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ustomProperty1.bin" ContentType="application/vnd.openxmlformats-officedocument.spreadsheetml.customProperty"/>
  <Override PartName="/xl/customProperty2.bin" ContentType="application/vnd.openxmlformats-officedocument.spreadsheetml.customProperty"/>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ise.envir.ee\Kasutajad$\KeM\46906192712\Desktop\05092025\"/>
    </mc:Choice>
  </mc:AlternateContent>
  <xr:revisionPtr revIDLastSave="0" documentId="13_ncr:1_{F1611383-D9A2-4C19-90EC-9197FBCB0B21}" xr6:coauthVersionLast="47" xr6:coauthVersionMax="47" xr10:uidLastSave="{00000000-0000-0000-0000-000000000000}"/>
  <bookViews>
    <workbookView xWindow="-120" yWindow="-120" windowWidth="29040" windowHeight="15840" tabRatio="874" firstSheet="3" activeTab="3" xr2:uid="{47065438-E325-430B-9242-E466FF859C66}"/>
  </bookViews>
  <sheets>
    <sheet name="HTM" sheetId="19" r:id="rId1"/>
    <sheet name="JDM" sheetId="29" r:id="rId2"/>
    <sheet name="KAM" sheetId="28" r:id="rId3"/>
    <sheet name="KLIM" sheetId="27" r:id="rId4"/>
    <sheet name="KUM" sheetId="26" r:id="rId5"/>
    <sheet name="MKM" sheetId="25" r:id="rId6"/>
    <sheet name="REM" sheetId="24" r:id="rId7"/>
    <sheet name="RK" sheetId="23" r:id="rId8"/>
    <sheet name="RM" sheetId="22" r:id="rId9"/>
    <sheet name="SIM" sheetId="21" r:id="rId10"/>
    <sheet name="SOM" sheetId="20" r:id="rId11"/>
    <sheet name="Projektide maksed ja prognoosid" sheetId="15" r:id="rId12"/>
    <sheet name="koond" sheetId="14" r:id="rId13"/>
    <sheet name="RES RE prognoos" sheetId="17" r:id="rId14"/>
    <sheet name="kokku" sheetId="30" state="hidden" r:id="rId15"/>
  </sheets>
  <definedNames>
    <definedName name="_xlnm._FilterDatabase" localSheetId="0" hidden="1">HTM!$A$3:$AT$24</definedName>
    <definedName name="_xlnm._FilterDatabase" localSheetId="1" hidden="1">JDM!$A$3:$AT$11</definedName>
    <definedName name="_xlnm._FilterDatabase" localSheetId="2" hidden="1">KAM!$A$3:$AT$8</definedName>
    <definedName name="_xlnm._FilterDatabase" localSheetId="3" hidden="1">KLIM!$A$3:$AT$37</definedName>
    <definedName name="_xlnm._FilterDatabase" localSheetId="14" hidden="1">kokku!$A$2:$AT$40</definedName>
    <definedName name="_xlnm._FilterDatabase" localSheetId="12" hidden="1">koond!$A$3:$AT$127</definedName>
    <definedName name="_xlnm._FilterDatabase" localSheetId="4" hidden="1">KUM!$A$3:$AT$17</definedName>
    <definedName name="_xlnm._FilterDatabase" localSheetId="5" hidden="1">MKM!$A$3:$AT$29</definedName>
    <definedName name="_xlnm._FilterDatabase" localSheetId="11" hidden="1">'Projektide maksed ja prognoosid'!$A$2:$M$3527</definedName>
    <definedName name="_xlnm._FilterDatabase" localSheetId="6" hidden="1">REM!$A$3:$AT$14</definedName>
    <definedName name="_xlnm._FilterDatabase" localSheetId="13" hidden="1">'RES RE prognoos'!$A$5:$AB$88</definedName>
    <definedName name="_xlnm._FilterDatabase" localSheetId="7" hidden="1">RK!$A$3:$AT$8</definedName>
    <definedName name="_xlnm._FilterDatabase" localSheetId="8" hidden="1">RM!$A$3:$AT$9</definedName>
    <definedName name="_xlnm._FilterDatabase" localSheetId="9" hidden="1">SIM!$A$3:$AT$9</definedName>
    <definedName name="_xlnm._FilterDatabase" localSheetId="10" hidden="1">SOM!$A$3:$AT$21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0" i="14" l="1"/>
  <c r="J123" i="14"/>
  <c r="S17" i="25"/>
  <c r="S14" i="19" l="1"/>
  <c r="S20" i="19"/>
  <c r="S19" i="19"/>
  <c r="AF19" i="19" s="1"/>
  <c r="AF18" i="30" s="1"/>
  <c r="S18" i="19"/>
  <c r="S17" i="19"/>
  <c r="S16" i="19"/>
  <c r="S15" i="19"/>
  <c r="S13" i="19"/>
  <c r="S12" i="19"/>
  <c r="S11" i="19"/>
  <c r="S10" i="19"/>
  <c r="S9" i="19"/>
  <c r="S8" i="19"/>
  <c r="S5" i="19"/>
  <c r="S4" i="19"/>
  <c r="P4" i="19"/>
  <c r="P9" i="25"/>
  <c r="K9" i="25"/>
  <c r="P20" i="19"/>
  <c r="P17" i="19"/>
  <c r="P18" i="19"/>
  <c r="P15" i="19"/>
  <c r="J20" i="25"/>
  <c r="P13" i="19"/>
  <c r="P12" i="19"/>
  <c r="S7" i="29"/>
  <c r="AA7" i="29"/>
  <c r="W7" i="29"/>
  <c r="P8" i="19"/>
  <c r="P4" i="30"/>
  <c r="S4" i="30"/>
  <c r="R125" i="14"/>
  <c r="Y282" i="30"/>
  <c r="S282" i="30"/>
  <c r="P24" i="25"/>
  <c r="P22" i="25"/>
  <c r="P215" i="30" s="1"/>
  <c r="AE4" i="21"/>
  <c r="P21" i="25"/>
  <c r="AE365" i="30"/>
  <c r="S4" i="21"/>
  <c r="AA4" i="21"/>
  <c r="W4" i="21"/>
  <c r="A408" i="30"/>
  <c r="B408" i="30"/>
  <c r="C408" i="30"/>
  <c r="D408" i="30"/>
  <c r="E408" i="30"/>
  <c r="F408" i="30"/>
  <c r="G408" i="30"/>
  <c r="H408" i="30"/>
  <c r="I408" i="30"/>
  <c r="J408" i="30"/>
  <c r="K408" i="30"/>
  <c r="L408" i="30"/>
  <c r="M408" i="30"/>
  <c r="N408" i="30"/>
  <c r="O408" i="30"/>
  <c r="P408" i="30"/>
  <c r="Q408" i="30"/>
  <c r="R408" i="30"/>
  <c r="S408" i="30"/>
  <c r="T408" i="30"/>
  <c r="U408" i="30"/>
  <c r="V408" i="30"/>
  <c r="W408" i="30"/>
  <c r="X408" i="30"/>
  <c r="Y408" i="30"/>
  <c r="Z408" i="30"/>
  <c r="AA408" i="30"/>
  <c r="AB408" i="30"/>
  <c r="AC408" i="30"/>
  <c r="AD408" i="30"/>
  <c r="AE408" i="30"/>
  <c r="AF408" i="30"/>
  <c r="AG408" i="30"/>
  <c r="AH408" i="30"/>
  <c r="AI408" i="30"/>
  <c r="AJ408" i="30"/>
  <c r="AK408" i="30"/>
  <c r="AL408" i="30"/>
  <c r="AM408" i="30"/>
  <c r="AN408" i="30"/>
  <c r="AO408" i="30"/>
  <c r="AP408" i="30"/>
  <c r="AQ408" i="30"/>
  <c r="AR408" i="30"/>
  <c r="AS408" i="30"/>
  <c r="AT408" i="30"/>
  <c r="A409" i="30"/>
  <c r="B409" i="30"/>
  <c r="C409" i="30"/>
  <c r="D409" i="30"/>
  <c r="E409" i="30"/>
  <c r="F409" i="30"/>
  <c r="G409" i="30"/>
  <c r="H409" i="30"/>
  <c r="I409" i="30"/>
  <c r="J409" i="30"/>
  <c r="K409" i="30"/>
  <c r="L409" i="30"/>
  <c r="M409" i="30"/>
  <c r="N409" i="30"/>
  <c r="O409" i="30"/>
  <c r="P409" i="30"/>
  <c r="Q409" i="30"/>
  <c r="R409" i="30"/>
  <c r="S409" i="30"/>
  <c r="T409" i="30"/>
  <c r="U409" i="30"/>
  <c r="V409" i="30"/>
  <c r="W409" i="30"/>
  <c r="X409" i="30"/>
  <c r="Y409" i="30"/>
  <c r="Z409" i="30"/>
  <c r="AA409" i="30"/>
  <c r="AB409" i="30"/>
  <c r="AC409" i="30"/>
  <c r="AD409" i="30"/>
  <c r="AE409" i="30"/>
  <c r="AF409" i="30"/>
  <c r="AG409" i="30"/>
  <c r="AH409" i="30"/>
  <c r="AI409" i="30"/>
  <c r="AJ409" i="30"/>
  <c r="AK409" i="30"/>
  <c r="AL409" i="30"/>
  <c r="AM409" i="30"/>
  <c r="AN409" i="30"/>
  <c r="AO409" i="30"/>
  <c r="AP409" i="30"/>
  <c r="AQ409" i="30"/>
  <c r="AR409" i="30"/>
  <c r="AS409" i="30"/>
  <c r="AT409" i="30"/>
  <c r="A410" i="30"/>
  <c r="B410" i="30"/>
  <c r="C410" i="30"/>
  <c r="D410" i="30"/>
  <c r="E410" i="30"/>
  <c r="F410" i="30"/>
  <c r="G410" i="30"/>
  <c r="H410" i="30"/>
  <c r="I410" i="30"/>
  <c r="J410" i="30"/>
  <c r="K410" i="30"/>
  <c r="L410" i="30"/>
  <c r="M410" i="30"/>
  <c r="N410" i="30"/>
  <c r="O410" i="30"/>
  <c r="P410" i="30"/>
  <c r="Q410" i="30"/>
  <c r="R410" i="30"/>
  <c r="S410" i="30"/>
  <c r="T410" i="30"/>
  <c r="U410" i="30"/>
  <c r="V410" i="30"/>
  <c r="W410" i="30"/>
  <c r="X410" i="30"/>
  <c r="Y410" i="30"/>
  <c r="Z410" i="30"/>
  <c r="AA410" i="30"/>
  <c r="AB410" i="30"/>
  <c r="AC410" i="30"/>
  <c r="AD410" i="30"/>
  <c r="AE410" i="30"/>
  <c r="AF410" i="30"/>
  <c r="AG410" i="30"/>
  <c r="AH410" i="30"/>
  <c r="AI410" i="30"/>
  <c r="AJ410" i="30"/>
  <c r="AK410" i="30"/>
  <c r="AL410" i="30"/>
  <c r="AM410" i="30"/>
  <c r="AN410" i="30"/>
  <c r="AO410" i="30"/>
  <c r="AP410" i="30"/>
  <c r="AQ410" i="30"/>
  <c r="AR410" i="30"/>
  <c r="AS410" i="30"/>
  <c r="AT410" i="30"/>
  <c r="A411" i="30"/>
  <c r="B411" i="30"/>
  <c r="C411" i="30"/>
  <c r="D411" i="30"/>
  <c r="E411" i="30"/>
  <c r="F411" i="30"/>
  <c r="G411" i="30"/>
  <c r="H411" i="30"/>
  <c r="I411" i="30"/>
  <c r="J411" i="30"/>
  <c r="K411" i="30"/>
  <c r="L411" i="30"/>
  <c r="M411" i="30"/>
  <c r="N411" i="30"/>
  <c r="O411" i="30"/>
  <c r="P411" i="30"/>
  <c r="Q411" i="30"/>
  <c r="R411" i="30"/>
  <c r="S411" i="30"/>
  <c r="T411" i="30"/>
  <c r="U411" i="30"/>
  <c r="V411" i="30"/>
  <c r="W411" i="30"/>
  <c r="X411" i="30"/>
  <c r="Y411" i="30"/>
  <c r="Z411" i="30"/>
  <c r="AA411" i="30"/>
  <c r="AB411" i="30"/>
  <c r="AC411" i="30"/>
  <c r="AD411" i="30"/>
  <c r="AE411" i="30"/>
  <c r="AF411" i="30"/>
  <c r="AG411" i="30"/>
  <c r="AH411" i="30"/>
  <c r="AI411" i="30"/>
  <c r="AJ411" i="30"/>
  <c r="AK411" i="30"/>
  <c r="AL411" i="30"/>
  <c r="AM411" i="30"/>
  <c r="AN411" i="30"/>
  <c r="AO411" i="30"/>
  <c r="AP411" i="30"/>
  <c r="AQ411" i="30"/>
  <c r="AR411" i="30"/>
  <c r="AS411" i="30"/>
  <c r="AT411" i="30"/>
  <c r="A412" i="30"/>
  <c r="B412" i="30"/>
  <c r="C412" i="30"/>
  <c r="D412" i="30"/>
  <c r="E412" i="30"/>
  <c r="F412" i="30"/>
  <c r="G412" i="30"/>
  <c r="H412" i="30"/>
  <c r="I412" i="30"/>
  <c r="J412" i="30"/>
  <c r="K412" i="30"/>
  <c r="L412" i="30"/>
  <c r="M412" i="30"/>
  <c r="N412" i="30"/>
  <c r="O412" i="30"/>
  <c r="P412" i="30"/>
  <c r="Q412" i="30"/>
  <c r="R412" i="30"/>
  <c r="S412" i="30"/>
  <c r="T412" i="30"/>
  <c r="U412" i="30"/>
  <c r="V412" i="30"/>
  <c r="W412" i="30"/>
  <c r="X412" i="30"/>
  <c r="Y412" i="30"/>
  <c r="Z412" i="30"/>
  <c r="AA412" i="30"/>
  <c r="AB412" i="30"/>
  <c r="AC412" i="30"/>
  <c r="AD412" i="30"/>
  <c r="AE412" i="30"/>
  <c r="AF412" i="30"/>
  <c r="AG412" i="30"/>
  <c r="AH412" i="30"/>
  <c r="AI412" i="30"/>
  <c r="AJ412" i="30"/>
  <c r="AK412" i="30"/>
  <c r="AL412" i="30"/>
  <c r="AM412" i="30"/>
  <c r="AN412" i="30"/>
  <c r="AO412" i="30"/>
  <c r="AP412" i="30"/>
  <c r="AQ412" i="30"/>
  <c r="AR412" i="30"/>
  <c r="AS412" i="30"/>
  <c r="AT412" i="30"/>
  <c r="A413" i="30"/>
  <c r="B413" i="30"/>
  <c r="C413" i="30"/>
  <c r="D413" i="30"/>
  <c r="E413" i="30"/>
  <c r="F413" i="30"/>
  <c r="G413" i="30"/>
  <c r="H413" i="30"/>
  <c r="I413" i="30"/>
  <c r="J413" i="30"/>
  <c r="K413" i="30"/>
  <c r="L413" i="30"/>
  <c r="M413" i="30"/>
  <c r="N413" i="30"/>
  <c r="O413" i="30"/>
  <c r="P413" i="30"/>
  <c r="Q413" i="30"/>
  <c r="R413" i="30"/>
  <c r="S413" i="30"/>
  <c r="T413" i="30"/>
  <c r="U413" i="30"/>
  <c r="V413" i="30"/>
  <c r="W413" i="30"/>
  <c r="X413" i="30"/>
  <c r="Y413" i="30"/>
  <c r="Z413" i="30"/>
  <c r="AA413" i="30"/>
  <c r="AB413" i="30"/>
  <c r="AC413" i="30"/>
  <c r="AD413" i="30"/>
  <c r="AE413" i="30"/>
  <c r="AF413" i="30"/>
  <c r="AG413" i="30"/>
  <c r="AH413" i="30"/>
  <c r="AI413" i="30"/>
  <c r="AJ413" i="30"/>
  <c r="AK413" i="30"/>
  <c r="AL413" i="30"/>
  <c r="AM413" i="30"/>
  <c r="AN413" i="30"/>
  <c r="AO413" i="30"/>
  <c r="AP413" i="30"/>
  <c r="AQ413" i="30"/>
  <c r="AR413" i="30"/>
  <c r="AS413" i="30"/>
  <c r="AT413" i="30"/>
  <c r="A414" i="30"/>
  <c r="B414" i="30"/>
  <c r="C414" i="30"/>
  <c r="D414" i="30"/>
  <c r="E414" i="30"/>
  <c r="F414" i="30"/>
  <c r="G414" i="30"/>
  <c r="H414" i="30"/>
  <c r="I414" i="30"/>
  <c r="J414" i="30"/>
  <c r="K414" i="30"/>
  <c r="L414" i="30"/>
  <c r="M414" i="30"/>
  <c r="N414" i="30"/>
  <c r="O414" i="30"/>
  <c r="P414" i="30"/>
  <c r="Q414" i="30"/>
  <c r="R414" i="30"/>
  <c r="S414" i="30"/>
  <c r="T414" i="30"/>
  <c r="U414" i="30"/>
  <c r="V414" i="30"/>
  <c r="W414" i="30"/>
  <c r="X414" i="30"/>
  <c r="Y414" i="30"/>
  <c r="Z414" i="30"/>
  <c r="AA414" i="30"/>
  <c r="AB414" i="30"/>
  <c r="AC414" i="30"/>
  <c r="AD414" i="30"/>
  <c r="AE414" i="30"/>
  <c r="AF414" i="30"/>
  <c r="AG414" i="30"/>
  <c r="AH414" i="30"/>
  <c r="AI414" i="30"/>
  <c r="AJ414" i="30"/>
  <c r="AK414" i="30"/>
  <c r="AL414" i="30"/>
  <c r="AM414" i="30"/>
  <c r="AN414" i="30"/>
  <c r="AO414" i="30"/>
  <c r="AP414" i="30"/>
  <c r="AQ414" i="30"/>
  <c r="AR414" i="30"/>
  <c r="AS414" i="30"/>
  <c r="AT414" i="30"/>
  <c r="A415" i="30"/>
  <c r="B415" i="30"/>
  <c r="C415" i="30"/>
  <c r="D415" i="30"/>
  <c r="E415" i="30"/>
  <c r="F415" i="30"/>
  <c r="G415" i="30"/>
  <c r="H415" i="30"/>
  <c r="I415" i="30"/>
  <c r="J415" i="30"/>
  <c r="K415" i="30"/>
  <c r="L415" i="30"/>
  <c r="M415" i="30"/>
  <c r="N415" i="30"/>
  <c r="O415" i="30"/>
  <c r="P415" i="30"/>
  <c r="Q415" i="30"/>
  <c r="R415" i="30"/>
  <c r="S415" i="30"/>
  <c r="T415" i="30"/>
  <c r="U415" i="30"/>
  <c r="V415" i="30"/>
  <c r="W415" i="30"/>
  <c r="X415" i="30"/>
  <c r="Y415" i="30"/>
  <c r="Z415" i="30"/>
  <c r="AA415" i="30"/>
  <c r="AB415" i="30"/>
  <c r="AC415" i="30"/>
  <c r="AD415" i="30"/>
  <c r="AE415" i="30"/>
  <c r="AF415" i="30"/>
  <c r="AG415" i="30"/>
  <c r="AH415" i="30"/>
  <c r="AI415" i="30"/>
  <c r="AJ415" i="30"/>
  <c r="AK415" i="30"/>
  <c r="AL415" i="30"/>
  <c r="AM415" i="30"/>
  <c r="AN415" i="30"/>
  <c r="AO415" i="30"/>
  <c r="AP415" i="30"/>
  <c r="AQ415" i="30"/>
  <c r="AR415" i="30"/>
  <c r="AS415" i="30"/>
  <c r="AT415" i="30"/>
  <c r="A416" i="30"/>
  <c r="B416" i="30"/>
  <c r="C416" i="30"/>
  <c r="D416" i="30"/>
  <c r="E416" i="30"/>
  <c r="F416" i="30"/>
  <c r="G416" i="30"/>
  <c r="H416" i="30"/>
  <c r="I416" i="30"/>
  <c r="J416" i="30"/>
  <c r="K416" i="30"/>
  <c r="L416" i="30"/>
  <c r="M416" i="30"/>
  <c r="N416" i="30"/>
  <c r="O416" i="30"/>
  <c r="P416" i="30"/>
  <c r="Q416" i="30"/>
  <c r="R416" i="30"/>
  <c r="S416" i="30"/>
  <c r="T416" i="30"/>
  <c r="U416" i="30"/>
  <c r="V416" i="30"/>
  <c r="W416" i="30"/>
  <c r="X416" i="30"/>
  <c r="Y416" i="30"/>
  <c r="Z416" i="30"/>
  <c r="AA416" i="30"/>
  <c r="AB416" i="30"/>
  <c r="AC416" i="30"/>
  <c r="AD416" i="30"/>
  <c r="AE416" i="30"/>
  <c r="AF416" i="30"/>
  <c r="AG416" i="30"/>
  <c r="AH416" i="30"/>
  <c r="AI416" i="30"/>
  <c r="AJ416" i="30"/>
  <c r="AK416" i="30"/>
  <c r="AL416" i="30"/>
  <c r="AM416" i="30"/>
  <c r="AN416" i="30"/>
  <c r="AO416" i="30"/>
  <c r="AP416" i="30"/>
  <c r="AQ416" i="30"/>
  <c r="AR416" i="30"/>
  <c r="AS416" i="30"/>
  <c r="AT416" i="30"/>
  <c r="A417" i="30"/>
  <c r="B417" i="30"/>
  <c r="C417" i="30"/>
  <c r="D417" i="30"/>
  <c r="E417" i="30"/>
  <c r="F417" i="30"/>
  <c r="G417" i="30"/>
  <c r="H417" i="30"/>
  <c r="I417" i="30"/>
  <c r="J417" i="30"/>
  <c r="K417" i="30"/>
  <c r="L417" i="30"/>
  <c r="M417" i="30"/>
  <c r="N417" i="30"/>
  <c r="O417" i="30"/>
  <c r="P417" i="30"/>
  <c r="Q417" i="30"/>
  <c r="R417" i="30"/>
  <c r="S417" i="30"/>
  <c r="T417" i="30"/>
  <c r="U417" i="30"/>
  <c r="V417" i="30"/>
  <c r="W417" i="30"/>
  <c r="X417" i="30"/>
  <c r="Y417" i="30"/>
  <c r="Z417" i="30"/>
  <c r="AA417" i="30"/>
  <c r="AB417" i="30"/>
  <c r="AC417" i="30"/>
  <c r="AD417" i="30"/>
  <c r="AE417" i="30"/>
  <c r="AF417" i="30"/>
  <c r="AG417" i="30"/>
  <c r="AH417" i="30"/>
  <c r="AI417" i="30"/>
  <c r="AJ417" i="30"/>
  <c r="AK417" i="30"/>
  <c r="AL417" i="30"/>
  <c r="AM417" i="30"/>
  <c r="AN417" i="30"/>
  <c r="AO417" i="30"/>
  <c r="AP417" i="30"/>
  <c r="AQ417" i="30"/>
  <c r="AR417" i="30"/>
  <c r="AS417" i="30"/>
  <c r="AT417" i="30"/>
  <c r="A418" i="30"/>
  <c r="B418" i="30"/>
  <c r="C418" i="30"/>
  <c r="D418" i="30"/>
  <c r="E418" i="30"/>
  <c r="F418" i="30"/>
  <c r="G418" i="30"/>
  <c r="H418" i="30"/>
  <c r="I418" i="30"/>
  <c r="J418" i="30"/>
  <c r="K418" i="30"/>
  <c r="L418" i="30"/>
  <c r="M418" i="30"/>
  <c r="N418" i="30"/>
  <c r="O418" i="30"/>
  <c r="P418" i="30"/>
  <c r="Q418" i="30"/>
  <c r="R418" i="30"/>
  <c r="S418" i="30"/>
  <c r="T418" i="30"/>
  <c r="U418" i="30"/>
  <c r="V418" i="30"/>
  <c r="W418" i="30"/>
  <c r="X418" i="30"/>
  <c r="Y418" i="30"/>
  <c r="Z418" i="30"/>
  <c r="AA418" i="30"/>
  <c r="AB418" i="30"/>
  <c r="AC418" i="30"/>
  <c r="AD418" i="30"/>
  <c r="AE418" i="30"/>
  <c r="AF418" i="30"/>
  <c r="AG418" i="30"/>
  <c r="AH418" i="30"/>
  <c r="AI418" i="30"/>
  <c r="AJ418" i="30"/>
  <c r="AK418" i="30"/>
  <c r="AL418" i="30"/>
  <c r="AM418" i="30"/>
  <c r="AN418" i="30"/>
  <c r="AO418" i="30"/>
  <c r="AP418" i="30"/>
  <c r="AQ418" i="30"/>
  <c r="AR418" i="30"/>
  <c r="AS418" i="30"/>
  <c r="AT418" i="30"/>
  <c r="A419" i="30"/>
  <c r="B419" i="30"/>
  <c r="C419" i="30"/>
  <c r="D419" i="30"/>
  <c r="E419" i="30"/>
  <c r="F419" i="30"/>
  <c r="G419" i="30"/>
  <c r="H419" i="30"/>
  <c r="I419" i="30"/>
  <c r="J419" i="30"/>
  <c r="K419" i="30"/>
  <c r="L419" i="30"/>
  <c r="M419" i="30"/>
  <c r="N419" i="30"/>
  <c r="O419" i="30"/>
  <c r="P419" i="30"/>
  <c r="Q419" i="30"/>
  <c r="R419" i="30"/>
  <c r="S419" i="30"/>
  <c r="T419" i="30"/>
  <c r="U419" i="30"/>
  <c r="V419" i="30"/>
  <c r="W419" i="30"/>
  <c r="X419" i="30"/>
  <c r="Y419" i="30"/>
  <c r="Z419" i="30"/>
  <c r="AA419" i="30"/>
  <c r="AB419" i="30"/>
  <c r="AC419" i="30"/>
  <c r="AD419" i="30"/>
  <c r="AE419" i="30"/>
  <c r="AF419" i="30"/>
  <c r="AG419" i="30"/>
  <c r="AH419" i="30"/>
  <c r="AI419" i="30"/>
  <c r="AJ419" i="30"/>
  <c r="AK419" i="30"/>
  <c r="AL419" i="30"/>
  <c r="AM419" i="30"/>
  <c r="AN419" i="30"/>
  <c r="AO419" i="30"/>
  <c r="AP419" i="30"/>
  <c r="AQ419" i="30"/>
  <c r="AR419" i="30"/>
  <c r="AS419" i="30"/>
  <c r="AT419" i="30"/>
  <c r="A420" i="30"/>
  <c r="B420" i="30"/>
  <c r="C420" i="30"/>
  <c r="D420" i="30"/>
  <c r="E420" i="30"/>
  <c r="F420" i="30"/>
  <c r="G420" i="30"/>
  <c r="H420" i="30"/>
  <c r="I420" i="30"/>
  <c r="J420" i="30"/>
  <c r="K420" i="30"/>
  <c r="L420" i="30"/>
  <c r="M420" i="30"/>
  <c r="N420" i="30"/>
  <c r="O420" i="30"/>
  <c r="P420" i="30"/>
  <c r="Q420" i="30"/>
  <c r="R420" i="30"/>
  <c r="S420" i="30"/>
  <c r="T420" i="30"/>
  <c r="U420" i="30"/>
  <c r="V420" i="30"/>
  <c r="W420" i="30"/>
  <c r="X420" i="30"/>
  <c r="Y420" i="30"/>
  <c r="Z420" i="30"/>
  <c r="AA420" i="30"/>
  <c r="AB420" i="30"/>
  <c r="AC420" i="30"/>
  <c r="AD420" i="30"/>
  <c r="AE420" i="30"/>
  <c r="AF420" i="30"/>
  <c r="AG420" i="30"/>
  <c r="AH420" i="30"/>
  <c r="AI420" i="30"/>
  <c r="AJ420" i="30"/>
  <c r="AK420" i="30"/>
  <c r="AL420" i="30"/>
  <c r="AM420" i="30"/>
  <c r="AN420" i="30"/>
  <c r="AO420" i="30"/>
  <c r="AP420" i="30"/>
  <c r="AQ420" i="30"/>
  <c r="AR420" i="30"/>
  <c r="AS420" i="30"/>
  <c r="AT420" i="30"/>
  <c r="A421" i="30"/>
  <c r="B421" i="30"/>
  <c r="C421" i="30"/>
  <c r="D421" i="30"/>
  <c r="E421" i="30"/>
  <c r="F421" i="30"/>
  <c r="G421" i="30"/>
  <c r="H421" i="30"/>
  <c r="I421" i="30"/>
  <c r="J421" i="30"/>
  <c r="K421" i="30"/>
  <c r="L421" i="30"/>
  <c r="M421" i="30"/>
  <c r="N421" i="30"/>
  <c r="O421" i="30"/>
  <c r="P421" i="30"/>
  <c r="Q421" i="30"/>
  <c r="R421" i="30"/>
  <c r="S421" i="30"/>
  <c r="T421" i="30"/>
  <c r="U421" i="30"/>
  <c r="V421" i="30"/>
  <c r="W421" i="30"/>
  <c r="X421" i="30"/>
  <c r="Y421" i="30"/>
  <c r="Z421" i="30"/>
  <c r="AA421" i="30"/>
  <c r="AB421" i="30"/>
  <c r="AC421" i="30"/>
  <c r="AD421" i="30"/>
  <c r="AE421" i="30"/>
  <c r="AF421" i="30"/>
  <c r="AG421" i="30"/>
  <c r="AH421" i="30"/>
  <c r="AI421" i="30"/>
  <c r="AJ421" i="30"/>
  <c r="AK421" i="30"/>
  <c r="AL421" i="30"/>
  <c r="AM421" i="30"/>
  <c r="AN421" i="30"/>
  <c r="AO421" i="30"/>
  <c r="AP421" i="30"/>
  <c r="AQ421" i="30"/>
  <c r="AR421" i="30"/>
  <c r="AS421" i="30"/>
  <c r="AT421" i="30"/>
  <c r="A422" i="30"/>
  <c r="B422" i="30"/>
  <c r="C422" i="30"/>
  <c r="D422" i="30"/>
  <c r="E422" i="30"/>
  <c r="F422" i="30"/>
  <c r="G422" i="30"/>
  <c r="H422" i="30"/>
  <c r="I422" i="30"/>
  <c r="J422" i="30"/>
  <c r="K422" i="30"/>
  <c r="L422" i="30"/>
  <c r="M422" i="30"/>
  <c r="N422" i="30"/>
  <c r="O422" i="30"/>
  <c r="P422" i="30"/>
  <c r="Q422" i="30"/>
  <c r="R422" i="30"/>
  <c r="S422" i="30"/>
  <c r="T422" i="30"/>
  <c r="U422" i="30"/>
  <c r="V422" i="30"/>
  <c r="W422" i="30"/>
  <c r="X422" i="30"/>
  <c r="Y422" i="30"/>
  <c r="Z422" i="30"/>
  <c r="AA422" i="30"/>
  <c r="AB422" i="30"/>
  <c r="AC422" i="30"/>
  <c r="AD422" i="30"/>
  <c r="AE422" i="30"/>
  <c r="AF422" i="30"/>
  <c r="AG422" i="30"/>
  <c r="AH422" i="30"/>
  <c r="AI422" i="30"/>
  <c r="AJ422" i="30"/>
  <c r="AK422" i="30"/>
  <c r="AL422" i="30"/>
  <c r="AM422" i="30"/>
  <c r="AN422" i="30"/>
  <c r="AO422" i="30"/>
  <c r="AP422" i="30"/>
  <c r="AQ422" i="30"/>
  <c r="AR422" i="30"/>
  <c r="AS422" i="30"/>
  <c r="AT422" i="30"/>
  <c r="A423" i="30"/>
  <c r="B423" i="30"/>
  <c r="C423" i="30"/>
  <c r="D423" i="30"/>
  <c r="E423" i="30"/>
  <c r="F423" i="30"/>
  <c r="G423" i="30"/>
  <c r="H423" i="30"/>
  <c r="I423" i="30"/>
  <c r="J423" i="30"/>
  <c r="K423" i="30"/>
  <c r="L423" i="30"/>
  <c r="M423" i="30"/>
  <c r="N423" i="30"/>
  <c r="O423" i="30"/>
  <c r="P423" i="30"/>
  <c r="Q423" i="30"/>
  <c r="R423" i="30"/>
  <c r="S423" i="30"/>
  <c r="T423" i="30"/>
  <c r="U423" i="30"/>
  <c r="V423" i="30"/>
  <c r="W423" i="30"/>
  <c r="X423" i="30"/>
  <c r="Y423" i="30"/>
  <c r="Z423" i="30"/>
  <c r="AA423" i="30"/>
  <c r="AB423" i="30"/>
  <c r="AC423" i="30"/>
  <c r="AD423" i="30"/>
  <c r="AE423" i="30"/>
  <c r="AF423" i="30"/>
  <c r="AG423" i="30"/>
  <c r="AH423" i="30"/>
  <c r="AI423" i="30"/>
  <c r="AJ423" i="30"/>
  <c r="AK423" i="30"/>
  <c r="AL423" i="30"/>
  <c r="AM423" i="30"/>
  <c r="AN423" i="30"/>
  <c r="AO423" i="30"/>
  <c r="AP423" i="30"/>
  <c r="AQ423" i="30"/>
  <c r="AR423" i="30"/>
  <c r="AS423" i="30"/>
  <c r="AT423" i="30"/>
  <c r="A424" i="30"/>
  <c r="B424" i="30"/>
  <c r="C424" i="30"/>
  <c r="D424" i="30"/>
  <c r="E424" i="30"/>
  <c r="F424" i="30"/>
  <c r="G424" i="30"/>
  <c r="H424" i="30"/>
  <c r="I424" i="30"/>
  <c r="J424" i="30"/>
  <c r="K424" i="30"/>
  <c r="L424" i="30"/>
  <c r="M424" i="30"/>
  <c r="N424" i="30"/>
  <c r="O424" i="30"/>
  <c r="P424" i="30"/>
  <c r="Q424" i="30"/>
  <c r="R424" i="30"/>
  <c r="S424" i="30"/>
  <c r="T424" i="30"/>
  <c r="U424" i="30"/>
  <c r="V424" i="30"/>
  <c r="W424" i="30"/>
  <c r="X424" i="30"/>
  <c r="Y424" i="30"/>
  <c r="Z424" i="30"/>
  <c r="AA424" i="30"/>
  <c r="AB424" i="30"/>
  <c r="AC424" i="30"/>
  <c r="AD424" i="30"/>
  <c r="AE424" i="30"/>
  <c r="AF424" i="30"/>
  <c r="AG424" i="30"/>
  <c r="AH424" i="30"/>
  <c r="AI424" i="30"/>
  <c r="AJ424" i="30"/>
  <c r="AK424" i="30"/>
  <c r="AL424" i="30"/>
  <c r="AM424" i="30"/>
  <c r="AN424" i="30"/>
  <c r="AO424" i="30"/>
  <c r="AP424" i="30"/>
  <c r="AQ424" i="30"/>
  <c r="AR424" i="30"/>
  <c r="AS424" i="30"/>
  <c r="AT424" i="30"/>
  <c r="A425" i="30"/>
  <c r="B425" i="30"/>
  <c r="C425" i="30"/>
  <c r="D425" i="30"/>
  <c r="E425" i="30"/>
  <c r="F425" i="30"/>
  <c r="G425" i="30"/>
  <c r="H425" i="30"/>
  <c r="I425" i="30"/>
  <c r="J425" i="30"/>
  <c r="K425" i="30"/>
  <c r="L425" i="30"/>
  <c r="M425" i="30"/>
  <c r="N425" i="30"/>
  <c r="O425" i="30"/>
  <c r="P425" i="30"/>
  <c r="Q425" i="30"/>
  <c r="R425" i="30"/>
  <c r="S425" i="30"/>
  <c r="T425" i="30"/>
  <c r="U425" i="30"/>
  <c r="V425" i="30"/>
  <c r="W425" i="30"/>
  <c r="X425" i="30"/>
  <c r="Y425" i="30"/>
  <c r="Z425" i="30"/>
  <c r="AA425" i="30"/>
  <c r="AB425" i="30"/>
  <c r="AC425" i="30"/>
  <c r="AD425" i="30"/>
  <c r="AE425" i="30"/>
  <c r="AF425" i="30"/>
  <c r="AG425" i="30"/>
  <c r="AH425" i="30"/>
  <c r="AI425" i="30"/>
  <c r="AJ425" i="30"/>
  <c r="AK425" i="30"/>
  <c r="AL425" i="30"/>
  <c r="AM425" i="30"/>
  <c r="AN425" i="30"/>
  <c r="AO425" i="30"/>
  <c r="AP425" i="30"/>
  <c r="AQ425" i="30"/>
  <c r="AR425" i="30"/>
  <c r="AS425" i="30"/>
  <c r="AT425" i="30"/>
  <c r="A426" i="30"/>
  <c r="B426" i="30"/>
  <c r="C426" i="30"/>
  <c r="D426" i="30"/>
  <c r="E426" i="30"/>
  <c r="F426" i="30"/>
  <c r="G426" i="30"/>
  <c r="H426" i="30"/>
  <c r="I426" i="30"/>
  <c r="J426" i="30"/>
  <c r="K426" i="30"/>
  <c r="L426" i="30"/>
  <c r="M426" i="30"/>
  <c r="N426" i="30"/>
  <c r="O426" i="30"/>
  <c r="P426" i="30"/>
  <c r="Q426" i="30"/>
  <c r="R426" i="30"/>
  <c r="S426" i="30"/>
  <c r="T426" i="30"/>
  <c r="U426" i="30"/>
  <c r="V426" i="30"/>
  <c r="W426" i="30"/>
  <c r="X426" i="30"/>
  <c r="Y426" i="30"/>
  <c r="Z426" i="30"/>
  <c r="AA426" i="30"/>
  <c r="AB426" i="30"/>
  <c r="AC426" i="30"/>
  <c r="AD426" i="30"/>
  <c r="AE426" i="30"/>
  <c r="AF426" i="30"/>
  <c r="AG426" i="30"/>
  <c r="AH426" i="30"/>
  <c r="AI426" i="30"/>
  <c r="AJ426" i="30"/>
  <c r="AK426" i="30"/>
  <c r="AL426" i="30"/>
  <c r="AM426" i="30"/>
  <c r="AN426" i="30"/>
  <c r="AO426" i="30"/>
  <c r="AP426" i="30"/>
  <c r="AQ426" i="30"/>
  <c r="AR426" i="30"/>
  <c r="AS426" i="30"/>
  <c r="AT426" i="30"/>
  <c r="A427" i="30"/>
  <c r="B427" i="30"/>
  <c r="C427" i="30"/>
  <c r="D427" i="30"/>
  <c r="E427" i="30"/>
  <c r="F427" i="30"/>
  <c r="G427" i="30"/>
  <c r="H427" i="30"/>
  <c r="I427" i="30"/>
  <c r="J427" i="30"/>
  <c r="K427" i="30"/>
  <c r="L427" i="30"/>
  <c r="M427" i="30"/>
  <c r="N427" i="30"/>
  <c r="O427" i="30"/>
  <c r="P427" i="30"/>
  <c r="Q427" i="30"/>
  <c r="R427" i="30"/>
  <c r="S427" i="30"/>
  <c r="T427" i="30"/>
  <c r="U427" i="30"/>
  <c r="V427" i="30"/>
  <c r="W427" i="30"/>
  <c r="X427" i="30"/>
  <c r="Y427" i="30"/>
  <c r="Z427" i="30"/>
  <c r="AA427" i="30"/>
  <c r="AB427" i="30"/>
  <c r="AC427" i="30"/>
  <c r="AD427" i="30"/>
  <c r="AE427" i="30"/>
  <c r="AF427" i="30"/>
  <c r="AG427" i="30"/>
  <c r="AH427" i="30"/>
  <c r="AI427" i="30"/>
  <c r="AJ427" i="30"/>
  <c r="AK427" i="30"/>
  <c r="AL427" i="30"/>
  <c r="AM427" i="30"/>
  <c r="AN427" i="30"/>
  <c r="AO427" i="30"/>
  <c r="AP427" i="30"/>
  <c r="AQ427" i="30"/>
  <c r="AR427" i="30"/>
  <c r="AS427" i="30"/>
  <c r="AT427" i="30"/>
  <c r="A428" i="30"/>
  <c r="B428" i="30"/>
  <c r="C428" i="30"/>
  <c r="D428" i="30"/>
  <c r="E428" i="30"/>
  <c r="F428" i="30"/>
  <c r="G428" i="30"/>
  <c r="H428" i="30"/>
  <c r="I428" i="30"/>
  <c r="J428" i="30"/>
  <c r="K428" i="30"/>
  <c r="L428" i="30"/>
  <c r="M428" i="30"/>
  <c r="N428" i="30"/>
  <c r="O428" i="30"/>
  <c r="P428" i="30"/>
  <c r="Q428" i="30"/>
  <c r="R428" i="30"/>
  <c r="S428" i="30"/>
  <c r="T428" i="30"/>
  <c r="U428" i="30"/>
  <c r="V428" i="30"/>
  <c r="W428" i="30"/>
  <c r="X428" i="30"/>
  <c r="Y428" i="30"/>
  <c r="Z428" i="30"/>
  <c r="AA428" i="30"/>
  <c r="AB428" i="30"/>
  <c r="AC428" i="30"/>
  <c r="AD428" i="30"/>
  <c r="AE428" i="30"/>
  <c r="AF428" i="30"/>
  <c r="AG428" i="30"/>
  <c r="AH428" i="30"/>
  <c r="AI428" i="30"/>
  <c r="AJ428" i="30"/>
  <c r="AK428" i="30"/>
  <c r="AL428" i="30"/>
  <c r="AM428" i="30"/>
  <c r="AN428" i="30"/>
  <c r="AO428" i="30"/>
  <c r="AP428" i="30"/>
  <c r="AQ428" i="30"/>
  <c r="AR428" i="30"/>
  <c r="AS428" i="30"/>
  <c r="AT428" i="30"/>
  <c r="A429" i="30"/>
  <c r="B429" i="30"/>
  <c r="C429" i="30"/>
  <c r="D429" i="30"/>
  <c r="E429" i="30"/>
  <c r="F429" i="30"/>
  <c r="G429" i="30"/>
  <c r="H429" i="30"/>
  <c r="I429" i="30"/>
  <c r="J429" i="30"/>
  <c r="K429" i="30"/>
  <c r="L429" i="30"/>
  <c r="M429" i="30"/>
  <c r="N429" i="30"/>
  <c r="O429" i="30"/>
  <c r="P429" i="30"/>
  <c r="Q429" i="30"/>
  <c r="R429" i="30"/>
  <c r="S429" i="30"/>
  <c r="T429" i="30"/>
  <c r="U429" i="30"/>
  <c r="V429" i="30"/>
  <c r="W429" i="30"/>
  <c r="X429" i="30"/>
  <c r="Y429" i="30"/>
  <c r="Z429" i="30"/>
  <c r="AA429" i="30"/>
  <c r="AB429" i="30"/>
  <c r="AC429" i="30"/>
  <c r="AD429" i="30"/>
  <c r="AE429" i="30"/>
  <c r="AF429" i="30"/>
  <c r="AG429" i="30"/>
  <c r="AH429" i="30"/>
  <c r="AI429" i="30"/>
  <c r="AJ429" i="30"/>
  <c r="AK429" i="30"/>
  <c r="AL429" i="30"/>
  <c r="AM429" i="30"/>
  <c r="AN429" i="30"/>
  <c r="AO429" i="30"/>
  <c r="AP429" i="30"/>
  <c r="AQ429" i="30"/>
  <c r="AR429" i="30"/>
  <c r="AS429" i="30"/>
  <c r="AT429" i="30"/>
  <c r="A430" i="30"/>
  <c r="B430" i="30"/>
  <c r="C430" i="30"/>
  <c r="D430" i="30"/>
  <c r="E430" i="30"/>
  <c r="F430" i="30"/>
  <c r="G430" i="30"/>
  <c r="H430" i="30"/>
  <c r="I430" i="30"/>
  <c r="J430" i="30"/>
  <c r="K430" i="30"/>
  <c r="L430" i="30"/>
  <c r="M430" i="30"/>
  <c r="N430" i="30"/>
  <c r="O430" i="30"/>
  <c r="P430" i="30"/>
  <c r="Q430" i="30"/>
  <c r="R430" i="30"/>
  <c r="S430" i="30"/>
  <c r="T430" i="30"/>
  <c r="U430" i="30"/>
  <c r="V430" i="30"/>
  <c r="W430" i="30"/>
  <c r="X430" i="30"/>
  <c r="Y430" i="30"/>
  <c r="Z430" i="30"/>
  <c r="AA430" i="30"/>
  <c r="AB430" i="30"/>
  <c r="AC430" i="30"/>
  <c r="AD430" i="30"/>
  <c r="AE430" i="30"/>
  <c r="AF430" i="30"/>
  <c r="AG430" i="30"/>
  <c r="AH430" i="30"/>
  <c r="AI430" i="30"/>
  <c r="AJ430" i="30"/>
  <c r="AK430" i="30"/>
  <c r="AL430" i="30"/>
  <c r="AM430" i="30"/>
  <c r="AN430" i="30"/>
  <c r="AO430" i="30"/>
  <c r="AP430" i="30"/>
  <c r="AQ430" i="30"/>
  <c r="AR430" i="30"/>
  <c r="AS430" i="30"/>
  <c r="AT430" i="30"/>
  <c r="A431" i="30"/>
  <c r="B431" i="30"/>
  <c r="C431" i="30"/>
  <c r="D431" i="30"/>
  <c r="E431" i="30"/>
  <c r="F431" i="30"/>
  <c r="G431" i="30"/>
  <c r="H431" i="30"/>
  <c r="I431" i="30"/>
  <c r="J431" i="30"/>
  <c r="K431" i="30"/>
  <c r="L431" i="30"/>
  <c r="M431" i="30"/>
  <c r="N431" i="30"/>
  <c r="O431" i="30"/>
  <c r="P431" i="30"/>
  <c r="Q431" i="30"/>
  <c r="R431" i="30"/>
  <c r="S431" i="30"/>
  <c r="T431" i="30"/>
  <c r="U431" i="30"/>
  <c r="V431" i="30"/>
  <c r="W431" i="30"/>
  <c r="X431" i="30"/>
  <c r="Y431" i="30"/>
  <c r="Z431" i="30"/>
  <c r="AA431" i="30"/>
  <c r="AB431" i="30"/>
  <c r="AC431" i="30"/>
  <c r="AD431" i="30"/>
  <c r="AE431" i="30"/>
  <c r="AF431" i="30"/>
  <c r="AG431" i="30"/>
  <c r="AH431" i="30"/>
  <c r="AI431" i="30"/>
  <c r="AJ431" i="30"/>
  <c r="AK431" i="30"/>
  <c r="AL431" i="30"/>
  <c r="AM431" i="30"/>
  <c r="AN431" i="30"/>
  <c r="AO431" i="30"/>
  <c r="AP431" i="30"/>
  <c r="AQ431" i="30"/>
  <c r="AR431" i="30"/>
  <c r="AS431" i="30"/>
  <c r="AT431" i="30"/>
  <c r="A432" i="30"/>
  <c r="B432" i="30"/>
  <c r="C432" i="30"/>
  <c r="D432" i="30"/>
  <c r="E432" i="30"/>
  <c r="F432" i="30"/>
  <c r="G432" i="30"/>
  <c r="H432" i="30"/>
  <c r="I432" i="30"/>
  <c r="J432" i="30"/>
  <c r="K432" i="30"/>
  <c r="L432" i="30"/>
  <c r="M432" i="30"/>
  <c r="N432" i="30"/>
  <c r="O432" i="30"/>
  <c r="P432" i="30"/>
  <c r="Q432" i="30"/>
  <c r="R432" i="30"/>
  <c r="S432" i="30"/>
  <c r="T432" i="30"/>
  <c r="U432" i="30"/>
  <c r="V432" i="30"/>
  <c r="W432" i="30"/>
  <c r="X432" i="30"/>
  <c r="Y432" i="30"/>
  <c r="Z432" i="30"/>
  <c r="AA432" i="30"/>
  <c r="AB432" i="30"/>
  <c r="AC432" i="30"/>
  <c r="AD432" i="30"/>
  <c r="AE432" i="30"/>
  <c r="AF432" i="30"/>
  <c r="AG432" i="30"/>
  <c r="AH432" i="30"/>
  <c r="AI432" i="30"/>
  <c r="AJ432" i="30"/>
  <c r="AK432" i="30"/>
  <c r="AL432" i="30"/>
  <c r="AM432" i="30"/>
  <c r="AN432" i="30"/>
  <c r="AO432" i="30"/>
  <c r="AP432" i="30"/>
  <c r="AQ432" i="30"/>
  <c r="AR432" i="30"/>
  <c r="AS432" i="30"/>
  <c r="AT432" i="30"/>
  <c r="A433" i="30"/>
  <c r="B433" i="30"/>
  <c r="C433" i="30"/>
  <c r="D433" i="30"/>
  <c r="E433" i="30"/>
  <c r="F433" i="30"/>
  <c r="G433" i="30"/>
  <c r="H433" i="30"/>
  <c r="I433" i="30"/>
  <c r="J433" i="30"/>
  <c r="K433" i="30"/>
  <c r="L433" i="30"/>
  <c r="M433" i="30"/>
  <c r="N433" i="30"/>
  <c r="O433" i="30"/>
  <c r="P433" i="30"/>
  <c r="Q433" i="30"/>
  <c r="R433" i="30"/>
  <c r="S433" i="30"/>
  <c r="T433" i="30"/>
  <c r="U433" i="30"/>
  <c r="V433" i="30"/>
  <c r="W433" i="30"/>
  <c r="X433" i="30"/>
  <c r="Y433" i="30"/>
  <c r="Z433" i="30"/>
  <c r="AA433" i="30"/>
  <c r="AB433" i="30"/>
  <c r="AC433" i="30"/>
  <c r="AD433" i="30"/>
  <c r="AE433" i="30"/>
  <c r="AF433" i="30"/>
  <c r="AG433" i="30"/>
  <c r="AH433" i="30"/>
  <c r="AI433" i="30"/>
  <c r="AJ433" i="30"/>
  <c r="AK433" i="30"/>
  <c r="AL433" i="30"/>
  <c r="AM433" i="30"/>
  <c r="AN433" i="30"/>
  <c r="AO433" i="30"/>
  <c r="AP433" i="30"/>
  <c r="AQ433" i="30"/>
  <c r="AR433" i="30"/>
  <c r="AS433" i="30"/>
  <c r="AT433" i="30"/>
  <c r="A434" i="30"/>
  <c r="B434" i="30"/>
  <c r="C434" i="30"/>
  <c r="D434" i="30"/>
  <c r="E434" i="30"/>
  <c r="F434" i="30"/>
  <c r="G434" i="30"/>
  <c r="H434" i="30"/>
  <c r="I434" i="30"/>
  <c r="J434" i="30"/>
  <c r="K434" i="30"/>
  <c r="L434" i="30"/>
  <c r="M434" i="30"/>
  <c r="N434" i="30"/>
  <c r="O434" i="30"/>
  <c r="P434" i="30"/>
  <c r="Q434" i="30"/>
  <c r="R434" i="30"/>
  <c r="S434" i="30"/>
  <c r="T434" i="30"/>
  <c r="U434" i="30"/>
  <c r="V434" i="30"/>
  <c r="W434" i="30"/>
  <c r="X434" i="30"/>
  <c r="Y434" i="30"/>
  <c r="Z434" i="30"/>
  <c r="AA434" i="30"/>
  <c r="AB434" i="30"/>
  <c r="AC434" i="30"/>
  <c r="AD434" i="30"/>
  <c r="AE434" i="30"/>
  <c r="AF434" i="30"/>
  <c r="AG434" i="30"/>
  <c r="AH434" i="30"/>
  <c r="AI434" i="30"/>
  <c r="AJ434" i="30"/>
  <c r="AK434" i="30"/>
  <c r="AL434" i="30"/>
  <c r="AM434" i="30"/>
  <c r="AN434" i="30"/>
  <c r="AO434" i="30"/>
  <c r="AP434" i="30"/>
  <c r="AQ434" i="30"/>
  <c r="AR434" i="30"/>
  <c r="AS434" i="30"/>
  <c r="AT434" i="30"/>
  <c r="A435" i="30"/>
  <c r="B435" i="30"/>
  <c r="C435" i="30"/>
  <c r="D435" i="30"/>
  <c r="E435" i="30"/>
  <c r="F435" i="30"/>
  <c r="G435" i="30"/>
  <c r="H435" i="30"/>
  <c r="I435" i="30"/>
  <c r="J435" i="30"/>
  <c r="K435" i="30"/>
  <c r="L435" i="30"/>
  <c r="M435" i="30"/>
  <c r="N435" i="30"/>
  <c r="O435" i="30"/>
  <c r="P435" i="30"/>
  <c r="Q435" i="30"/>
  <c r="R435" i="30"/>
  <c r="S435" i="30"/>
  <c r="T435" i="30"/>
  <c r="U435" i="30"/>
  <c r="V435" i="30"/>
  <c r="W435" i="30"/>
  <c r="X435" i="30"/>
  <c r="Y435" i="30"/>
  <c r="Z435" i="30"/>
  <c r="AA435" i="30"/>
  <c r="AB435" i="30"/>
  <c r="AC435" i="30"/>
  <c r="AD435" i="30"/>
  <c r="AE435" i="30"/>
  <c r="AF435" i="30"/>
  <c r="AG435" i="30"/>
  <c r="AH435" i="30"/>
  <c r="AI435" i="30"/>
  <c r="AJ435" i="30"/>
  <c r="AK435" i="30"/>
  <c r="AL435" i="30"/>
  <c r="AM435" i="30"/>
  <c r="AN435" i="30"/>
  <c r="AO435" i="30"/>
  <c r="AP435" i="30"/>
  <c r="AQ435" i="30"/>
  <c r="AR435" i="30"/>
  <c r="AS435" i="30"/>
  <c r="AT435" i="30"/>
  <c r="A436" i="30"/>
  <c r="B436" i="30"/>
  <c r="C436" i="30"/>
  <c r="D436" i="30"/>
  <c r="E436" i="30"/>
  <c r="F436" i="30"/>
  <c r="G436" i="30"/>
  <c r="H436" i="30"/>
  <c r="I436" i="30"/>
  <c r="J436" i="30"/>
  <c r="K436" i="30"/>
  <c r="L436" i="30"/>
  <c r="M436" i="30"/>
  <c r="N436" i="30"/>
  <c r="O436" i="30"/>
  <c r="P436" i="30"/>
  <c r="Q436" i="30"/>
  <c r="R436" i="30"/>
  <c r="S436" i="30"/>
  <c r="T436" i="30"/>
  <c r="U436" i="30"/>
  <c r="V436" i="30"/>
  <c r="W436" i="30"/>
  <c r="X436" i="30"/>
  <c r="Y436" i="30"/>
  <c r="Z436" i="30"/>
  <c r="AA436" i="30"/>
  <c r="AB436" i="30"/>
  <c r="AC436" i="30"/>
  <c r="AD436" i="30"/>
  <c r="AE436" i="30"/>
  <c r="AF436" i="30"/>
  <c r="AG436" i="30"/>
  <c r="AH436" i="30"/>
  <c r="AI436" i="30"/>
  <c r="AJ436" i="30"/>
  <c r="AK436" i="30"/>
  <c r="AL436" i="30"/>
  <c r="AM436" i="30"/>
  <c r="AN436" i="30"/>
  <c r="AO436" i="30"/>
  <c r="AP436" i="30"/>
  <c r="AQ436" i="30"/>
  <c r="AR436" i="30"/>
  <c r="AS436" i="30"/>
  <c r="AT436" i="30"/>
  <c r="A437" i="30"/>
  <c r="B437" i="30"/>
  <c r="C437" i="30"/>
  <c r="D437" i="30"/>
  <c r="E437" i="30"/>
  <c r="F437" i="30"/>
  <c r="G437" i="30"/>
  <c r="H437" i="30"/>
  <c r="I437" i="30"/>
  <c r="J437" i="30"/>
  <c r="K437" i="30"/>
  <c r="L437" i="30"/>
  <c r="M437" i="30"/>
  <c r="N437" i="30"/>
  <c r="O437" i="30"/>
  <c r="P437" i="30"/>
  <c r="Q437" i="30"/>
  <c r="R437" i="30"/>
  <c r="S437" i="30"/>
  <c r="T437" i="30"/>
  <c r="U437" i="30"/>
  <c r="V437" i="30"/>
  <c r="W437" i="30"/>
  <c r="X437" i="30"/>
  <c r="Y437" i="30"/>
  <c r="Z437" i="30"/>
  <c r="AA437" i="30"/>
  <c r="AB437" i="30"/>
  <c r="AC437" i="30"/>
  <c r="AD437" i="30"/>
  <c r="AE437" i="30"/>
  <c r="AF437" i="30"/>
  <c r="AG437" i="30"/>
  <c r="AH437" i="30"/>
  <c r="AI437" i="30"/>
  <c r="AJ437" i="30"/>
  <c r="AK437" i="30"/>
  <c r="AL437" i="30"/>
  <c r="AM437" i="30"/>
  <c r="AN437" i="30"/>
  <c r="AO437" i="30"/>
  <c r="AP437" i="30"/>
  <c r="AQ437" i="30"/>
  <c r="AR437" i="30"/>
  <c r="AS437" i="30"/>
  <c r="AT437" i="30"/>
  <c r="A438" i="30"/>
  <c r="B438" i="30"/>
  <c r="C438" i="30"/>
  <c r="D438" i="30"/>
  <c r="E438" i="30"/>
  <c r="F438" i="30"/>
  <c r="G438" i="30"/>
  <c r="H438" i="30"/>
  <c r="I438" i="30"/>
  <c r="J438" i="30"/>
  <c r="K438" i="30"/>
  <c r="L438" i="30"/>
  <c r="M438" i="30"/>
  <c r="N438" i="30"/>
  <c r="O438" i="30"/>
  <c r="P438" i="30"/>
  <c r="Q438" i="30"/>
  <c r="R438" i="30"/>
  <c r="S438" i="30"/>
  <c r="T438" i="30"/>
  <c r="U438" i="30"/>
  <c r="V438" i="30"/>
  <c r="W438" i="30"/>
  <c r="X438" i="30"/>
  <c r="Y438" i="30"/>
  <c r="Z438" i="30"/>
  <c r="AA438" i="30"/>
  <c r="AB438" i="30"/>
  <c r="AC438" i="30"/>
  <c r="AD438" i="30"/>
  <c r="AE438" i="30"/>
  <c r="AF438" i="30"/>
  <c r="AG438" i="30"/>
  <c r="AH438" i="30"/>
  <c r="AI438" i="30"/>
  <c r="AJ438" i="30"/>
  <c r="AK438" i="30"/>
  <c r="AL438" i="30"/>
  <c r="AM438" i="30"/>
  <c r="AN438" i="30"/>
  <c r="AO438" i="30"/>
  <c r="AP438" i="30"/>
  <c r="AQ438" i="30"/>
  <c r="AR438" i="30"/>
  <c r="AS438" i="30"/>
  <c r="AT438" i="30"/>
  <c r="A439" i="30"/>
  <c r="B439" i="30"/>
  <c r="C439" i="30"/>
  <c r="D439" i="30"/>
  <c r="E439" i="30"/>
  <c r="F439" i="30"/>
  <c r="G439" i="30"/>
  <c r="H439" i="30"/>
  <c r="I439" i="30"/>
  <c r="J439" i="30"/>
  <c r="K439" i="30"/>
  <c r="L439" i="30"/>
  <c r="M439" i="30"/>
  <c r="N439" i="30"/>
  <c r="O439" i="30"/>
  <c r="P439" i="30"/>
  <c r="Q439" i="30"/>
  <c r="R439" i="30"/>
  <c r="S439" i="30"/>
  <c r="T439" i="30"/>
  <c r="U439" i="30"/>
  <c r="V439" i="30"/>
  <c r="W439" i="30"/>
  <c r="X439" i="30"/>
  <c r="Y439" i="30"/>
  <c r="Z439" i="30"/>
  <c r="AA439" i="30"/>
  <c r="AB439" i="30"/>
  <c r="AC439" i="30"/>
  <c r="AD439" i="30"/>
  <c r="AE439" i="30"/>
  <c r="AF439" i="30"/>
  <c r="AG439" i="30"/>
  <c r="AH439" i="30"/>
  <c r="AI439" i="30"/>
  <c r="AJ439" i="30"/>
  <c r="AK439" i="30"/>
  <c r="AL439" i="30"/>
  <c r="AM439" i="30"/>
  <c r="AN439" i="30"/>
  <c r="AO439" i="30"/>
  <c r="AP439" i="30"/>
  <c r="AQ439" i="30"/>
  <c r="AR439" i="30"/>
  <c r="AS439" i="30"/>
  <c r="AT439" i="30"/>
  <c r="A440" i="30"/>
  <c r="B440" i="30"/>
  <c r="C440" i="30"/>
  <c r="D440" i="30"/>
  <c r="E440" i="30"/>
  <c r="F440" i="30"/>
  <c r="G440" i="30"/>
  <c r="H440" i="30"/>
  <c r="I440" i="30"/>
  <c r="J440" i="30"/>
  <c r="K440" i="30"/>
  <c r="L440" i="30"/>
  <c r="M440" i="30"/>
  <c r="N440" i="30"/>
  <c r="O440" i="30"/>
  <c r="P440" i="30"/>
  <c r="Q440" i="30"/>
  <c r="R440" i="30"/>
  <c r="S440" i="30"/>
  <c r="T440" i="30"/>
  <c r="U440" i="30"/>
  <c r="V440" i="30"/>
  <c r="W440" i="30"/>
  <c r="X440" i="30"/>
  <c r="Y440" i="30"/>
  <c r="Z440" i="30"/>
  <c r="AA440" i="30"/>
  <c r="AB440" i="30"/>
  <c r="AC440" i="30"/>
  <c r="AD440" i="30"/>
  <c r="AE440" i="30"/>
  <c r="AF440" i="30"/>
  <c r="AG440" i="30"/>
  <c r="AH440" i="30"/>
  <c r="AI440" i="30"/>
  <c r="AJ440" i="30"/>
  <c r="AK440" i="30"/>
  <c r="AL440" i="30"/>
  <c r="AM440" i="30"/>
  <c r="AN440" i="30"/>
  <c r="AO440" i="30"/>
  <c r="AP440" i="30"/>
  <c r="AQ440" i="30"/>
  <c r="AR440" i="30"/>
  <c r="AS440" i="30"/>
  <c r="AT440" i="30"/>
  <c r="A441" i="30"/>
  <c r="B441" i="30"/>
  <c r="C441" i="30"/>
  <c r="D441" i="30"/>
  <c r="E441" i="30"/>
  <c r="F441" i="30"/>
  <c r="G441" i="30"/>
  <c r="H441" i="30"/>
  <c r="I441" i="30"/>
  <c r="J441" i="30"/>
  <c r="K441" i="30"/>
  <c r="L441" i="30"/>
  <c r="M441" i="30"/>
  <c r="N441" i="30"/>
  <c r="O441" i="30"/>
  <c r="P441" i="30"/>
  <c r="Q441" i="30"/>
  <c r="R441" i="30"/>
  <c r="S441" i="30"/>
  <c r="T441" i="30"/>
  <c r="U441" i="30"/>
  <c r="V441" i="30"/>
  <c r="W441" i="30"/>
  <c r="X441" i="30"/>
  <c r="Y441" i="30"/>
  <c r="Z441" i="30"/>
  <c r="AA441" i="30"/>
  <c r="AB441" i="30"/>
  <c r="AC441" i="30"/>
  <c r="AD441" i="30"/>
  <c r="AE441" i="30"/>
  <c r="AF441" i="30"/>
  <c r="AG441" i="30"/>
  <c r="AH441" i="30"/>
  <c r="AI441" i="30"/>
  <c r="AJ441" i="30"/>
  <c r="AK441" i="30"/>
  <c r="AL441" i="30"/>
  <c r="AM441" i="30"/>
  <c r="AN441" i="30"/>
  <c r="AO441" i="30"/>
  <c r="AP441" i="30"/>
  <c r="AQ441" i="30"/>
  <c r="AR441" i="30"/>
  <c r="AS441" i="30"/>
  <c r="AT441" i="30"/>
  <c r="A442" i="30"/>
  <c r="B442" i="30"/>
  <c r="C442" i="30"/>
  <c r="D442" i="30"/>
  <c r="E442" i="30"/>
  <c r="F442" i="30"/>
  <c r="G442" i="30"/>
  <c r="H442" i="30"/>
  <c r="I442" i="30"/>
  <c r="J442" i="30"/>
  <c r="K442" i="30"/>
  <c r="L442" i="30"/>
  <c r="M442" i="30"/>
  <c r="N442" i="30"/>
  <c r="O442" i="30"/>
  <c r="P442" i="30"/>
  <c r="Q442" i="30"/>
  <c r="R442" i="30"/>
  <c r="S442" i="30"/>
  <c r="T442" i="30"/>
  <c r="U442" i="30"/>
  <c r="V442" i="30"/>
  <c r="W442" i="30"/>
  <c r="X442" i="30"/>
  <c r="Y442" i="30"/>
  <c r="Z442" i="30"/>
  <c r="AA442" i="30"/>
  <c r="AB442" i="30"/>
  <c r="AC442" i="30"/>
  <c r="AD442" i="30"/>
  <c r="AE442" i="30"/>
  <c r="AF442" i="30"/>
  <c r="AG442" i="30"/>
  <c r="AH442" i="30"/>
  <c r="AI442" i="30"/>
  <c r="AJ442" i="30"/>
  <c r="AK442" i="30"/>
  <c r="AL442" i="30"/>
  <c r="AM442" i="30"/>
  <c r="AN442" i="30"/>
  <c r="AO442" i="30"/>
  <c r="AP442" i="30"/>
  <c r="AQ442" i="30"/>
  <c r="AR442" i="30"/>
  <c r="AS442" i="30"/>
  <c r="AT442" i="30"/>
  <c r="A443" i="30"/>
  <c r="B443" i="30"/>
  <c r="C443" i="30"/>
  <c r="D443" i="30"/>
  <c r="E443" i="30"/>
  <c r="F443" i="30"/>
  <c r="G443" i="30"/>
  <c r="H443" i="30"/>
  <c r="I443" i="30"/>
  <c r="J443" i="30"/>
  <c r="K443" i="30"/>
  <c r="L443" i="30"/>
  <c r="M443" i="30"/>
  <c r="N443" i="30"/>
  <c r="O443" i="30"/>
  <c r="P443" i="30"/>
  <c r="Q443" i="30"/>
  <c r="R443" i="30"/>
  <c r="S443" i="30"/>
  <c r="T443" i="30"/>
  <c r="U443" i="30"/>
  <c r="V443" i="30"/>
  <c r="W443" i="30"/>
  <c r="X443" i="30"/>
  <c r="Y443" i="30"/>
  <c r="Z443" i="30"/>
  <c r="AA443" i="30"/>
  <c r="AB443" i="30"/>
  <c r="AC443" i="30"/>
  <c r="AD443" i="30"/>
  <c r="AE443" i="30"/>
  <c r="AF443" i="30"/>
  <c r="AG443" i="30"/>
  <c r="AH443" i="30"/>
  <c r="AI443" i="30"/>
  <c r="AJ443" i="30"/>
  <c r="AK443" i="30"/>
  <c r="AL443" i="30"/>
  <c r="AM443" i="30"/>
  <c r="AN443" i="30"/>
  <c r="AO443" i="30"/>
  <c r="AP443" i="30"/>
  <c r="AQ443" i="30"/>
  <c r="AR443" i="30"/>
  <c r="AS443" i="30"/>
  <c r="AT443" i="30"/>
  <c r="A444" i="30"/>
  <c r="B444" i="30"/>
  <c r="C444" i="30"/>
  <c r="D444" i="30"/>
  <c r="E444" i="30"/>
  <c r="F444" i="30"/>
  <c r="G444" i="30"/>
  <c r="H444" i="30"/>
  <c r="I444" i="30"/>
  <c r="J444" i="30"/>
  <c r="K444" i="30"/>
  <c r="L444" i="30"/>
  <c r="M444" i="30"/>
  <c r="N444" i="30"/>
  <c r="O444" i="30"/>
  <c r="P444" i="30"/>
  <c r="Q444" i="30"/>
  <c r="R444" i="30"/>
  <c r="S444" i="30"/>
  <c r="T444" i="30"/>
  <c r="U444" i="30"/>
  <c r="V444" i="30"/>
  <c r="W444" i="30"/>
  <c r="X444" i="30"/>
  <c r="Y444" i="30"/>
  <c r="Z444" i="30"/>
  <c r="AA444" i="30"/>
  <c r="AB444" i="30"/>
  <c r="AC444" i="30"/>
  <c r="AD444" i="30"/>
  <c r="AE444" i="30"/>
  <c r="AF444" i="30"/>
  <c r="AG444" i="30"/>
  <c r="AH444" i="30"/>
  <c r="AI444" i="30"/>
  <c r="AJ444" i="30"/>
  <c r="AK444" i="30"/>
  <c r="AL444" i="30"/>
  <c r="AM444" i="30"/>
  <c r="AN444" i="30"/>
  <c r="AO444" i="30"/>
  <c r="AP444" i="30"/>
  <c r="AQ444" i="30"/>
  <c r="AR444" i="30"/>
  <c r="AS444" i="30"/>
  <c r="AT444" i="30"/>
  <c r="A445" i="30"/>
  <c r="B445" i="30"/>
  <c r="C445" i="30"/>
  <c r="D445" i="30"/>
  <c r="E445" i="30"/>
  <c r="F445" i="30"/>
  <c r="G445" i="30"/>
  <c r="H445" i="30"/>
  <c r="I445" i="30"/>
  <c r="J445" i="30"/>
  <c r="K445" i="30"/>
  <c r="L445" i="30"/>
  <c r="M445" i="30"/>
  <c r="N445" i="30"/>
  <c r="O445" i="30"/>
  <c r="P445" i="30"/>
  <c r="Q445" i="30"/>
  <c r="R445" i="30"/>
  <c r="S445" i="30"/>
  <c r="T445" i="30"/>
  <c r="U445" i="30"/>
  <c r="V445" i="30"/>
  <c r="W445" i="30"/>
  <c r="X445" i="30"/>
  <c r="Y445" i="30"/>
  <c r="Z445" i="30"/>
  <c r="AA445" i="30"/>
  <c r="AB445" i="30"/>
  <c r="AC445" i="30"/>
  <c r="AD445" i="30"/>
  <c r="AE445" i="30"/>
  <c r="AF445" i="30"/>
  <c r="AG445" i="30"/>
  <c r="AH445" i="30"/>
  <c r="AI445" i="30"/>
  <c r="AJ445" i="30"/>
  <c r="AK445" i="30"/>
  <c r="AL445" i="30"/>
  <c r="AM445" i="30"/>
  <c r="AN445" i="30"/>
  <c r="AO445" i="30"/>
  <c r="AP445" i="30"/>
  <c r="AQ445" i="30"/>
  <c r="AR445" i="30"/>
  <c r="AS445" i="30"/>
  <c r="AT445" i="30"/>
  <c r="A446" i="30"/>
  <c r="B446" i="30"/>
  <c r="C446" i="30"/>
  <c r="D446" i="30"/>
  <c r="E446" i="30"/>
  <c r="F446" i="30"/>
  <c r="G446" i="30"/>
  <c r="H446" i="30"/>
  <c r="I446" i="30"/>
  <c r="J446" i="30"/>
  <c r="K446" i="30"/>
  <c r="L446" i="30"/>
  <c r="M446" i="30"/>
  <c r="N446" i="30"/>
  <c r="O446" i="30"/>
  <c r="P446" i="30"/>
  <c r="Q446" i="30"/>
  <c r="R446" i="30"/>
  <c r="S446" i="30"/>
  <c r="T446" i="30"/>
  <c r="U446" i="30"/>
  <c r="V446" i="30"/>
  <c r="W446" i="30"/>
  <c r="X446" i="30"/>
  <c r="Y446" i="30"/>
  <c r="Z446" i="30"/>
  <c r="AA446" i="30"/>
  <c r="AB446" i="30"/>
  <c r="AC446" i="30"/>
  <c r="AD446" i="30"/>
  <c r="AE446" i="30"/>
  <c r="AF446" i="30"/>
  <c r="AG446" i="30"/>
  <c r="AH446" i="30"/>
  <c r="AI446" i="30"/>
  <c r="AJ446" i="30"/>
  <c r="AK446" i="30"/>
  <c r="AL446" i="30"/>
  <c r="AM446" i="30"/>
  <c r="AN446" i="30"/>
  <c r="AO446" i="30"/>
  <c r="AP446" i="30"/>
  <c r="AQ446" i="30"/>
  <c r="AR446" i="30"/>
  <c r="AS446" i="30"/>
  <c r="AT446" i="30"/>
  <c r="A447" i="30"/>
  <c r="B447" i="30"/>
  <c r="C447" i="30"/>
  <c r="D447" i="30"/>
  <c r="E447" i="30"/>
  <c r="F447" i="30"/>
  <c r="G447" i="30"/>
  <c r="H447" i="30"/>
  <c r="I447" i="30"/>
  <c r="J447" i="30"/>
  <c r="K447" i="30"/>
  <c r="L447" i="30"/>
  <c r="M447" i="30"/>
  <c r="N447" i="30"/>
  <c r="O447" i="30"/>
  <c r="P447" i="30"/>
  <c r="Q447" i="30"/>
  <c r="R447" i="30"/>
  <c r="S447" i="30"/>
  <c r="T447" i="30"/>
  <c r="U447" i="30"/>
  <c r="V447" i="30"/>
  <c r="W447" i="30"/>
  <c r="X447" i="30"/>
  <c r="Y447" i="30"/>
  <c r="Z447" i="30"/>
  <c r="AA447" i="30"/>
  <c r="AB447" i="30"/>
  <c r="AC447" i="30"/>
  <c r="AD447" i="30"/>
  <c r="AE447" i="30"/>
  <c r="AF447" i="30"/>
  <c r="AG447" i="30"/>
  <c r="AH447" i="30"/>
  <c r="AI447" i="30"/>
  <c r="AJ447" i="30"/>
  <c r="AK447" i="30"/>
  <c r="AL447" i="30"/>
  <c r="AM447" i="30"/>
  <c r="AN447" i="30"/>
  <c r="AO447" i="30"/>
  <c r="AP447" i="30"/>
  <c r="AQ447" i="30"/>
  <c r="AR447" i="30"/>
  <c r="AS447" i="30"/>
  <c r="AT447" i="30"/>
  <c r="A448" i="30"/>
  <c r="B448" i="30"/>
  <c r="C448" i="30"/>
  <c r="D448" i="30"/>
  <c r="E448" i="30"/>
  <c r="F448" i="30"/>
  <c r="G448" i="30"/>
  <c r="H448" i="30"/>
  <c r="I448" i="30"/>
  <c r="J448" i="30"/>
  <c r="K448" i="30"/>
  <c r="L448" i="30"/>
  <c r="M448" i="30"/>
  <c r="N448" i="30"/>
  <c r="O448" i="30"/>
  <c r="P448" i="30"/>
  <c r="Q448" i="30"/>
  <c r="R448" i="30"/>
  <c r="S448" i="30"/>
  <c r="T448" i="30"/>
  <c r="U448" i="30"/>
  <c r="V448" i="30"/>
  <c r="W448" i="30"/>
  <c r="X448" i="30"/>
  <c r="Y448" i="30"/>
  <c r="Z448" i="30"/>
  <c r="AA448" i="30"/>
  <c r="AB448" i="30"/>
  <c r="AC448" i="30"/>
  <c r="AD448" i="30"/>
  <c r="AE448" i="30"/>
  <c r="AF448" i="30"/>
  <c r="AG448" i="30"/>
  <c r="AH448" i="30"/>
  <c r="AI448" i="30"/>
  <c r="AJ448" i="30"/>
  <c r="AK448" i="30"/>
  <c r="AL448" i="30"/>
  <c r="AM448" i="30"/>
  <c r="AN448" i="30"/>
  <c r="AO448" i="30"/>
  <c r="AP448" i="30"/>
  <c r="AQ448" i="30"/>
  <c r="AR448" i="30"/>
  <c r="AS448" i="30"/>
  <c r="AT448" i="30"/>
  <c r="AT407" i="30"/>
  <c r="AS407" i="30"/>
  <c r="AR407" i="30"/>
  <c r="AQ407" i="30"/>
  <c r="AP407" i="30"/>
  <c r="AO407" i="30"/>
  <c r="AN407" i="30"/>
  <c r="AM407" i="30"/>
  <c r="AL407" i="30"/>
  <c r="AK407" i="30"/>
  <c r="AJ407" i="30"/>
  <c r="AI407" i="30"/>
  <c r="AH407" i="30"/>
  <c r="AG407" i="30"/>
  <c r="AF407" i="30"/>
  <c r="AE407" i="30"/>
  <c r="AD407" i="30"/>
  <c r="AC407" i="30"/>
  <c r="AB407" i="30"/>
  <c r="AA407" i="30"/>
  <c r="Z407" i="30"/>
  <c r="Y407" i="30"/>
  <c r="X407" i="30"/>
  <c r="W407" i="30"/>
  <c r="V407" i="30"/>
  <c r="U407" i="30"/>
  <c r="T407" i="30"/>
  <c r="S407" i="30"/>
  <c r="R407" i="30"/>
  <c r="Q407" i="30"/>
  <c r="P407" i="30"/>
  <c r="O407" i="30"/>
  <c r="N407" i="30"/>
  <c r="M407" i="30"/>
  <c r="L407" i="30"/>
  <c r="K407" i="30"/>
  <c r="J407" i="30"/>
  <c r="I407" i="30"/>
  <c r="H407" i="30"/>
  <c r="G407" i="30"/>
  <c r="F407" i="30"/>
  <c r="E407" i="30"/>
  <c r="D407" i="30"/>
  <c r="C407" i="30"/>
  <c r="B407" i="30"/>
  <c r="A407" i="30"/>
  <c r="A366" i="30"/>
  <c r="B366" i="30"/>
  <c r="C366" i="30"/>
  <c r="D366" i="30"/>
  <c r="E366" i="30"/>
  <c r="F366" i="30"/>
  <c r="G366" i="30"/>
  <c r="H366" i="30"/>
  <c r="I366" i="30"/>
  <c r="J366" i="30"/>
  <c r="K366" i="30"/>
  <c r="L366" i="30"/>
  <c r="M366" i="30"/>
  <c r="N366" i="30"/>
  <c r="O366" i="30"/>
  <c r="P366" i="30"/>
  <c r="Q366" i="30"/>
  <c r="R366" i="30"/>
  <c r="S366" i="30"/>
  <c r="T366" i="30"/>
  <c r="U366" i="30"/>
  <c r="V366" i="30"/>
  <c r="W366" i="30"/>
  <c r="X366" i="30"/>
  <c r="Y366" i="30"/>
  <c r="Z366" i="30"/>
  <c r="AA366" i="30"/>
  <c r="AB366" i="30"/>
  <c r="AC366" i="30"/>
  <c r="AD366" i="30"/>
  <c r="AE366" i="30"/>
  <c r="AF366" i="30"/>
  <c r="AG366" i="30"/>
  <c r="AH366" i="30"/>
  <c r="AI366" i="30"/>
  <c r="AJ366" i="30"/>
  <c r="AK366" i="30"/>
  <c r="AL366" i="30"/>
  <c r="AM366" i="30"/>
  <c r="AN366" i="30"/>
  <c r="AO366" i="30"/>
  <c r="AP366" i="30"/>
  <c r="AQ366" i="30"/>
  <c r="AR366" i="30"/>
  <c r="AS366" i="30"/>
  <c r="AT366" i="30"/>
  <c r="A367" i="30"/>
  <c r="B367" i="30"/>
  <c r="C367" i="30"/>
  <c r="D367" i="30"/>
  <c r="E367" i="30"/>
  <c r="F367" i="30"/>
  <c r="G367" i="30"/>
  <c r="H367" i="30"/>
  <c r="I367" i="30"/>
  <c r="J367" i="30"/>
  <c r="K367" i="30"/>
  <c r="L367" i="30"/>
  <c r="M367" i="30"/>
  <c r="N367" i="30"/>
  <c r="O367" i="30"/>
  <c r="P367" i="30"/>
  <c r="Q367" i="30"/>
  <c r="R367" i="30"/>
  <c r="S367" i="30"/>
  <c r="T367" i="30"/>
  <c r="U367" i="30"/>
  <c r="V367" i="30"/>
  <c r="W367" i="30"/>
  <c r="X367" i="30"/>
  <c r="Y367" i="30"/>
  <c r="Z367" i="30"/>
  <c r="AA367" i="30"/>
  <c r="AB367" i="30"/>
  <c r="AC367" i="30"/>
  <c r="AD367" i="30"/>
  <c r="AE367" i="30"/>
  <c r="AF367" i="30"/>
  <c r="AG367" i="30"/>
  <c r="AH367" i="30"/>
  <c r="AI367" i="30"/>
  <c r="AJ367" i="30"/>
  <c r="AK367" i="30"/>
  <c r="AL367" i="30"/>
  <c r="AM367" i="30"/>
  <c r="AN367" i="30"/>
  <c r="AO367" i="30"/>
  <c r="AP367" i="30"/>
  <c r="AQ367" i="30"/>
  <c r="AR367" i="30"/>
  <c r="AS367" i="30"/>
  <c r="AT367" i="30"/>
  <c r="A368" i="30"/>
  <c r="B368" i="30"/>
  <c r="C368" i="30"/>
  <c r="D368" i="30"/>
  <c r="E368" i="30"/>
  <c r="F368" i="30"/>
  <c r="G368" i="30"/>
  <c r="H368" i="30"/>
  <c r="I368" i="30"/>
  <c r="J368" i="30"/>
  <c r="K368" i="30"/>
  <c r="L368" i="30"/>
  <c r="M368" i="30"/>
  <c r="N368" i="30"/>
  <c r="O368" i="30"/>
  <c r="P368" i="30"/>
  <c r="Q368" i="30"/>
  <c r="R368" i="30"/>
  <c r="S368" i="30"/>
  <c r="T368" i="30"/>
  <c r="U368" i="30"/>
  <c r="V368" i="30"/>
  <c r="W368" i="30"/>
  <c r="X368" i="30"/>
  <c r="Y368" i="30"/>
  <c r="Z368" i="30"/>
  <c r="AA368" i="30"/>
  <c r="AB368" i="30"/>
  <c r="AC368" i="30"/>
  <c r="AD368" i="30"/>
  <c r="AE368" i="30"/>
  <c r="AF368" i="30"/>
  <c r="AG368" i="30"/>
  <c r="AH368" i="30"/>
  <c r="AI368" i="30"/>
  <c r="AJ368" i="30"/>
  <c r="AK368" i="30"/>
  <c r="AL368" i="30"/>
  <c r="AM368" i="30"/>
  <c r="AN368" i="30"/>
  <c r="AO368" i="30"/>
  <c r="AP368" i="30"/>
  <c r="AQ368" i="30"/>
  <c r="AR368" i="30"/>
  <c r="AS368" i="30"/>
  <c r="AT368" i="30"/>
  <c r="A369" i="30"/>
  <c r="B369" i="30"/>
  <c r="C369" i="30"/>
  <c r="D369" i="30"/>
  <c r="E369" i="30"/>
  <c r="F369" i="30"/>
  <c r="G369" i="30"/>
  <c r="H369" i="30"/>
  <c r="I369" i="30"/>
  <c r="J369" i="30"/>
  <c r="K369" i="30"/>
  <c r="L369" i="30"/>
  <c r="M369" i="30"/>
  <c r="N369" i="30"/>
  <c r="O369" i="30"/>
  <c r="P369" i="30"/>
  <c r="Q369" i="30"/>
  <c r="R369" i="30"/>
  <c r="S369" i="30"/>
  <c r="T369" i="30"/>
  <c r="U369" i="30"/>
  <c r="V369" i="30"/>
  <c r="W369" i="30"/>
  <c r="X369" i="30"/>
  <c r="Y369" i="30"/>
  <c r="Z369" i="30"/>
  <c r="AA369" i="30"/>
  <c r="AB369" i="30"/>
  <c r="AC369" i="30"/>
  <c r="AD369" i="30"/>
  <c r="AE369" i="30"/>
  <c r="AF369" i="30"/>
  <c r="AG369" i="30"/>
  <c r="AH369" i="30"/>
  <c r="AI369" i="30"/>
  <c r="AJ369" i="30"/>
  <c r="AK369" i="30"/>
  <c r="AL369" i="30"/>
  <c r="AM369" i="30"/>
  <c r="AN369" i="30"/>
  <c r="AO369" i="30"/>
  <c r="AP369" i="30"/>
  <c r="AQ369" i="30"/>
  <c r="AR369" i="30"/>
  <c r="AS369" i="30"/>
  <c r="AT369" i="30"/>
  <c r="A370" i="30"/>
  <c r="B370" i="30"/>
  <c r="C370" i="30"/>
  <c r="D370" i="30"/>
  <c r="E370" i="30"/>
  <c r="F370" i="30"/>
  <c r="G370" i="30"/>
  <c r="H370" i="30"/>
  <c r="I370" i="30"/>
  <c r="J370" i="30"/>
  <c r="K370" i="30"/>
  <c r="L370" i="30"/>
  <c r="M370" i="30"/>
  <c r="N370" i="30"/>
  <c r="O370" i="30"/>
  <c r="P370" i="30"/>
  <c r="Q370" i="30"/>
  <c r="R370" i="30"/>
  <c r="S370" i="30"/>
  <c r="T370" i="30"/>
  <c r="U370" i="30"/>
  <c r="V370" i="30"/>
  <c r="W370" i="30"/>
  <c r="X370" i="30"/>
  <c r="Y370" i="30"/>
  <c r="Z370" i="30"/>
  <c r="AA370" i="30"/>
  <c r="AB370" i="30"/>
  <c r="AC370" i="30"/>
  <c r="AD370" i="30"/>
  <c r="AE370" i="30"/>
  <c r="AF370" i="30"/>
  <c r="AG370" i="30"/>
  <c r="AH370" i="30"/>
  <c r="AI370" i="30"/>
  <c r="AJ370" i="30"/>
  <c r="AK370" i="30"/>
  <c r="AL370" i="30"/>
  <c r="AM370" i="30"/>
  <c r="AN370" i="30"/>
  <c r="AO370" i="30"/>
  <c r="AP370" i="30"/>
  <c r="AQ370" i="30"/>
  <c r="AR370" i="30"/>
  <c r="AS370" i="30"/>
  <c r="AT370" i="30"/>
  <c r="A371" i="30"/>
  <c r="B371" i="30"/>
  <c r="C371" i="30"/>
  <c r="D371" i="30"/>
  <c r="E371" i="30"/>
  <c r="F371" i="30"/>
  <c r="G371" i="30"/>
  <c r="H371" i="30"/>
  <c r="I371" i="30"/>
  <c r="J371" i="30"/>
  <c r="K371" i="30"/>
  <c r="L371" i="30"/>
  <c r="M371" i="30"/>
  <c r="N371" i="30"/>
  <c r="O371" i="30"/>
  <c r="P371" i="30"/>
  <c r="Q371" i="30"/>
  <c r="R371" i="30"/>
  <c r="S371" i="30"/>
  <c r="T371" i="30"/>
  <c r="U371" i="30"/>
  <c r="V371" i="30"/>
  <c r="W371" i="30"/>
  <c r="X371" i="30"/>
  <c r="Y371" i="30"/>
  <c r="Z371" i="30"/>
  <c r="AA371" i="30"/>
  <c r="AB371" i="30"/>
  <c r="AC371" i="30"/>
  <c r="AD371" i="30"/>
  <c r="AE371" i="30"/>
  <c r="AF371" i="30"/>
  <c r="AG371" i="30"/>
  <c r="AH371" i="30"/>
  <c r="AI371" i="30"/>
  <c r="AJ371" i="30"/>
  <c r="AK371" i="30"/>
  <c r="AL371" i="30"/>
  <c r="AM371" i="30"/>
  <c r="AN371" i="30"/>
  <c r="AO371" i="30"/>
  <c r="AP371" i="30"/>
  <c r="AQ371" i="30"/>
  <c r="AR371" i="30"/>
  <c r="AS371" i="30"/>
  <c r="AT371" i="30"/>
  <c r="A372" i="30"/>
  <c r="B372" i="30"/>
  <c r="C372" i="30"/>
  <c r="D372" i="30"/>
  <c r="E372" i="30"/>
  <c r="F372" i="30"/>
  <c r="G372" i="30"/>
  <c r="H372" i="30"/>
  <c r="I372" i="30"/>
  <c r="J372" i="30"/>
  <c r="K372" i="30"/>
  <c r="L372" i="30"/>
  <c r="M372" i="30"/>
  <c r="N372" i="30"/>
  <c r="O372" i="30"/>
  <c r="P372" i="30"/>
  <c r="Q372" i="30"/>
  <c r="R372" i="30"/>
  <c r="S372" i="30"/>
  <c r="T372" i="30"/>
  <c r="U372" i="30"/>
  <c r="V372" i="30"/>
  <c r="W372" i="30"/>
  <c r="X372" i="30"/>
  <c r="Y372" i="30"/>
  <c r="Z372" i="30"/>
  <c r="AA372" i="30"/>
  <c r="AB372" i="30"/>
  <c r="AC372" i="30"/>
  <c r="AD372" i="30"/>
  <c r="AE372" i="30"/>
  <c r="AF372" i="30"/>
  <c r="AG372" i="30"/>
  <c r="AH372" i="30"/>
  <c r="AI372" i="30"/>
  <c r="AJ372" i="30"/>
  <c r="AK372" i="30"/>
  <c r="AL372" i="30"/>
  <c r="AM372" i="30"/>
  <c r="AN372" i="30"/>
  <c r="AO372" i="30"/>
  <c r="AP372" i="30"/>
  <c r="AQ372" i="30"/>
  <c r="AR372" i="30"/>
  <c r="AS372" i="30"/>
  <c r="AT372" i="30"/>
  <c r="A373" i="30"/>
  <c r="B373" i="30"/>
  <c r="C373" i="30"/>
  <c r="D373" i="30"/>
  <c r="E373" i="30"/>
  <c r="F373" i="30"/>
  <c r="G373" i="30"/>
  <c r="H373" i="30"/>
  <c r="I373" i="30"/>
  <c r="J373" i="30"/>
  <c r="K373" i="30"/>
  <c r="L373" i="30"/>
  <c r="M373" i="30"/>
  <c r="N373" i="30"/>
  <c r="O373" i="30"/>
  <c r="P373" i="30"/>
  <c r="Q373" i="30"/>
  <c r="R373" i="30"/>
  <c r="S373" i="30"/>
  <c r="T373" i="30"/>
  <c r="U373" i="30"/>
  <c r="V373" i="30"/>
  <c r="W373" i="30"/>
  <c r="X373" i="30"/>
  <c r="Y373" i="30"/>
  <c r="Z373" i="30"/>
  <c r="AA373" i="30"/>
  <c r="AB373" i="30"/>
  <c r="AC373" i="30"/>
  <c r="AD373" i="30"/>
  <c r="AE373" i="30"/>
  <c r="AF373" i="30"/>
  <c r="AG373" i="30"/>
  <c r="AH373" i="30"/>
  <c r="AI373" i="30"/>
  <c r="AJ373" i="30"/>
  <c r="AK373" i="30"/>
  <c r="AL373" i="30"/>
  <c r="AM373" i="30"/>
  <c r="AN373" i="30"/>
  <c r="AO373" i="30"/>
  <c r="AP373" i="30"/>
  <c r="AQ373" i="30"/>
  <c r="AR373" i="30"/>
  <c r="AS373" i="30"/>
  <c r="AT373" i="30"/>
  <c r="A374" i="30"/>
  <c r="B374" i="30"/>
  <c r="C374" i="30"/>
  <c r="D374" i="30"/>
  <c r="E374" i="30"/>
  <c r="F374" i="30"/>
  <c r="G374" i="30"/>
  <c r="H374" i="30"/>
  <c r="I374" i="30"/>
  <c r="J374" i="30"/>
  <c r="K374" i="30"/>
  <c r="L374" i="30"/>
  <c r="M374" i="30"/>
  <c r="N374" i="30"/>
  <c r="O374" i="30"/>
  <c r="P374" i="30"/>
  <c r="Q374" i="30"/>
  <c r="R374" i="30"/>
  <c r="S374" i="30"/>
  <c r="T374" i="30"/>
  <c r="U374" i="30"/>
  <c r="V374" i="30"/>
  <c r="W374" i="30"/>
  <c r="X374" i="30"/>
  <c r="Y374" i="30"/>
  <c r="Z374" i="30"/>
  <c r="AA374" i="30"/>
  <c r="AB374" i="30"/>
  <c r="AC374" i="30"/>
  <c r="AD374" i="30"/>
  <c r="AE374" i="30"/>
  <c r="AF374" i="30"/>
  <c r="AG374" i="30"/>
  <c r="AH374" i="30"/>
  <c r="AI374" i="30"/>
  <c r="AJ374" i="30"/>
  <c r="AK374" i="30"/>
  <c r="AL374" i="30"/>
  <c r="AM374" i="30"/>
  <c r="AN374" i="30"/>
  <c r="AO374" i="30"/>
  <c r="AP374" i="30"/>
  <c r="AQ374" i="30"/>
  <c r="AR374" i="30"/>
  <c r="AS374" i="30"/>
  <c r="AT374" i="30"/>
  <c r="A375" i="30"/>
  <c r="B375" i="30"/>
  <c r="C375" i="30"/>
  <c r="D375" i="30"/>
  <c r="E375" i="30"/>
  <c r="F375" i="30"/>
  <c r="G375" i="30"/>
  <c r="H375" i="30"/>
  <c r="I375" i="30"/>
  <c r="J375" i="30"/>
  <c r="K375" i="30"/>
  <c r="L375" i="30"/>
  <c r="M375" i="30"/>
  <c r="N375" i="30"/>
  <c r="O375" i="30"/>
  <c r="P375" i="30"/>
  <c r="Q375" i="30"/>
  <c r="R375" i="30"/>
  <c r="S375" i="30"/>
  <c r="T375" i="30"/>
  <c r="U375" i="30"/>
  <c r="V375" i="30"/>
  <c r="W375" i="30"/>
  <c r="X375" i="30"/>
  <c r="Y375" i="30"/>
  <c r="Z375" i="30"/>
  <c r="AA375" i="30"/>
  <c r="AB375" i="30"/>
  <c r="AC375" i="30"/>
  <c r="AD375" i="30"/>
  <c r="AE375" i="30"/>
  <c r="AF375" i="30"/>
  <c r="AG375" i="30"/>
  <c r="AH375" i="30"/>
  <c r="AI375" i="30"/>
  <c r="AJ375" i="30"/>
  <c r="AK375" i="30"/>
  <c r="AL375" i="30"/>
  <c r="AM375" i="30"/>
  <c r="AN375" i="30"/>
  <c r="AO375" i="30"/>
  <c r="AP375" i="30"/>
  <c r="AQ375" i="30"/>
  <c r="AR375" i="30"/>
  <c r="AS375" i="30"/>
  <c r="AT375" i="30"/>
  <c r="A376" i="30"/>
  <c r="B376" i="30"/>
  <c r="C376" i="30"/>
  <c r="D376" i="30"/>
  <c r="E376" i="30"/>
  <c r="F376" i="30"/>
  <c r="G376" i="30"/>
  <c r="H376" i="30"/>
  <c r="I376" i="30"/>
  <c r="J376" i="30"/>
  <c r="K376" i="30"/>
  <c r="L376" i="30"/>
  <c r="M376" i="30"/>
  <c r="N376" i="30"/>
  <c r="O376" i="30"/>
  <c r="P376" i="30"/>
  <c r="Q376" i="30"/>
  <c r="R376" i="30"/>
  <c r="S376" i="30"/>
  <c r="T376" i="30"/>
  <c r="U376" i="30"/>
  <c r="V376" i="30"/>
  <c r="W376" i="30"/>
  <c r="X376" i="30"/>
  <c r="Y376" i="30"/>
  <c r="Z376" i="30"/>
  <c r="AA376" i="30"/>
  <c r="AB376" i="30"/>
  <c r="AC376" i="30"/>
  <c r="AD376" i="30"/>
  <c r="AE376" i="30"/>
  <c r="AF376" i="30"/>
  <c r="AG376" i="30"/>
  <c r="AH376" i="30"/>
  <c r="AI376" i="30"/>
  <c r="AJ376" i="30"/>
  <c r="AK376" i="30"/>
  <c r="AL376" i="30"/>
  <c r="AM376" i="30"/>
  <c r="AN376" i="30"/>
  <c r="AO376" i="30"/>
  <c r="AP376" i="30"/>
  <c r="AQ376" i="30"/>
  <c r="AR376" i="30"/>
  <c r="AS376" i="30"/>
  <c r="AT376" i="30"/>
  <c r="A377" i="30"/>
  <c r="B377" i="30"/>
  <c r="C377" i="30"/>
  <c r="D377" i="30"/>
  <c r="E377" i="30"/>
  <c r="F377" i="30"/>
  <c r="G377" i="30"/>
  <c r="H377" i="30"/>
  <c r="I377" i="30"/>
  <c r="J377" i="30"/>
  <c r="K377" i="30"/>
  <c r="L377" i="30"/>
  <c r="M377" i="30"/>
  <c r="N377" i="30"/>
  <c r="O377" i="30"/>
  <c r="P377" i="30"/>
  <c r="Q377" i="30"/>
  <c r="R377" i="30"/>
  <c r="S377" i="30"/>
  <c r="T377" i="30"/>
  <c r="U377" i="30"/>
  <c r="V377" i="30"/>
  <c r="W377" i="30"/>
  <c r="X377" i="30"/>
  <c r="Y377" i="30"/>
  <c r="Z377" i="30"/>
  <c r="AA377" i="30"/>
  <c r="AB377" i="30"/>
  <c r="AC377" i="30"/>
  <c r="AD377" i="30"/>
  <c r="AE377" i="30"/>
  <c r="AF377" i="30"/>
  <c r="AG377" i="30"/>
  <c r="AH377" i="30"/>
  <c r="AI377" i="30"/>
  <c r="AJ377" i="30"/>
  <c r="AK377" i="30"/>
  <c r="AL377" i="30"/>
  <c r="AM377" i="30"/>
  <c r="AN377" i="30"/>
  <c r="AO377" i="30"/>
  <c r="AP377" i="30"/>
  <c r="AQ377" i="30"/>
  <c r="AR377" i="30"/>
  <c r="AS377" i="30"/>
  <c r="AT377" i="30"/>
  <c r="A378" i="30"/>
  <c r="B378" i="30"/>
  <c r="C378" i="30"/>
  <c r="D378" i="30"/>
  <c r="E378" i="30"/>
  <c r="F378" i="30"/>
  <c r="G378" i="30"/>
  <c r="H378" i="30"/>
  <c r="I378" i="30"/>
  <c r="J378" i="30"/>
  <c r="K378" i="30"/>
  <c r="L378" i="30"/>
  <c r="M378" i="30"/>
  <c r="N378" i="30"/>
  <c r="O378" i="30"/>
  <c r="P378" i="30"/>
  <c r="Q378" i="30"/>
  <c r="R378" i="30"/>
  <c r="S378" i="30"/>
  <c r="T378" i="30"/>
  <c r="U378" i="30"/>
  <c r="V378" i="30"/>
  <c r="W378" i="30"/>
  <c r="X378" i="30"/>
  <c r="Y378" i="30"/>
  <c r="Z378" i="30"/>
  <c r="AA378" i="30"/>
  <c r="AB378" i="30"/>
  <c r="AC378" i="30"/>
  <c r="AD378" i="30"/>
  <c r="AE378" i="30"/>
  <c r="AF378" i="30"/>
  <c r="AG378" i="30"/>
  <c r="AH378" i="30"/>
  <c r="AI378" i="30"/>
  <c r="AJ378" i="30"/>
  <c r="AK378" i="30"/>
  <c r="AL378" i="30"/>
  <c r="AM378" i="30"/>
  <c r="AN378" i="30"/>
  <c r="AO378" i="30"/>
  <c r="AP378" i="30"/>
  <c r="AQ378" i="30"/>
  <c r="AR378" i="30"/>
  <c r="AS378" i="30"/>
  <c r="AT378" i="30"/>
  <c r="A379" i="30"/>
  <c r="B379" i="30"/>
  <c r="C379" i="30"/>
  <c r="D379" i="30"/>
  <c r="E379" i="30"/>
  <c r="F379" i="30"/>
  <c r="G379" i="30"/>
  <c r="H379" i="30"/>
  <c r="I379" i="30"/>
  <c r="J379" i="30"/>
  <c r="K379" i="30"/>
  <c r="L379" i="30"/>
  <c r="M379" i="30"/>
  <c r="N379" i="30"/>
  <c r="O379" i="30"/>
  <c r="P379" i="30"/>
  <c r="Q379" i="30"/>
  <c r="R379" i="30"/>
  <c r="S379" i="30"/>
  <c r="T379" i="30"/>
  <c r="U379" i="30"/>
  <c r="V379" i="30"/>
  <c r="W379" i="30"/>
  <c r="X379" i="30"/>
  <c r="Y379" i="30"/>
  <c r="Z379" i="30"/>
  <c r="AA379" i="30"/>
  <c r="AB379" i="30"/>
  <c r="AC379" i="30"/>
  <c r="AD379" i="30"/>
  <c r="AE379" i="30"/>
  <c r="AF379" i="30"/>
  <c r="AG379" i="30"/>
  <c r="AH379" i="30"/>
  <c r="AI379" i="30"/>
  <c r="AJ379" i="30"/>
  <c r="AK379" i="30"/>
  <c r="AL379" i="30"/>
  <c r="AM379" i="30"/>
  <c r="AN379" i="30"/>
  <c r="AO379" i="30"/>
  <c r="AP379" i="30"/>
  <c r="AQ379" i="30"/>
  <c r="AR379" i="30"/>
  <c r="AS379" i="30"/>
  <c r="AT379" i="30"/>
  <c r="A380" i="30"/>
  <c r="B380" i="30"/>
  <c r="C380" i="30"/>
  <c r="D380" i="30"/>
  <c r="E380" i="30"/>
  <c r="F380" i="30"/>
  <c r="G380" i="30"/>
  <c r="H380" i="30"/>
  <c r="I380" i="30"/>
  <c r="J380" i="30"/>
  <c r="K380" i="30"/>
  <c r="L380" i="30"/>
  <c r="M380" i="30"/>
  <c r="N380" i="30"/>
  <c r="O380" i="30"/>
  <c r="P380" i="30"/>
  <c r="Q380" i="30"/>
  <c r="R380" i="30"/>
  <c r="S380" i="30"/>
  <c r="T380" i="30"/>
  <c r="U380" i="30"/>
  <c r="V380" i="30"/>
  <c r="W380" i="30"/>
  <c r="X380" i="30"/>
  <c r="Y380" i="30"/>
  <c r="Z380" i="30"/>
  <c r="AA380" i="30"/>
  <c r="AB380" i="30"/>
  <c r="AC380" i="30"/>
  <c r="AD380" i="30"/>
  <c r="AE380" i="30"/>
  <c r="AF380" i="30"/>
  <c r="AG380" i="30"/>
  <c r="AH380" i="30"/>
  <c r="AI380" i="30"/>
  <c r="AJ380" i="30"/>
  <c r="AK380" i="30"/>
  <c r="AL380" i="30"/>
  <c r="AM380" i="30"/>
  <c r="AN380" i="30"/>
  <c r="AO380" i="30"/>
  <c r="AP380" i="30"/>
  <c r="AQ380" i="30"/>
  <c r="AR380" i="30"/>
  <c r="AS380" i="30"/>
  <c r="AT380" i="30"/>
  <c r="A381" i="30"/>
  <c r="B381" i="30"/>
  <c r="C381" i="30"/>
  <c r="D381" i="30"/>
  <c r="E381" i="30"/>
  <c r="F381" i="30"/>
  <c r="G381" i="30"/>
  <c r="H381" i="30"/>
  <c r="I381" i="30"/>
  <c r="J381" i="30"/>
  <c r="K381" i="30"/>
  <c r="L381" i="30"/>
  <c r="M381" i="30"/>
  <c r="N381" i="30"/>
  <c r="O381" i="30"/>
  <c r="P381" i="30"/>
  <c r="Q381" i="30"/>
  <c r="R381" i="30"/>
  <c r="S381" i="30"/>
  <c r="T381" i="30"/>
  <c r="U381" i="30"/>
  <c r="V381" i="30"/>
  <c r="W381" i="30"/>
  <c r="X381" i="30"/>
  <c r="Y381" i="30"/>
  <c r="Z381" i="30"/>
  <c r="AA381" i="30"/>
  <c r="AB381" i="30"/>
  <c r="AC381" i="30"/>
  <c r="AD381" i="30"/>
  <c r="AE381" i="30"/>
  <c r="AF381" i="30"/>
  <c r="AG381" i="30"/>
  <c r="AH381" i="30"/>
  <c r="AI381" i="30"/>
  <c r="AJ381" i="30"/>
  <c r="AK381" i="30"/>
  <c r="AL381" i="30"/>
  <c r="AM381" i="30"/>
  <c r="AN381" i="30"/>
  <c r="AO381" i="30"/>
  <c r="AP381" i="30"/>
  <c r="AQ381" i="30"/>
  <c r="AR381" i="30"/>
  <c r="AS381" i="30"/>
  <c r="AT381" i="30"/>
  <c r="A382" i="30"/>
  <c r="B382" i="30"/>
  <c r="C382" i="30"/>
  <c r="D382" i="30"/>
  <c r="E382" i="30"/>
  <c r="F382" i="30"/>
  <c r="G382" i="30"/>
  <c r="H382" i="30"/>
  <c r="I382" i="30"/>
  <c r="J382" i="30"/>
  <c r="K382" i="30"/>
  <c r="L382" i="30"/>
  <c r="M382" i="30"/>
  <c r="N382" i="30"/>
  <c r="O382" i="30"/>
  <c r="P382" i="30"/>
  <c r="Q382" i="30"/>
  <c r="R382" i="30"/>
  <c r="S382" i="30"/>
  <c r="T382" i="30"/>
  <c r="U382" i="30"/>
  <c r="V382" i="30"/>
  <c r="W382" i="30"/>
  <c r="X382" i="30"/>
  <c r="Y382" i="30"/>
  <c r="Z382" i="30"/>
  <c r="AA382" i="30"/>
  <c r="AB382" i="30"/>
  <c r="AC382" i="30"/>
  <c r="AD382" i="30"/>
  <c r="AE382" i="30"/>
  <c r="AF382" i="30"/>
  <c r="AG382" i="30"/>
  <c r="AH382" i="30"/>
  <c r="AI382" i="30"/>
  <c r="AJ382" i="30"/>
  <c r="AK382" i="30"/>
  <c r="AL382" i="30"/>
  <c r="AM382" i="30"/>
  <c r="AN382" i="30"/>
  <c r="AO382" i="30"/>
  <c r="AP382" i="30"/>
  <c r="AQ382" i="30"/>
  <c r="AR382" i="30"/>
  <c r="AS382" i="30"/>
  <c r="AT382" i="30"/>
  <c r="A383" i="30"/>
  <c r="B383" i="30"/>
  <c r="C383" i="30"/>
  <c r="D383" i="30"/>
  <c r="E383" i="30"/>
  <c r="F383" i="30"/>
  <c r="G383" i="30"/>
  <c r="H383" i="30"/>
  <c r="I383" i="30"/>
  <c r="J383" i="30"/>
  <c r="K383" i="30"/>
  <c r="L383" i="30"/>
  <c r="M383" i="30"/>
  <c r="N383" i="30"/>
  <c r="O383" i="30"/>
  <c r="P383" i="30"/>
  <c r="Q383" i="30"/>
  <c r="R383" i="30"/>
  <c r="S383" i="30"/>
  <c r="T383" i="30"/>
  <c r="U383" i="30"/>
  <c r="V383" i="30"/>
  <c r="W383" i="30"/>
  <c r="X383" i="30"/>
  <c r="Y383" i="30"/>
  <c r="Z383" i="30"/>
  <c r="AA383" i="30"/>
  <c r="AB383" i="30"/>
  <c r="AC383" i="30"/>
  <c r="AD383" i="30"/>
  <c r="AE383" i="30"/>
  <c r="AF383" i="30"/>
  <c r="AG383" i="30"/>
  <c r="AH383" i="30"/>
  <c r="AI383" i="30"/>
  <c r="AJ383" i="30"/>
  <c r="AK383" i="30"/>
  <c r="AL383" i="30"/>
  <c r="AM383" i="30"/>
  <c r="AN383" i="30"/>
  <c r="AO383" i="30"/>
  <c r="AP383" i="30"/>
  <c r="AQ383" i="30"/>
  <c r="AR383" i="30"/>
  <c r="AS383" i="30"/>
  <c r="AT383" i="30"/>
  <c r="A384" i="30"/>
  <c r="B384" i="30"/>
  <c r="C384" i="30"/>
  <c r="D384" i="30"/>
  <c r="E384" i="30"/>
  <c r="F384" i="30"/>
  <c r="G384" i="30"/>
  <c r="H384" i="30"/>
  <c r="I384" i="30"/>
  <c r="J384" i="30"/>
  <c r="K384" i="30"/>
  <c r="L384" i="30"/>
  <c r="M384" i="30"/>
  <c r="N384" i="30"/>
  <c r="O384" i="30"/>
  <c r="P384" i="30"/>
  <c r="Q384" i="30"/>
  <c r="R384" i="30"/>
  <c r="S384" i="30"/>
  <c r="T384" i="30"/>
  <c r="U384" i="30"/>
  <c r="V384" i="30"/>
  <c r="W384" i="30"/>
  <c r="X384" i="30"/>
  <c r="Y384" i="30"/>
  <c r="Z384" i="30"/>
  <c r="AA384" i="30"/>
  <c r="AB384" i="30"/>
  <c r="AC384" i="30"/>
  <c r="AD384" i="30"/>
  <c r="AE384" i="30"/>
  <c r="AF384" i="30"/>
  <c r="AG384" i="30"/>
  <c r="AH384" i="30"/>
  <c r="AI384" i="30"/>
  <c r="AJ384" i="30"/>
  <c r="AK384" i="30"/>
  <c r="AL384" i="30"/>
  <c r="AM384" i="30"/>
  <c r="AN384" i="30"/>
  <c r="AO384" i="30"/>
  <c r="AP384" i="30"/>
  <c r="AQ384" i="30"/>
  <c r="AR384" i="30"/>
  <c r="AS384" i="30"/>
  <c r="AT384" i="30"/>
  <c r="A385" i="30"/>
  <c r="B385" i="30"/>
  <c r="C385" i="30"/>
  <c r="D385" i="30"/>
  <c r="E385" i="30"/>
  <c r="F385" i="30"/>
  <c r="G385" i="30"/>
  <c r="H385" i="30"/>
  <c r="I385" i="30"/>
  <c r="J385" i="30"/>
  <c r="K385" i="30"/>
  <c r="L385" i="30"/>
  <c r="M385" i="30"/>
  <c r="N385" i="30"/>
  <c r="O385" i="30"/>
  <c r="P385" i="30"/>
  <c r="Q385" i="30"/>
  <c r="R385" i="30"/>
  <c r="S385" i="30"/>
  <c r="T385" i="30"/>
  <c r="U385" i="30"/>
  <c r="V385" i="30"/>
  <c r="W385" i="30"/>
  <c r="X385" i="30"/>
  <c r="Y385" i="30"/>
  <c r="Z385" i="30"/>
  <c r="AA385" i="30"/>
  <c r="AB385" i="30"/>
  <c r="AC385" i="30"/>
  <c r="AD385" i="30"/>
  <c r="AE385" i="30"/>
  <c r="AF385" i="30"/>
  <c r="AG385" i="30"/>
  <c r="AH385" i="30"/>
  <c r="AI385" i="30"/>
  <c r="AJ385" i="30"/>
  <c r="AK385" i="30"/>
  <c r="AL385" i="30"/>
  <c r="AM385" i="30"/>
  <c r="AN385" i="30"/>
  <c r="AO385" i="30"/>
  <c r="AP385" i="30"/>
  <c r="AQ385" i="30"/>
  <c r="AR385" i="30"/>
  <c r="AS385" i="30"/>
  <c r="AT385" i="30"/>
  <c r="A386" i="30"/>
  <c r="B386" i="30"/>
  <c r="C386" i="30"/>
  <c r="D386" i="30"/>
  <c r="E386" i="30"/>
  <c r="F386" i="30"/>
  <c r="G386" i="30"/>
  <c r="H386" i="30"/>
  <c r="I386" i="30"/>
  <c r="J386" i="30"/>
  <c r="K386" i="30"/>
  <c r="L386" i="30"/>
  <c r="M386" i="30"/>
  <c r="N386" i="30"/>
  <c r="O386" i="30"/>
  <c r="P386" i="30"/>
  <c r="Q386" i="30"/>
  <c r="R386" i="30"/>
  <c r="S386" i="30"/>
  <c r="T386" i="30"/>
  <c r="U386" i="30"/>
  <c r="V386" i="30"/>
  <c r="W386" i="30"/>
  <c r="X386" i="30"/>
  <c r="Y386" i="30"/>
  <c r="Z386" i="30"/>
  <c r="AA386" i="30"/>
  <c r="AB386" i="30"/>
  <c r="AC386" i="30"/>
  <c r="AD386" i="30"/>
  <c r="AE386" i="30"/>
  <c r="AF386" i="30"/>
  <c r="AG386" i="30"/>
  <c r="AH386" i="30"/>
  <c r="AI386" i="30"/>
  <c r="AJ386" i="30"/>
  <c r="AK386" i="30"/>
  <c r="AL386" i="30"/>
  <c r="AM386" i="30"/>
  <c r="AN386" i="30"/>
  <c r="AO386" i="30"/>
  <c r="AP386" i="30"/>
  <c r="AQ386" i="30"/>
  <c r="AR386" i="30"/>
  <c r="AS386" i="30"/>
  <c r="AT386" i="30"/>
  <c r="A387" i="30"/>
  <c r="B387" i="30"/>
  <c r="C387" i="30"/>
  <c r="D387" i="30"/>
  <c r="E387" i="30"/>
  <c r="F387" i="30"/>
  <c r="G387" i="30"/>
  <c r="H387" i="30"/>
  <c r="I387" i="30"/>
  <c r="J387" i="30"/>
  <c r="K387" i="30"/>
  <c r="L387" i="30"/>
  <c r="M387" i="30"/>
  <c r="N387" i="30"/>
  <c r="O387" i="30"/>
  <c r="P387" i="30"/>
  <c r="Q387" i="30"/>
  <c r="R387" i="30"/>
  <c r="S387" i="30"/>
  <c r="T387" i="30"/>
  <c r="U387" i="30"/>
  <c r="V387" i="30"/>
  <c r="W387" i="30"/>
  <c r="X387" i="30"/>
  <c r="Y387" i="30"/>
  <c r="Z387" i="30"/>
  <c r="AA387" i="30"/>
  <c r="AB387" i="30"/>
  <c r="AC387" i="30"/>
  <c r="AD387" i="30"/>
  <c r="AE387" i="30"/>
  <c r="AF387" i="30"/>
  <c r="AG387" i="30"/>
  <c r="AH387" i="30"/>
  <c r="AI387" i="30"/>
  <c r="AJ387" i="30"/>
  <c r="AK387" i="30"/>
  <c r="AL387" i="30"/>
  <c r="AM387" i="30"/>
  <c r="AN387" i="30"/>
  <c r="AO387" i="30"/>
  <c r="AP387" i="30"/>
  <c r="AQ387" i="30"/>
  <c r="AR387" i="30"/>
  <c r="AS387" i="30"/>
  <c r="AT387" i="30"/>
  <c r="A388" i="30"/>
  <c r="B388" i="30"/>
  <c r="C388" i="30"/>
  <c r="D388" i="30"/>
  <c r="E388" i="30"/>
  <c r="F388" i="30"/>
  <c r="G388" i="30"/>
  <c r="H388" i="30"/>
  <c r="I388" i="30"/>
  <c r="J388" i="30"/>
  <c r="K388" i="30"/>
  <c r="L388" i="30"/>
  <c r="M388" i="30"/>
  <c r="N388" i="30"/>
  <c r="O388" i="30"/>
  <c r="P388" i="30"/>
  <c r="Q388" i="30"/>
  <c r="R388" i="30"/>
  <c r="S388" i="30"/>
  <c r="T388" i="30"/>
  <c r="U388" i="30"/>
  <c r="V388" i="30"/>
  <c r="W388" i="30"/>
  <c r="X388" i="30"/>
  <c r="Y388" i="30"/>
  <c r="Z388" i="30"/>
  <c r="AA388" i="30"/>
  <c r="AB388" i="30"/>
  <c r="AC388" i="30"/>
  <c r="AD388" i="30"/>
  <c r="AE388" i="30"/>
  <c r="AF388" i="30"/>
  <c r="AG388" i="30"/>
  <c r="AH388" i="30"/>
  <c r="AI388" i="30"/>
  <c r="AJ388" i="30"/>
  <c r="AK388" i="30"/>
  <c r="AL388" i="30"/>
  <c r="AM388" i="30"/>
  <c r="AN388" i="30"/>
  <c r="AO388" i="30"/>
  <c r="AP388" i="30"/>
  <c r="AQ388" i="30"/>
  <c r="AR388" i="30"/>
  <c r="AS388" i="30"/>
  <c r="AT388" i="30"/>
  <c r="A389" i="30"/>
  <c r="B389" i="30"/>
  <c r="C389" i="30"/>
  <c r="D389" i="30"/>
  <c r="E389" i="30"/>
  <c r="F389" i="30"/>
  <c r="G389" i="30"/>
  <c r="H389" i="30"/>
  <c r="I389" i="30"/>
  <c r="J389" i="30"/>
  <c r="K389" i="30"/>
  <c r="L389" i="30"/>
  <c r="M389" i="30"/>
  <c r="N389" i="30"/>
  <c r="O389" i="30"/>
  <c r="P389" i="30"/>
  <c r="Q389" i="30"/>
  <c r="R389" i="30"/>
  <c r="S389" i="30"/>
  <c r="T389" i="30"/>
  <c r="U389" i="30"/>
  <c r="V389" i="30"/>
  <c r="W389" i="30"/>
  <c r="X389" i="30"/>
  <c r="Y389" i="30"/>
  <c r="Z389" i="30"/>
  <c r="AA389" i="30"/>
  <c r="AB389" i="30"/>
  <c r="AC389" i="30"/>
  <c r="AD389" i="30"/>
  <c r="AE389" i="30"/>
  <c r="AF389" i="30"/>
  <c r="AG389" i="30"/>
  <c r="AH389" i="30"/>
  <c r="AI389" i="30"/>
  <c r="AJ389" i="30"/>
  <c r="AK389" i="30"/>
  <c r="AL389" i="30"/>
  <c r="AM389" i="30"/>
  <c r="AN389" i="30"/>
  <c r="AO389" i="30"/>
  <c r="AP389" i="30"/>
  <c r="AQ389" i="30"/>
  <c r="AR389" i="30"/>
  <c r="AS389" i="30"/>
  <c r="AT389" i="30"/>
  <c r="A390" i="30"/>
  <c r="B390" i="30"/>
  <c r="C390" i="30"/>
  <c r="D390" i="30"/>
  <c r="E390" i="30"/>
  <c r="F390" i="30"/>
  <c r="G390" i="30"/>
  <c r="H390" i="30"/>
  <c r="I390" i="30"/>
  <c r="J390" i="30"/>
  <c r="K390" i="30"/>
  <c r="L390" i="30"/>
  <c r="M390" i="30"/>
  <c r="N390" i="30"/>
  <c r="O390" i="30"/>
  <c r="P390" i="30"/>
  <c r="Q390" i="30"/>
  <c r="R390" i="30"/>
  <c r="S390" i="30"/>
  <c r="T390" i="30"/>
  <c r="U390" i="30"/>
  <c r="V390" i="30"/>
  <c r="W390" i="30"/>
  <c r="X390" i="30"/>
  <c r="Y390" i="30"/>
  <c r="Z390" i="30"/>
  <c r="AA390" i="30"/>
  <c r="AB390" i="30"/>
  <c r="AC390" i="30"/>
  <c r="AD390" i="30"/>
  <c r="AE390" i="30"/>
  <c r="AF390" i="30"/>
  <c r="AG390" i="30"/>
  <c r="AH390" i="30"/>
  <c r="AI390" i="30"/>
  <c r="AJ390" i="30"/>
  <c r="AK390" i="30"/>
  <c r="AL390" i="30"/>
  <c r="AM390" i="30"/>
  <c r="AN390" i="30"/>
  <c r="AO390" i="30"/>
  <c r="AP390" i="30"/>
  <c r="AQ390" i="30"/>
  <c r="AR390" i="30"/>
  <c r="AS390" i="30"/>
  <c r="AT390" i="30"/>
  <c r="A391" i="30"/>
  <c r="B391" i="30"/>
  <c r="C391" i="30"/>
  <c r="D391" i="30"/>
  <c r="E391" i="30"/>
  <c r="F391" i="30"/>
  <c r="G391" i="30"/>
  <c r="H391" i="30"/>
  <c r="I391" i="30"/>
  <c r="J391" i="30"/>
  <c r="K391" i="30"/>
  <c r="L391" i="30"/>
  <c r="M391" i="30"/>
  <c r="N391" i="30"/>
  <c r="O391" i="30"/>
  <c r="P391" i="30"/>
  <c r="Q391" i="30"/>
  <c r="R391" i="30"/>
  <c r="S391" i="30"/>
  <c r="T391" i="30"/>
  <c r="U391" i="30"/>
  <c r="V391" i="30"/>
  <c r="W391" i="30"/>
  <c r="X391" i="30"/>
  <c r="Y391" i="30"/>
  <c r="Z391" i="30"/>
  <c r="AA391" i="30"/>
  <c r="AB391" i="30"/>
  <c r="AC391" i="30"/>
  <c r="AD391" i="30"/>
  <c r="AE391" i="30"/>
  <c r="AF391" i="30"/>
  <c r="AG391" i="30"/>
  <c r="AH391" i="30"/>
  <c r="AI391" i="30"/>
  <c r="AJ391" i="30"/>
  <c r="AK391" i="30"/>
  <c r="AL391" i="30"/>
  <c r="AM391" i="30"/>
  <c r="AN391" i="30"/>
  <c r="AO391" i="30"/>
  <c r="AP391" i="30"/>
  <c r="AQ391" i="30"/>
  <c r="AR391" i="30"/>
  <c r="AS391" i="30"/>
  <c r="AT391" i="30"/>
  <c r="A392" i="30"/>
  <c r="B392" i="30"/>
  <c r="C392" i="30"/>
  <c r="D392" i="30"/>
  <c r="E392" i="30"/>
  <c r="F392" i="30"/>
  <c r="G392" i="30"/>
  <c r="H392" i="30"/>
  <c r="I392" i="30"/>
  <c r="J392" i="30"/>
  <c r="K392" i="30"/>
  <c r="L392" i="30"/>
  <c r="M392" i="30"/>
  <c r="N392" i="30"/>
  <c r="O392" i="30"/>
  <c r="P392" i="30"/>
  <c r="Q392" i="30"/>
  <c r="R392" i="30"/>
  <c r="S392" i="30"/>
  <c r="T392" i="30"/>
  <c r="U392" i="30"/>
  <c r="V392" i="30"/>
  <c r="W392" i="30"/>
  <c r="X392" i="30"/>
  <c r="Y392" i="30"/>
  <c r="Z392" i="30"/>
  <c r="AA392" i="30"/>
  <c r="AB392" i="30"/>
  <c r="AC392" i="30"/>
  <c r="AD392" i="30"/>
  <c r="AE392" i="30"/>
  <c r="AF392" i="30"/>
  <c r="AG392" i="30"/>
  <c r="AH392" i="30"/>
  <c r="AI392" i="30"/>
  <c r="AJ392" i="30"/>
  <c r="AK392" i="30"/>
  <c r="AL392" i="30"/>
  <c r="AM392" i="30"/>
  <c r="AN392" i="30"/>
  <c r="AO392" i="30"/>
  <c r="AP392" i="30"/>
  <c r="AQ392" i="30"/>
  <c r="AR392" i="30"/>
  <c r="AS392" i="30"/>
  <c r="AT392" i="30"/>
  <c r="A393" i="30"/>
  <c r="B393" i="30"/>
  <c r="C393" i="30"/>
  <c r="D393" i="30"/>
  <c r="E393" i="30"/>
  <c r="F393" i="30"/>
  <c r="G393" i="30"/>
  <c r="H393" i="30"/>
  <c r="I393" i="30"/>
  <c r="J393" i="30"/>
  <c r="K393" i="30"/>
  <c r="L393" i="30"/>
  <c r="M393" i="30"/>
  <c r="N393" i="30"/>
  <c r="O393" i="30"/>
  <c r="P393" i="30"/>
  <c r="Q393" i="30"/>
  <c r="R393" i="30"/>
  <c r="S393" i="30"/>
  <c r="T393" i="30"/>
  <c r="U393" i="30"/>
  <c r="V393" i="30"/>
  <c r="W393" i="30"/>
  <c r="X393" i="30"/>
  <c r="Y393" i="30"/>
  <c r="Z393" i="30"/>
  <c r="AA393" i="30"/>
  <c r="AB393" i="30"/>
  <c r="AC393" i="30"/>
  <c r="AD393" i="30"/>
  <c r="AE393" i="30"/>
  <c r="AF393" i="30"/>
  <c r="AG393" i="30"/>
  <c r="AH393" i="30"/>
  <c r="AI393" i="30"/>
  <c r="AJ393" i="30"/>
  <c r="AK393" i="30"/>
  <c r="AL393" i="30"/>
  <c r="AM393" i="30"/>
  <c r="AN393" i="30"/>
  <c r="AO393" i="30"/>
  <c r="AP393" i="30"/>
  <c r="AQ393" i="30"/>
  <c r="AR393" i="30"/>
  <c r="AS393" i="30"/>
  <c r="AT393" i="30"/>
  <c r="A394" i="30"/>
  <c r="B394" i="30"/>
  <c r="C394" i="30"/>
  <c r="D394" i="30"/>
  <c r="E394" i="30"/>
  <c r="F394" i="30"/>
  <c r="G394" i="30"/>
  <c r="H394" i="30"/>
  <c r="I394" i="30"/>
  <c r="J394" i="30"/>
  <c r="K394" i="30"/>
  <c r="L394" i="30"/>
  <c r="M394" i="30"/>
  <c r="N394" i="30"/>
  <c r="O394" i="30"/>
  <c r="P394" i="30"/>
  <c r="Q394" i="30"/>
  <c r="R394" i="30"/>
  <c r="S394" i="30"/>
  <c r="T394" i="30"/>
  <c r="U394" i="30"/>
  <c r="V394" i="30"/>
  <c r="W394" i="30"/>
  <c r="X394" i="30"/>
  <c r="Y394" i="30"/>
  <c r="Z394" i="30"/>
  <c r="AA394" i="30"/>
  <c r="AB394" i="30"/>
  <c r="AC394" i="30"/>
  <c r="AD394" i="30"/>
  <c r="AE394" i="30"/>
  <c r="AF394" i="30"/>
  <c r="AG394" i="30"/>
  <c r="AH394" i="30"/>
  <c r="AI394" i="30"/>
  <c r="AJ394" i="30"/>
  <c r="AK394" i="30"/>
  <c r="AL394" i="30"/>
  <c r="AM394" i="30"/>
  <c r="AN394" i="30"/>
  <c r="AO394" i="30"/>
  <c r="AP394" i="30"/>
  <c r="AQ394" i="30"/>
  <c r="AR394" i="30"/>
  <c r="AS394" i="30"/>
  <c r="AT394" i="30"/>
  <c r="A395" i="30"/>
  <c r="B395" i="30"/>
  <c r="C395" i="30"/>
  <c r="D395" i="30"/>
  <c r="E395" i="30"/>
  <c r="F395" i="30"/>
  <c r="G395" i="30"/>
  <c r="H395" i="30"/>
  <c r="I395" i="30"/>
  <c r="J395" i="30"/>
  <c r="K395" i="30"/>
  <c r="L395" i="30"/>
  <c r="M395" i="30"/>
  <c r="N395" i="30"/>
  <c r="O395" i="30"/>
  <c r="P395" i="30"/>
  <c r="Q395" i="30"/>
  <c r="R395" i="30"/>
  <c r="S395" i="30"/>
  <c r="T395" i="30"/>
  <c r="U395" i="30"/>
  <c r="V395" i="30"/>
  <c r="W395" i="30"/>
  <c r="X395" i="30"/>
  <c r="Y395" i="30"/>
  <c r="Z395" i="30"/>
  <c r="AA395" i="30"/>
  <c r="AB395" i="30"/>
  <c r="AC395" i="30"/>
  <c r="AD395" i="30"/>
  <c r="AE395" i="30"/>
  <c r="AF395" i="30"/>
  <c r="AG395" i="30"/>
  <c r="AH395" i="30"/>
  <c r="AI395" i="30"/>
  <c r="AJ395" i="30"/>
  <c r="AK395" i="30"/>
  <c r="AL395" i="30"/>
  <c r="AM395" i="30"/>
  <c r="AN395" i="30"/>
  <c r="AO395" i="30"/>
  <c r="AP395" i="30"/>
  <c r="AQ395" i="30"/>
  <c r="AR395" i="30"/>
  <c r="AS395" i="30"/>
  <c r="AT395" i="30"/>
  <c r="A396" i="30"/>
  <c r="B396" i="30"/>
  <c r="C396" i="30"/>
  <c r="D396" i="30"/>
  <c r="E396" i="30"/>
  <c r="F396" i="30"/>
  <c r="G396" i="30"/>
  <c r="H396" i="30"/>
  <c r="I396" i="30"/>
  <c r="J396" i="30"/>
  <c r="K396" i="30"/>
  <c r="L396" i="30"/>
  <c r="M396" i="30"/>
  <c r="N396" i="30"/>
  <c r="O396" i="30"/>
  <c r="P396" i="30"/>
  <c r="Q396" i="30"/>
  <c r="R396" i="30"/>
  <c r="S396" i="30"/>
  <c r="T396" i="30"/>
  <c r="U396" i="30"/>
  <c r="V396" i="30"/>
  <c r="W396" i="30"/>
  <c r="X396" i="30"/>
  <c r="Y396" i="30"/>
  <c r="Z396" i="30"/>
  <c r="AA396" i="30"/>
  <c r="AB396" i="30"/>
  <c r="AC396" i="30"/>
  <c r="AD396" i="30"/>
  <c r="AE396" i="30"/>
  <c r="AF396" i="30"/>
  <c r="AG396" i="30"/>
  <c r="AH396" i="30"/>
  <c r="AI396" i="30"/>
  <c r="AJ396" i="30"/>
  <c r="AK396" i="30"/>
  <c r="AL396" i="30"/>
  <c r="AM396" i="30"/>
  <c r="AN396" i="30"/>
  <c r="AO396" i="30"/>
  <c r="AP396" i="30"/>
  <c r="AQ396" i="30"/>
  <c r="AR396" i="30"/>
  <c r="AS396" i="30"/>
  <c r="AT396" i="30"/>
  <c r="A397" i="30"/>
  <c r="B397" i="30"/>
  <c r="C397" i="30"/>
  <c r="D397" i="30"/>
  <c r="E397" i="30"/>
  <c r="F397" i="30"/>
  <c r="G397" i="30"/>
  <c r="H397" i="30"/>
  <c r="I397" i="30"/>
  <c r="J397" i="30"/>
  <c r="K397" i="30"/>
  <c r="L397" i="30"/>
  <c r="M397" i="30"/>
  <c r="N397" i="30"/>
  <c r="O397" i="30"/>
  <c r="P397" i="30"/>
  <c r="Q397" i="30"/>
  <c r="R397" i="30"/>
  <c r="S397" i="30"/>
  <c r="T397" i="30"/>
  <c r="U397" i="30"/>
  <c r="V397" i="30"/>
  <c r="W397" i="30"/>
  <c r="X397" i="30"/>
  <c r="Y397" i="30"/>
  <c r="Z397" i="30"/>
  <c r="AA397" i="30"/>
  <c r="AB397" i="30"/>
  <c r="AC397" i="30"/>
  <c r="AD397" i="30"/>
  <c r="AE397" i="30"/>
  <c r="AF397" i="30"/>
  <c r="AG397" i="30"/>
  <c r="AH397" i="30"/>
  <c r="AI397" i="30"/>
  <c r="AJ397" i="30"/>
  <c r="AK397" i="30"/>
  <c r="AL397" i="30"/>
  <c r="AM397" i="30"/>
  <c r="AN397" i="30"/>
  <c r="AO397" i="30"/>
  <c r="AP397" i="30"/>
  <c r="AQ397" i="30"/>
  <c r="AR397" i="30"/>
  <c r="AS397" i="30"/>
  <c r="AT397" i="30"/>
  <c r="A398" i="30"/>
  <c r="B398" i="30"/>
  <c r="C398" i="30"/>
  <c r="D398" i="30"/>
  <c r="E398" i="30"/>
  <c r="F398" i="30"/>
  <c r="G398" i="30"/>
  <c r="H398" i="30"/>
  <c r="I398" i="30"/>
  <c r="J398" i="30"/>
  <c r="K398" i="30"/>
  <c r="L398" i="30"/>
  <c r="M398" i="30"/>
  <c r="N398" i="30"/>
  <c r="O398" i="30"/>
  <c r="P398" i="30"/>
  <c r="Q398" i="30"/>
  <c r="R398" i="30"/>
  <c r="S398" i="30"/>
  <c r="T398" i="30"/>
  <c r="U398" i="30"/>
  <c r="V398" i="30"/>
  <c r="W398" i="30"/>
  <c r="X398" i="30"/>
  <c r="Y398" i="30"/>
  <c r="Z398" i="30"/>
  <c r="AA398" i="30"/>
  <c r="AB398" i="30"/>
  <c r="AC398" i="30"/>
  <c r="AD398" i="30"/>
  <c r="AE398" i="30"/>
  <c r="AF398" i="30"/>
  <c r="AG398" i="30"/>
  <c r="AH398" i="30"/>
  <c r="AI398" i="30"/>
  <c r="AJ398" i="30"/>
  <c r="AK398" i="30"/>
  <c r="AL398" i="30"/>
  <c r="AM398" i="30"/>
  <c r="AN398" i="30"/>
  <c r="AO398" i="30"/>
  <c r="AP398" i="30"/>
  <c r="AQ398" i="30"/>
  <c r="AR398" i="30"/>
  <c r="AS398" i="30"/>
  <c r="AT398" i="30"/>
  <c r="A399" i="30"/>
  <c r="B399" i="30"/>
  <c r="C399" i="30"/>
  <c r="D399" i="30"/>
  <c r="E399" i="30"/>
  <c r="F399" i="30"/>
  <c r="G399" i="30"/>
  <c r="H399" i="30"/>
  <c r="I399" i="30"/>
  <c r="J399" i="30"/>
  <c r="K399" i="30"/>
  <c r="L399" i="30"/>
  <c r="M399" i="30"/>
  <c r="N399" i="30"/>
  <c r="O399" i="30"/>
  <c r="P399" i="30"/>
  <c r="Q399" i="30"/>
  <c r="R399" i="30"/>
  <c r="S399" i="30"/>
  <c r="T399" i="30"/>
  <c r="U399" i="30"/>
  <c r="V399" i="30"/>
  <c r="W399" i="30"/>
  <c r="X399" i="30"/>
  <c r="Y399" i="30"/>
  <c r="Z399" i="30"/>
  <c r="AA399" i="30"/>
  <c r="AB399" i="30"/>
  <c r="AC399" i="30"/>
  <c r="AD399" i="30"/>
  <c r="AE399" i="30"/>
  <c r="AF399" i="30"/>
  <c r="AG399" i="30"/>
  <c r="AH399" i="30"/>
  <c r="AI399" i="30"/>
  <c r="AJ399" i="30"/>
  <c r="AK399" i="30"/>
  <c r="AL399" i="30"/>
  <c r="AM399" i="30"/>
  <c r="AN399" i="30"/>
  <c r="AO399" i="30"/>
  <c r="AP399" i="30"/>
  <c r="AQ399" i="30"/>
  <c r="AR399" i="30"/>
  <c r="AS399" i="30"/>
  <c r="AT399" i="30"/>
  <c r="A400" i="30"/>
  <c r="B400" i="30"/>
  <c r="C400" i="30"/>
  <c r="D400" i="30"/>
  <c r="E400" i="30"/>
  <c r="F400" i="30"/>
  <c r="G400" i="30"/>
  <c r="H400" i="30"/>
  <c r="I400" i="30"/>
  <c r="J400" i="30"/>
  <c r="K400" i="30"/>
  <c r="L400" i="30"/>
  <c r="M400" i="30"/>
  <c r="N400" i="30"/>
  <c r="O400" i="30"/>
  <c r="P400" i="30"/>
  <c r="Q400" i="30"/>
  <c r="R400" i="30"/>
  <c r="S400" i="30"/>
  <c r="T400" i="30"/>
  <c r="U400" i="30"/>
  <c r="V400" i="30"/>
  <c r="W400" i="30"/>
  <c r="X400" i="30"/>
  <c r="Y400" i="30"/>
  <c r="Z400" i="30"/>
  <c r="AA400" i="30"/>
  <c r="AB400" i="30"/>
  <c r="AC400" i="30"/>
  <c r="AD400" i="30"/>
  <c r="AE400" i="30"/>
  <c r="AF400" i="30"/>
  <c r="AG400" i="30"/>
  <c r="AH400" i="30"/>
  <c r="AI400" i="30"/>
  <c r="AJ400" i="30"/>
  <c r="AK400" i="30"/>
  <c r="AL400" i="30"/>
  <c r="AM400" i="30"/>
  <c r="AN400" i="30"/>
  <c r="AO400" i="30"/>
  <c r="AP400" i="30"/>
  <c r="AQ400" i="30"/>
  <c r="AR400" i="30"/>
  <c r="AS400" i="30"/>
  <c r="AT400" i="30"/>
  <c r="A401" i="30"/>
  <c r="B401" i="30"/>
  <c r="C401" i="30"/>
  <c r="D401" i="30"/>
  <c r="E401" i="30"/>
  <c r="F401" i="30"/>
  <c r="G401" i="30"/>
  <c r="H401" i="30"/>
  <c r="I401" i="30"/>
  <c r="J401" i="30"/>
  <c r="K401" i="30"/>
  <c r="L401" i="30"/>
  <c r="M401" i="30"/>
  <c r="N401" i="30"/>
  <c r="O401" i="30"/>
  <c r="P401" i="30"/>
  <c r="Q401" i="30"/>
  <c r="R401" i="30"/>
  <c r="S401" i="30"/>
  <c r="T401" i="30"/>
  <c r="U401" i="30"/>
  <c r="V401" i="30"/>
  <c r="W401" i="30"/>
  <c r="X401" i="30"/>
  <c r="Y401" i="30"/>
  <c r="Z401" i="30"/>
  <c r="AA401" i="30"/>
  <c r="AB401" i="30"/>
  <c r="AC401" i="30"/>
  <c r="AD401" i="30"/>
  <c r="AE401" i="30"/>
  <c r="AF401" i="30"/>
  <c r="AG401" i="30"/>
  <c r="AH401" i="30"/>
  <c r="AI401" i="30"/>
  <c r="AJ401" i="30"/>
  <c r="AK401" i="30"/>
  <c r="AL401" i="30"/>
  <c r="AM401" i="30"/>
  <c r="AN401" i="30"/>
  <c r="AO401" i="30"/>
  <c r="AP401" i="30"/>
  <c r="AQ401" i="30"/>
  <c r="AR401" i="30"/>
  <c r="AS401" i="30"/>
  <c r="AT401" i="30"/>
  <c r="A402" i="30"/>
  <c r="B402" i="30"/>
  <c r="C402" i="30"/>
  <c r="D402" i="30"/>
  <c r="E402" i="30"/>
  <c r="F402" i="30"/>
  <c r="G402" i="30"/>
  <c r="H402" i="30"/>
  <c r="I402" i="30"/>
  <c r="J402" i="30"/>
  <c r="K402" i="30"/>
  <c r="L402" i="30"/>
  <c r="M402" i="30"/>
  <c r="N402" i="30"/>
  <c r="O402" i="30"/>
  <c r="P402" i="30"/>
  <c r="Q402" i="30"/>
  <c r="R402" i="30"/>
  <c r="S402" i="30"/>
  <c r="T402" i="30"/>
  <c r="U402" i="30"/>
  <c r="V402" i="30"/>
  <c r="W402" i="30"/>
  <c r="X402" i="30"/>
  <c r="Y402" i="30"/>
  <c r="Z402" i="30"/>
  <c r="AA402" i="30"/>
  <c r="AB402" i="30"/>
  <c r="AC402" i="30"/>
  <c r="AD402" i="30"/>
  <c r="AE402" i="30"/>
  <c r="AF402" i="30"/>
  <c r="AG402" i="30"/>
  <c r="AH402" i="30"/>
  <c r="AI402" i="30"/>
  <c r="AJ402" i="30"/>
  <c r="AK402" i="30"/>
  <c r="AL402" i="30"/>
  <c r="AM402" i="30"/>
  <c r="AN402" i="30"/>
  <c r="AO402" i="30"/>
  <c r="AP402" i="30"/>
  <c r="AQ402" i="30"/>
  <c r="AR402" i="30"/>
  <c r="AS402" i="30"/>
  <c r="AT402" i="30"/>
  <c r="A403" i="30"/>
  <c r="B403" i="30"/>
  <c r="C403" i="30"/>
  <c r="D403" i="30"/>
  <c r="E403" i="30"/>
  <c r="F403" i="30"/>
  <c r="G403" i="30"/>
  <c r="H403" i="30"/>
  <c r="I403" i="30"/>
  <c r="J403" i="30"/>
  <c r="K403" i="30"/>
  <c r="L403" i="30"/>
  <c r="M403" i="30"/>
  <c r="N403" i="30"/>
  <c r="O403" i="30"/>
  <c r="P403" i="30"/>
  <c r="Q403" i="30"/>
  <c r="R403" i="30"/>
  <c r="S403" i="30"/>
  <c r="T403" i="30"/>
  <c r="U403" i="30"/>
  <c r="V403" i="30"/>
  <c r="W403" i="30"/>
  <c r="X403" i="30"/>
  <c r="Y403" i="30"/>
  <c r="Z403" i="30"/>
  <c r="AA403" i="30"/>
  <c r="AB403" i="30"/>
  <c r="AC403" i="30"/>
  <c r="AD403" i="30"/>
  <c r="AE403" i="30"/>
  <c r="AF403" i="30"/>
  <c r="AG403" i="30"/>
  <c r="AH403" i="30"/>
  <c r="AI403" i="30"/>
  <c r="AJ403" i="30"/>
  <c r="AK403" i="30"/>
  <c r="AL403" i="30"/>
  <c r="AM403" i="30"/>
  <c r="AN403" i="30"/>
  <c r="AO403" i="30"/>
  <c r="AP403" i="30"/>
  <c r="AQ403" i="30"/>
  <c r="AR403" i="30"/>
  <c r="AS403" i="30"/>
  <c r="AT403" i="30"/>
  <c r="A404" i="30"/>
  <c r="B404" i="30"/>
  <c r="C404" i="30"/>
  <c r="D404" i="30"/>
  <c r="E404" i="30"/>
  <c r="F404" i="30"/>
  <c r="G404" i="30"/>
  <c r="H404" i="30"/>
  <c r="I404" i="30"/>
  <c r="J404" i="30"/>
  <c r="K404" i="30"/>
  <c r="L404" i="30"/>
  <c r="M404" i="30"/>
  <c r="N404" i="30"/>
  <c r="O404" i="30"/>
  <c r="P404" i="30"/>
  <c r="Q404" i="30"/>
  <c r="R404" i="30"/>
  <c r="S404" i="30"/>
  <c r="T404" i="30"/>
  <c r="U404" i="30"/>
  <c r="V404" i="30"/>
  <c r="W404" i="30"/>
  <c r="X404" i="30"/>
  <c r="Y404" i="30"/>
  <c r="Z404" i="30"/>
  <c r="AA404" i="30"/>
  <c r="AB404" i="30"/>
  <c r="AC404" i="30"/>
  <c r="AD404" i="30"/>
  <c r="AE404" i="30"/>
  <c r="AF404" i="30"/>
  <c r="AG404" i="30"/>
  <c r="AH404" i="30"/>
  <c r="AI404" i="30"/>
  <c r="AJ404" i="30"/>
  <c r="AK404" i="30"/>
  <c r="AL404" i="30"/>
  <c r="AM404" i="30"/>
  <c r="AN404" i="30"/>
  <c r="AO404" i="30"/>
  <c r="AP404" i="30"/>
  <c r="AQ404" i="30"/>
  <c r="AR404" i="30"/>
  <c r="AS404" i="30"/>
  <c r="AT404" i="30"/>
  <c r="A405" i="30"/>
  <c r="B405" i="30"/>
  <c r="C405" i="30"/>
  <c r="D405" i="30"/>
  <c r="E405" i="30"/>
  <c r="F405" i="30"/>
  <c r="G405" i="30"/>
  <c r="H405" i="30"/>
  <c r="I405" i="30"/>
  <c r="J405" i="30"/>
  <c r="K405" i="30"/>
  <c r="L405" i="30"/>
  <c r="M405" i="30"/>
  <c r="N405" i="30"/>
  <c r="O405" i="30"/>
  <c r="P405" i="30"/>
  <c r="Q405" i="30"/>
  <c r="R405" i="30"/>
  <c r="S405" i="30"/>
  <c r="T405" i="30"/>
  <c r="U405" i="30"/>
  <c r="V405" i="30"/>
  <c r="W405" i="30"/>
  <c r="X405" i="30"/>
  <c r="Y405" i="30"/>
  <c r="Z405" i="30"/>
  <c r="AA405" i="30"/>
  <c r="AB405" i="30"/>
  <c r="AC405" i="30"/>
  <c r="AD405" i="30"/>
  <c r="AE405" i="30"/>
  <c r="AF405" i="30"/>
  <c r="AG405" i="30"/>
  <c r="AH405" i="30"/>
  <c r="AI405" i="30"/>
  <c r="AJ405" i="30"/>
  <c r="AK405" i="30"/>
  <c r="AL405" i="30"/>
  <c r="AM405" i="30"/>
  <c r="AN405" i="30"/>
  <c r="AO405" i="30"/>
  <c r="AP405" i="30"/>
  <c r="AQ405" i="30"/>
  <c r="AR405" i="30"/>
  <c r="AS405" i="30"/>
  <c r="AT405" i="30"/>
  <c r="A406" i="30"/>
  <c r="B406" i="30"/>
  <c r="C406" i="30"/>
  <c r="D406" i="30"/>
  <c r="E406" i="30"/>
  <c r="F406" i="30"/>
  <c r="G406" i="30"/>
  <c r="H406" i="30"/>
  <c r="I406" i="30"/>
  <c r="J406" i="30"/>
  <c r="K406" i="30"/>
  <c r="L406" i="30"/>
  <c r="M406" i="30"/>
  <c r="N406" i="30"/>
  <c r="O406" i="30"/>
  <c r="P406" i="30"/>
  <c r="Q406" i="30"/>
  <c r="R406" i="30"/>
  <c r="S406" i="30"/>
  <c r="T406" i="30"/>
  <c r="U406" i="30"/>
  <c r="V406" i="30"/>
  <c r="W406" i="30"/>
  <c r="X406" i="30"/>
  <c r="Y406" i="30"/>
  <c r="Z406" i="30"/>
  <c r="AA406" i="30"/>
  <c r="AB406" i="30"/>
  <c r="AC406" i="30"/>
  <c r="AD406" i="30"/>
  <c r="AE406" i="30"/>
  <c r="AF406" i="30"/>
  <c r="AG406" i="30"/>
  <c r="AH406" i="30"/>
  <c r="AI406" i="30"/>
  <c r="AJ406" i="30"/>
  <c r="AK406" i="30"/>
  <c r="AL406" i="30"/>
  <c r="AM406" i="30"/>
  <c r="AN406" i="30"/>
  <c r="AO406" i="30"/>
  <c r="AP406" i="30"/>
  <c r="AQ406" i="30"/>
  <c r="AR406" i="30"/>
  <c r="AS406" i="30"/>
  <c r="AT406" i="30"/>
  <c r="AT365" i="30"/>
  <c r="AS365" i="30"/>
  <c r="AQ365" i="30"/>
  <c r="AO365" i="30"/>
  <c r="AM365" i="30"/>
  <c r="AL365" i="30"/>
  <c r="AK365" i="30"/>
  <c r="AI365" i="30"/>
  <c r="AH365" i="30"/>
  <c r="AG365" i="30"/>
  <c r="AD365" i="30"/>
  <c r="AC365" i="30"/>
  <c r="AA365" i="30"/>
  <c r="Z365" i="30"/>
  <c r="Y365" i="30"/>
  <c r="W365" i="30"/>
  <c r="V365" i="30"/>
  <c r="U365" i="30"/>
  <c r="S365" i="30"/>
  <c r="R365" i="30"/>
  <c r="Q365" i="30"/>
  <c r="P365" i="30"/>
  <c r="O365" i="30"/>
  <c r="N365" i="30"/>
  <c r="M365" i="30"/>
  <c r="L365" i="30"/>
  <c r="K365" i="30"/>
  <c r="J365" i="30"/>
  <c r="I365" i="30"/>
  <c r="H365" i="30"/>
  <c r="G365" i="30"/>
  <c r="F365" i="30"/>
  <c r="E365" i="30"/>
  <c r="D365" i="30"/>
  <c r="C365" i="30"/>
  <c r="B365" i="30"/>
  <c r="A365" i="30"/>
  <c r="A324" i="30"/>
  <c r="B324" i="30"/>
  <c r="C324" i="30"/>
  <c r="D324" i="30"/>
  <c r="E324" i="30"/>
  <c r="F324" i="30"/>
  <c r="G324" i="30"/>
  <c r="H324" i="30"/>
  <c r="I324" i="30"/>
  <c r="J324" i="30"/>
  <c r="K324" i="30"/>
  <c r="M324" i="30"/>
  <c r="O324" i="30"/>
  <c r="P324" i="30"/>
  <c r="R324" i="30"/>
  <c r="S324" i="30"/>
  <c r="U324" i="30"/>
  <c r="W324" i="30"/>
  <c r="Y324" i="30"/>
  <c r="AA324" i="30"/>
  <c r="AC324" i="30"/>
  <c r="AE324" i="30"/>
  <c r="AG324" i="30"/>
  <c r="AI324" i="30"/>
  <c r="AK324" i="30"/>
  <c r="AM324" i="30"/>
  <c r="AO324" i="30"/>
  <c r="AS324" i="30"/>
  <c r="AT324" i="30"/>
  <c r="A325" i="30"/>
  <c r="B325" i="30"/>
  <c r="C325" i="30"/>
  <c r="D325" i="30"/>
  <c r="E325" i="30"/>
  <c r="F325" i="30"/>
  <c r="G325" i="30"/>
  <c r="H325" i="30"/>
  <c r="I325" i="30"/>
  <c r="J325" i="30"/>
  <c r="K325" i="30"/>
  <c r="L325" i="30"/>
  <c r="M325" i="30"/>
  <c r="N325" i="30"/>
  <c r="O325" i="30"/>
  <c r="P325" i="30"/>
  <c r="R325" i="30"/>
  <c r="S325" i="30"/>
  <c r="U325" i="30"/>
  <c r="W325" i="30"/>
  <c r="Y325" i="30"/>
  <c r="AA325" i="30"/>
  <c r="AC325" i="30"/>
  <c r="AE325" i="30"/>
  <c r="AG325" i="30"/>
  <c r="AI325" i="30"/>
  <c r="AK325" i="30"/>
  <c r="AM325" i="30"/>
  <c r="AO325" i="30"/>
  <c r="AS325" i="30"/>
  <c r="AT325" i="30"/>
  <c r="A326" i="30"/>
  <c r="B326" i="30"/>
  <c r="C326" i="30"/>
  <c r="D326" i="30"/>
  <c r="E326" i="30"/>
  <c r="F326" i="30"/>
  <c r="G326" i="30"/>
  <c r="H326" i="30"/>
  <c r="I326" i="30"/>
  <c r="K326" i="30"/>
  <c r="M326" i="30"/>
  <c r="O326" i="30"/>
  <c r="P326" i="30"/>
  <c r="Q326" i="30"/>
  <c r="R326" i="30"/>
  <c r="S326" i="30"/>
  <c r="T326" i="30"/>
  <c r="U326" i="30"/>
  <c r="V326" i="30"/>
  <c r="W326" i="30"/>
  <c r="X326" i="30"/>
  <c r="Y326" i="30"/>
  <c r="Z326" i="30"/>
  <c r="AA326" i="30"/>
  <c r="AB326" i="30"/>
  <c r="AC326" i="30"/>
  <c r="AD326" i="30"/>
  <c r="AE326" i="30"/>
  <c r="AF326" i="30"/>
  <c r="AG326" i="30"/>
  <c r="AH326" i="30"/>
  <c r="AI326" i="30"/>
  <c r="AJ326" i="30"/>
  <c r="AK326" i="30"/>
  <c r="AL326" i="30"/>
  <c r="AM326" i="30"/>
  <c r="AN326" i="30"/>
  <c r="AO326" i="30"/>
  <c r="AP326" i="30"/>
  <c r="AQ326" i="30"/>
  <c r="AR326" i="30"/>
  <c r="AS326" i="30"/>
  <c r="AT326" i="30"/>
  <c r="A327" i="30"/>
  <c r="B327" i="30"/>
  <c r="C327" i="30"/>
  <c r="D327" i="30"/>
  <c r="E327" i="30"/>
  <c r="F327" i="30"/>
  <c r="G327" i="30"/>
  <c r="H327" i="30"/>
  <c r="I327" i="30"/>
  <c r="J327" i="30"/>
  <c r="K327" i="30"/>
  <c r="L327" i="30"/>
  <c r="M327" i="30"/>
  <c r="N327" i="30"/>
  <c r="O327" i="30"/>
  <c r="P327" i="30"/>
  <c r="Q327" i="30"/>
  <c r="R327" i="30"/>
  <c r="S327" i="30"/>
  <c r="T327" i="30"/>
  <c r="U327" i="30"/>
  <c r="V327" i="30"/>
  <c r="W327" i="30"/>
  <c r="X327" i="30"/>
  <c r="Y327" i="30"/>
  <c r="Z327" i="30"/>
  <c r="AA327" i="30"/>
  <c r="AB327" i="30"/>
  <c r="AC327" i="30"/>
  <c r="AD327" i="30"/>
  <c r="AE327" i="30"/>
  <c r="AF327" i="30"/>
  <c r="AG327" i="30"/>
  <c r="AH327" i="30"/>
  <c r="AI327" i="30"/>
  <c r="AJ327" i="30"/>
  <c r="AK327" i="30"/>
  <c r="AL327" i="30"/>
  <c r="AM327" i="30"/>
  <c r="AN327" i="30"/>
  <c r="AO327" i="30"/>
  <c r="AP327" i="30"/>
  <c r="AQ327" i="30"/>
  <c r="AR327" i="30"/>
  <c r="AS327" i="30"/>
  <c r="AT327" i="30"/>
  <c r="A328" i="30"/>
  <c r="B328" i="30"/>
  <c r="C328" i="30"/>
  <c r="D328" i="30"/>
  <c r="E328" i="30"/>
  <c r="F328" i="30"/>
  <c r="G328" i="30"/>
  <c r="H328" i="30"/>
  <c r="I328" i="30"/>
  <c r="J328" i="30"/>
  <c r="K328" i="30"/>
  <c r="L328" i="30"/>
  <c r="M328" i="30"/>
  <c r="N328" i="30"/>
  <c r="O328" i="30"/>
  <c r="P328" i="30"/>
  <c r="Q328" i="30"/>
  <c r="R328" i="30"/>
  <c r="S328" i="30"/>
  <c r="T328" i="30"/>
  <c r="U328" i="30"/>
  <c r="V328" i="30"/>
  <c r="W328" i="30"/>
  <c r="X328" i="30"/>
  <c r="Y328" i="30"/>
  <c r="Z328" i="30"/>
  <c r="AA328" i="30"/>
  <c r="AB328" i="30"/>
  <c r="AC328" i="30"/>
  <c r="AD328" i="30"/>
  <c r="AE328" i="30"/>
  <c r="AF328" i="30"/>
  <c r="AG328" i="30"/>
  <c r="AH328" i="30"/>
  <c r="AI328" i="30"/>
  <c r="AJ328" i="30"/>
  <c r="AK328" i="30"/>
  <c r="AL328" i="30"/>
  <c r="AM328" i="30"/>
  <c r="AN328" i="30"/>
  <c r="AO328" i="30"/>
  <c r="AP328" i="30"/>
  <c r="AQ328" i="30"/>
  <c r="AR328" i="30"/>
  <c r="AS328" i="30"/>
  <c r="AT328" i="30"/>
  <c r="A329" i="30"/>
  <c r="B329" i="30"/>
  <c r="C329" i="30"/>
  <c r="D329" i="30"/>
  <c r="E329" i="30"/>
  <c r="F329" i="30"/>
  <c r="G329" i="30"/>
  <c r="H329" i="30"/>
  <c r="I329" i="30"/>
  <c r="J329" i="30"/>
  <c r="K329" i="30"/>
  <c r="L329" i="30"/>
  <c r="M329" i="30"/>
  <c r="N329" i="30"/>
  <c r="O329" i="30"/>
  <c r="P329" i="30"/>
  <c r="Q329" i="30"/>
  <c r="R329" i="30"/>
  <c r="S329" i="30"/>
  <c r="T329" i="30"/>
  <c r="U329" i="30"/>
  <c r="V329" i="30"/>
  <c r="W329" i="30"/>
  <c r="X329" i="30"/>
  <c r="Y329" i="30"/>
  <c r="Z329" i="30"/>
  <c r="AA329" i="30"/>
  <c r="AB329" i="30"/>
  <c r="AC329" i="30"/>
  <c r="AD329" i="30"/>
  <c r="AE329" i="30"/>
  <c r="AF329" i="30"/>
  <c r="AG329" i="30"/>
  <c r="AH329" i="30"/>
  <c r="AI329" i="30"/>
  <c r="AJ329" i="30"/>
  <c r="AK329" i="30"/>
  <c r="AL329" i="30"/>
  <c r="AM329" i="30"/>
  <c r="AN329" i="30"/>
  <c r="AO329" i="30"/>
  <c r="AP329" i="30"/>
  <c r="AQ329" i="30"/>
  <c r="AR329" i="30"/>
  <c r="AS329" i="30"/>
  <c r="AT329" i="30"/>
  <c r="A330" i="30"/>
  <c r="B330" i="30"/>
  <c r="C330" i="30"/>
  <c r="D330" i="30"/>
  <c r="E330" i="30"/>
  <c r="F330" i="30"/>
  <c r="G330" i="30"/>
  <c r="H330" i="30"/>
  <c r="I330" i="30"/>
  <c r="J330" i="30"/>
  <c r="K330" i="30"/>
  <c r="L330" i="30"/>
  <c r="M330" i="30"/>
  <c r="N330" i="30"/>
  <c r="O330" i="30"/>
  <c r="P330" i="30"/>
  <c r="Q330" i="30"/>
  <c r="R330" i="30"/>
  <c r="S330" i="30"/>
  <c r="T330" i="30"/>
  <c r="U330" i="30"/>
  <c r="V330" i="30"/>
  <c r="W330" i="30"/>
  <c r="X330" i="30"/>
  <c r="Y330" i="30"/>
  <c r="Z330" i="30"/>
  <c r="AA330" i="30"/>
  <c r="AB330" i="30"/>
  <c r="AC330" i="30"/>
  <c r="AD330" i="30"/>
  <c r="AE330" i="30"/>
  <c r="AF330" i="30"/>
  <c r="AG330" i="30"/>
  <c r="AH330" i="30"/>
  <c r="AI330" i="30"/>
  <c r="AJ330" i="30"/>
  <c r="AK330" i="30"/>
  <c r="AL330" i="30"/>
  <c r="AM330" i="30"/>
  <c r="AN330" i="30"/>
  <c r="AO330" i="30"/>
  <c r="AP330" i="30"/>
  <c r="AQ330" i="30"/>
  <c r="AR330" i="30"/>
  <c r="AS330" i="30"/>
  <c r="AT330" i="30"/>
  <c r="A331" i="30"/>
  <c r="B331" i="30"/>
  <c r="C331" i="30"/>
  <c r="D331" i="30"/>
  <c r="E331" i="30"/>
  <c r="F331" i="30"/>
  <c r="G331" i="30"/>
  <c r="H331" i="30"/>
  <c r="I331" i="30"/>
  <c r="J331" i="30"/>
  <c r="K331" i="30"/>
  <c r="L331" i="30"/>
  <c r="M331" i="30"/>
  <c r="N331" i="30"/>
  <c r="O331" i="30"/>
  <c r="P331" i="30"/>
  <c r="Q331" i="30"/>
  <c r="R331" i="30"/>
  <c r="S331" i="30"/>
  <c r="T331" i="30"/>
  <c r="U331" i="30"/>
  <c r="V331" i="30"/>
  <c r="W331" i="30"/>
  <c r="X331" i="30"/>
  <c r="Y331" i="30"/>
  <c r="Z331" i="30"/>
  <c r="AA331" i="30"/>
  <c r="AB331" i="30"/>
  <c r="AC331" i="30"/>
  <c r="AD331" i="30"/>
  <c r="AE331" i="30"/>
  <c r="AF331" i="30"/>
  <c r="AG331" i="30"/>
  <c r="AH331" i="30"/>
  <c r="AI331" i="30"/>
  <c r="AJ331" i="30"/>
  <c r="AK331" i="30"/>
  <c r="AL331" i="30"/>
  <c r="AM331" i="30"/>
  <c r="AN331" i="30"/>
  <c r="AO331" i="30"/>
  <c r="AP331" i="30"/>
  <c r="AQ331" i="30"/>
  <c r="AR331" i="30"/>
  <c r="AS331" i="30"/>
  <c r="AT331" i="30"/>
  <c r="A332" i="30"/>
  <c r="B332" i="30"/>
  <c r="C332" i="30"/>
  <c r="D332" i="30"/>
  <c r="E332" i="30"/>
  <c r="F332" i="30"/>
  <c r="G332" i="30"/>
  <c r="H332" i="30"/>
  <c r="I332" i="30"/>
  <c r="J332" i="30"/>
  <c r="K332" i="30"/>
  <c r="L332" i="30"/>
  <c r="M332" i="30"/>
  <c r="N332" i="30"/>
  <c r="O332" i="30"/>
  <c r="P332" i="30"/>
  <c r="Q332" i="30"/>
  <c r="R332" i="30"/>
  <c r="S332" i="30"/>
  <c r="T332" i="30"/>
  <c r="U332" i="30"/>
  <c r="V332" i="30"/>
  <c r="W332" i="30"/>
  <c r="X332" i="30"/>
  <c r="Y332" i="30"/>
  <c r="Z332" i="30"/>
  <c r="AA332" i="30"/>
  <c r="AB332" i="30"/>
  <c r="AC332" i="30"/>
  <c r="AD332" i="30"/>
  <c r="AE332" i="30"/>
  <c r="AF332" i="30"/>
  <c r="AG332" i="30"/>
  <c r="AH332" i="30"/>
  <c r="AI332" i="30"/>
  <c r="AJ332" i="30"/>
  <c r="AK332" i="30"/>
  <c r="AL332" i="30"/>
  <c r="AM332" i="30"/>
  <c r="AN332" i="30"/>
  <c r="AO332" i="30"/>
  <c r="AP332" i="30"/>
  <c r="AQ332" i="30"/>
  <c r="AR332" i="30"/>
  <c r="AS332" i="30"/>
  <c r="AT332" i="30"/>
  <c r="A333" i="30"/>
  <c r="B333" i="30"/>
  <c r="C333" i="30"/>
  <c r="D333" i="30"/>
  <c r="E333" i="30"/>
  <c r="F333" i="30"/>
  <c r="G333" i="30"/>
  <c r="H333" i="30"/>
  <c r="I333" i="30"/>
  <c r="J333" i="30"/>
  <c r="K333" i="30"/>
  <c r="L333" i="30"/>
  <c r="M333" i="30"/>
  <c r="N333" i="30"/>
  <c r="O333" i="30"/>
  <c r="P333" i="30"/>
  <c r="Q333" i="30"/>
  <c r="R333" i="30"/>
  <c r="S333" i="30"/>
  <c r="T333" i="30"/>
  <c r="U333" i="30"/>
  <c r="V333" i="30"/>
  <c r="W333" i="30"/>
  <c r="X333" i="30"/>
  <c r="Y333" i="30"/>
  <c r="Z333" i="30"/>
  <c r="AA333" i="30"/>
  <c r="AB333" i="30"/>
  <c r="AC333" i="30"/>
  <c r="AD333" i="30"/>
  <c r="AE333" i="30"/>
  <c r="AF333" i="30"/>
  <c r="AG333" i="30"/>
  <c r="AH333" i="30"/>
  <c r="AI333" i="30"/>
  <c r="AJ333" i="30"/>
  <c r="AK333" i="30"/>
  <c r="AL333" i="30"/>
  <c r="AM333" i="30"/>
  <c r="AN333" i="30"/>
  <c r="AO333" i="30"/>
  <c r="AP333" i="30"/>
  <c r="AQ333" i="30"/>
  <c r="AR333" i="30"/>
  <c r="AS333" i="30"/>
  <c r="AT333" i="30"/>
  <c r="A334" i="30"/>
  <c r="B334" i="30"/>
  <c r="C334" i="30"/>
  <c r="D334" i="30"/>
  <c r="E334" i="30"/>
  <c r="F334" i="30"/>
  <c r="G334" i="30"/>
  <c r="H334" i="30"/>
  <c r="I334" i="30"/>
  <c r="J334" i="30"/>
  <c r="K334" i="30"/>
  <c r="L334" i="30"/>
  <c r="M334" i="30"/>
  <c r="N334" i="30"/>
  <c r="O334" i="30"/>
  <c r="P334" i="30"/>
  <c r="Q334" i="30"/>
  <c r="R334" i="30"/>
  <c r="S334" i="30"/>
  <c r="T334" i="30"/>
  <c r="U334" i="30"/>
  <c r="V334" i="30"/>
  <c r="W334" i="30"/>
  <c r="X334" i="30"/>
  <c r="Y334" i="30"/>
  <c r="Z334" i="30"/>
  <c r="AA334" i="30"/>
  <c r="AB334" i="30"/>
  <c r="AC334" i="30"/>
  <c r="AD334" i="30"/>
  <c r="AE334" i="30"/>
  <c r="AF334" i="30"/>
  <c r="AG334" i="30"/>
  <c r="AH334" i="30"/>
  <c r="AI334" i="30"/>
  <c r="AJ334" i="30"/>
  <c r="AK334" i="30"/>
  <c r="AL334" i="30"/>
  <c r="AM334" i="30"/>
  <c r="AN334" i="30"/>
  <c r="AO334" i="30"/>
  <c r="AP334" i="30"/>
  <c r="AQ334" i="30"/>
  <c r="AR334" i="30"/>
  <c r="AS334" i="30"/>
  <c r="AT334" i="30"/>
  <c r="A335" i="30"/>
  <c r="B335" i="30"/>
  <c r="C335" i="30"/>
  <c r="D335" i="30"/>
  <c r="E335" i="30"/>
  <c r="F335" i="30"/>
  <c r="G335" i="30"/>
  <c r="H335" i="30"/>
  <c r="I335" i="30"/>
  <c r="J335" i="30"/>
  <c r="K335" i="30"/>
  <c r="L335" i="30"/>
  <c r="M335" i="30"/>
  <c r="N335" i="30"/>
  <c r="O335" i="30"/>
  <c r="P335" i="30"/>
  <c r="Q335" i="30"/>
  <c r="R335" i="30"/>
  <c r="S335" i="30"/>
  <c r="T335" i="30"/>
  <c r="U335" i="30"/>
  <c r="V335" i="30"/>
  <c r="W335" i="30"/>
  <c r="X335" i="30"/>
  <c r="Y335" i="30"/>
  <c r="Z335" i="30"/>
  <c r="AA335" i="30"/>
  <c r="AB335" i="30"/>
  <c r="AC335" i="30"/>
  <c r="AD335" i="30"/>
  <c r="AE335" i="30"/>
  <c r="AF335" i="30"/>
  <c r="AG335" i="30"/>
  <c r="AH335" i="30"/>
  <c r="AI335" i="30"/>
  <c r="AJ335" i="30"/>
  <c r="AK335" i="30"/>
  <c r="AL335" i="30"/>
  <c r="AM335" i="30"/>
  <c r="AN335" i="30"/>
  <c r="AO335" i="30"/>
  <c r="AP335" i="30"/>
  <c r="AQ335" i="30"/>
  <c r="AR335" i="30"/>
  <c r="AS335" i="30"/>
  <c r="AT335" i="30"/>
  <c r="A336" i="30"/>
  <c r="B336" i="30"/>
  <c r="C336" i="30"/>
  <c r="D336" i="30"/>
  <c r="E336" i="30"/>
  <c r="F336" i="30"/>
  <c r="G336" i="30"/>
  <c r="H336" i="30"/>
  <c r="I336" i="30"/>
  <c r="J336" i="30"/>
  <c r="K336" i="30"/>
  <c r="L336" i="30"/>
  <c r="M336" i="30"/>
  <c r="N336" i="30"/>
  <c r="O336" i="30"/>
  <c r="P336" i="30"/>
  <c r="Q336" i="30"/>
  <c r="R336" i="30"/>
  <c r="S336" i="30"/>
  <c r="T336" i="30"/>
  <c r="U336" i="30"/>
  <c r="V336" i="30"/>
  <c r="W336" i="30"/>
  <c r="X336" i="30"/>
  <c r="Y336" i="30"/>
  <c r="Z336" i="30"/>
  <c r="AA336" i="30"/>
  <c r="AB336" i="30"/>
  <c r="AC336" i="30"/>
  <c r="AD336" i="30"/>
  <c r="AE336" i="30"/>
  <c r="AF336" i="30"/>
  <c r="AG336" i="30"/>
  <c r="AH336" i="30"/>
  <c r="AI336" i="30"/>
  <c r="AJ336" i="30"/>
  <c r="AK336" i="30"/>
  <c r="AL336" i="30"/>
  <c r="AM336" i="30"/>
  <c r="AN336" i="30"/>
  <c r="AO336" i="30"/>
  <c r="AP336" i="30"/>
  <c r="AQ336" i="30"/>
  <c r="AR336" i="30"/>
  <c r="AS336" i="30"/>
  <c r="AT336" i="30"/>
  <c r="A337" i="30"/>
  <c r="B337" i="30"/>
  <c r="C337" i="30"/>
  <c r="D337" i="30"/>
  <c r="E337" i="30"/>
  <c r="F337" i="30"/>
  <c r="G337" i="30"/>
  <c r="H337" i="30"/>
  <c r="I337" i="30"/>
  <c r="J337" i="30"/>
  <c r="K337" i="30"/>
  <c r="L337" i="30"/>
  <c r="M337" i="30"/>
  <c r="N337" i="30"/>
  <c r="O337" i="30"/>
  <c r="P337" i="30"/>
  <c r="Q337" i="30"/>
  <c r="R337" i="30"/>
  <c r="S337" i="30"/>
  <c r="T337" i="30"/>
  <c r="U337" i="30"/>
  <c r="V337" i="30"/>
  <c r="W337" i="30"/>
  <c r="X337" i="30"/>
  <c r="Y337" i="30"/>
  <c r="Z337" i="30"/>
  <c r="AA337" i="30"/>
  <c r="AB337" i="30"/>
  <c r="AC337" i="30"/>
  <c r="AD337" i="30"/>
  <c r="AE337" i="30"/>
  <c r="AF337" i="30"/>
  <c r="AG337" i="30"/>
  <c r="AH337" i="30"/>
  <c r="AI337" i="30"/>
  <c r="AJ337" i="30"/>
  <c r="AK337" i="30"/>
  <c r="AL337" i="30"/>
  <c r="AM337" i="30"/>
  <c r="AN337" i="30"/>
  <c r="AO337" i="30"/>
  <c r="AP337" i="30"/>
  <c r="AQ337" i="30"/>
  <c r="AR337" i="30"/>
  <c r="AS337" i="30"/>
  <c r="AT337" i="30"/>
  <c r="A338" i="30"/>
  <c r="B338" i="30"/>
  <c r="C338" i="30"/>
  <c r="D338" i="30"/>
  <c r="E338" i="30"/>
  <c r="F338" i="30"/>
  <c r="G338" i="30"/>
  <c r="H338" i="30"/>
  <c r="I338" i="30"/>
  <c r="J338" i="30"/>
  <c r="K338" i="30"/>
  <c r="L338" i="30"/>
  <c r="M338" i="30"/>
  <c r="N338" i="30"/>
  <c r="O338" i="30"/>
  <c r="P338" i="30"/>
  <c r="Q338" i="30"/>
  <c r="R338" i="30"/>
  <c r="S338" i="30"/>
  <c r="T338" i="30"/>
  <c r="U338" i="30"/>
  <c r="V338" i="30"/>
  <c r="W338" i="30"/>
  <c r="X338" i="30"/>
  <c r="Y338" i="30"/>
  <c r="Z338" i="30"/>
  <c r="AA338" i="30"/>
  <c r="AB338" i="30"/>
  <c r="AC338" i="30"/>
  <c r="AD338" i="30"/>
  <c r="AE338" i="30"/>
  <c r="AF338" i="30"/>
  <c r="AG338" i="30"/>
  <c r="AH338" i="30"/>
  <c r="AI338" i="30"/>
  <c r="AJ338" i="30"/>
  <c r="AK338" i="30"/>
  <c r="AL338" i="30"/>
  <c r="AM338" i="30"/>
  <c r="AN338" i="30"/>
  <c r="AO338" i="30"/>
  <c r="AP338" i="30"/>
  <c r="AQ338" i="30"/>
  <c r="AR338" i="30"/>
  <c r="AS338" i="30"/>
  <c r="AT338" i="30"/>
  <c r="A339" i="30"/>
  <c r="B339" i="30"/>
  <c r="C339" i="30"/>
  <c r="D339" i="30"/>
  <c r="E339" i="30"/>
  <c r="F339" i="30"/>
  <c r="G339" i="30"/>
  <c r="H339" i="30"/>
  <c r="I339" i="30"/>
  <c r="J339" i="30"/>
  <c r="K339" i="30"/>
  <c r="L339" i="30"/>
  <c r="M339" i="30"/>
  <c r="N339" i="30"/>
  <c r="O339" i="30"/>
  <c r="P339" i="30"/>
  <c r="Q339" i="30"/>
  <c r="R339" i="30"/>
  <c r="S339" i="30"/>
  <c r="T339" i="30"/>
  <c r="U339" i="30"/>
  <c r="V339" i="30"/>
  <c r="W339" i="30"/>
  <c r="X339" i="30"/>
  <c r="Y339" i="30"/>
  <c r="Z339" i="30"/>
  <c r="AA339" i="30"/>
  <c r="AB339" i="30"/>
  <c r="AC339" i="30"/>
  <c r="AD339" i="30"/>
  <c r="AE339" i="30"/>
  <c r="AF339" i="30"/>
  <c r="AG339" i="30"/>
  <c r="AH339" i="30"/>
  <c r="AI339" i="30"/>
  <c r="AJ339" i="30"/>
  <c r="AK339" i="30"/>
  <c r="AL339" i="30"/>
  <c r="AM339" i="30"/>
  <c r="AN339" i="30"/>
  <c r="AO339" i="30"/>
  <c r="AP339" i="30"/>
  <c r="AQ339" i="30"/>
  <c r="AR339" i="30"/>
  <c r="AS339" i="30"/>
  <c r="AT339" i="30"/>
  <c r="A340" i="30"/>
  <c r="B340" i="30"/>
  <c r="C340" i="30"/>
  <c r="D340" i="30"/>
  <c r="E340" i="30"/>
  <c r="F340" i="30"/>
  <c r="G340" i="30"/>
  <c r="H340" i="30"/>
  <c r="I340" i="30"/>
  <c r="J340" i="30"/>
  <c r="K340" i="30"/>
  <c r="L340" i="30"/>
  <c r="M340" i="30"/>
  <c r="N340" i="30"/>
  <c r="O340" i="30"/>
  <c r="P340" i="30"/>
  <c r="Q340" i="30"/>
  <c r="R340" i="30"/>
  <c r="S340" i="30"/>
  <c r="T340" i="30"/>
  <c r="U340" i="30"/>
  <c r="V340" i="30"/>
  <c r="W340" i="30"/>
  <c r="X340" i="30"/>
  <c r="Y340" i="30"/>
  <c r="Z340" i="30"/>
  <c r="AA340" i="30"/>
  <c r="AB340" i="30"/>
  <c r="AC340" i="30"/>
  <c r="AD340" i="30"/>
  <c r="AE340" i="30"/>
  <c r="AF340" i="30"/>
  <c r="AG340" i="30"/>
  <c r="AH340" i="30"/>
  <c r="AI340" i="30"/>
  <c r="AJ340" i="30"/>
  <c r="AK340" i="30"/>
  <c r="AL340" i="30"/>
  <c r="AM340" i="30"/>
  <c r="AN340" i="30"/>
  <c r="AO340" i="30"/>
  <c r="AP340" i="30"/>
  <c r="AQ340" i="30"/>
  <c r="AR340" i="30"/>
  <c r="AS340" i="30"/>
  <c r="AT340" i="30"/>
  <c r="A341" i="30"/>
  <c r="B341" i="30"/>
  <c r="C341" i="30"/>
  <c r="D341" i="30"/>
  <c r="E341" i="30"/>
  <c r="F341" i="30"/>
  <c r="G341" i="30"/>
  <c r="H341" i="30"/>
  <c r="I341" i="30"/>
  <c r="J341" i="30"/>
  <c r="K341" i="30"/>
  <c r="L341" i="30"/>
  <c r="M341" i="30"/>
  <c r="N341" i="30"/>
  <c r="O341" i="30"/>
  <c r="P341" i="30"/>
  <c r="Q341" i="30"/>
  <c r="R341" i="30"/>
  <c r="S341" i="30"/>
  <c r="T341" i="30"/>
  <c r="U341" i="30"/>
  <c r="V341" i="30"/>
  <c r="W341" i="30"/>
  <c r="X341" i="30"/>
  <c r="Y341" i="30"/>
  <c r="Z341" i="30"/>
  <c r="AA341" i="30"/>
  <c r="AB341" i="30"/>
  <c r="AC341" i="30"/>
  <c r="AD341" i="30"/>
  <c r="AE341" i="30"/>
  <c r="AF341" i="30"/>
  <c r="AG341" i="30"/>
  <c r="AH341" i="30"/>
  <c r="AI341" i="30"/>
  <c r="AJ341" i="30"/>
  <c r="AK341" i="30"/>
  <c r="AL341" i="30"/>
  <c r="AM341" i="30"/>
  <c r="AN341" i="30"/>
  <c r="AO341" i="30"/>
  <c r="AP341" i="30"/>
  <c r="AQ341" i="30"/>
  <c r="AR341" i="30"/>
  <c r="AS341" i="30"/>
  <c r="AT341" i="30"/>
  <c r="A342" i="30"/>
  <c r="B342" i="30"/>
  <c r="C342" i="30"/>
  <c r="D342" i="30"/>
  <c r="E342" i="30"/>
  <c r="F342" i="30"/>
  <c r="G342" i="30"/>
  <c r="H342" i="30"/>
  <c r="I342" i="30"/>
  <c r="J342" i="30"/>
  <c r="K342" i="30"/>
  <c r="L342" i="30"/>
  <c r="M342" i="30"/>
  <c r="N342" i="30"/>
  <c r="O342" i="30"/>
  <c r="P342" i="30"/>
  <c r="Q342" i="30"/>
  <c r="R342" i="30"/>
  <c r="S342" i="30"/>
  <c r="T342" i="30"/>
  <c r="U342" i="30"/>
  <c r="V342" i="30"/>
  <c r="W342" i="30"/>
  <c r="X342" i="30"/>
  <c r="Y342" i="30"/>
  <c r="Z342" i="30"/>
  <c r="AA342" i="30"/>
  <c r="AB342" i="30"/>
  <c r="AC342" i="30"/>
  <c r="AD342" i="30"/>
  <c r="AE342" i="30"/>
  <c r="AF342" i="30"/>
  <c r="AG342" i="30"/>
  <c r="AH342" i="30"/>
  <c r="AI342" i="30"/>
  <c r="AJ342" i="30"/>
  <c r="AK342" i="30"/>
  <c r="AL342" i="30"/>
  <c r="AM342" i="30"/>
  <c r="AN342" i="30"/>
  <c r="AO342" i="30"/>
  <c r="AP342" i="30"/>
  <c r="AQ342" i="30"/>
  <c r="AR342" i="30"/>
  <c r="AS342" i="30"/>
  <c r="AT342" i="30"/>
  <c r="A343" i="30"/>
  <c r="B343" i="30"/>
  <c r="C343" i="30"/>
  <c r="D343" i="30"/>
  <c r="E343" i="30"/>
  <c r="F343" i="30"/>
  <c r="G343" i="30"/>
  <c r="H343" i="30"/>
  <c r="I343" i="30"/>
  <c r="J343" i="30"/>
  <c r="K343" i="30"/>
  <c r="L343" i="30"/>
  <c r="M343" i="30"/>
  <c r="N343" i="30"/>
  <c r="O343" i="30"/>
  <c r="P343" i="30"/>
  <c r="Q343" i="30"/>
  <c r="R343" i="30"/>
  <c r="S343" i="30"/>
  <c r="T343" i="30"/>
  <c r="U343" i="30"/>
  <c r="V343" i="30"/>
  <c r="W343" i="30"/>
  <c r="X343" i="30"/>
  <c r="Y343" i="30"/>
  <c r="Z343" i="30"/>
  <c r="AA343" i="30"/>
  <c r="AB343" i="30"/>
  <c r="AC343" i="30"/>
  <c r="AD343" i="30"/>
  <c r="AE343" i="30"/>
  <c r="AF343" i="30"/>
  <c r="AG343" i="30"/>
  <c r="AH343" i="30"/>
  <c r="AI343" i="30"/>
  <c r="AJ343" i="30"/>
  <c r="AK343" i="30"/>
  <c r="AL343" i="30"/>
  <c r="AM343" i="30"/>
  <c r="AN343" i="30"/>
  <c r="AO343" i="30"/>
  <c r="AP343" i="30"/>
  <c r="AQ343" i="30"/>
  <c r="AR343" i="30"/>
  <c r="AS343" i="30"/>
  <c r="AT343" i="30"/>
  <c r="A344" i="30"/>
  <c r="B344" i="30"/>
  <c r="C344" i="30"/>
  <c r="D344" i="30"/>
  <c r="E344" i="30"/>
  <c r="F344" i="30"/>
  <c r="G344" i="30"/>
  <c r="H344" i="30"/>
  <c r="I344" i="30"/>
  <c r="J344" i="30"/>
  <c r="K344" i="30"/>
  <c r="L344" i="30"/>
  <c r="M344" i="30"/>
  <c r="N344" i="30"/>
  <c r="O344" i="30"/>
  <c r="P344" i="30"/>
  <c r="Q344" i="30"/>
  <c r="R344" i="30"/>
  <c r="S344" i="30"/>
  <c r="T344" i="30"/>
  <c r="U344" i="30"/>
  <c r="V344" i="30"/>
  <c r="W344" i="30"/>
  <c r="X344" i="30"/>
  <c r="Y344" i="30"/>
  <c r="Z344" i="30"/>
  <c r="AA344" i="30"/>
  <c r="AB344" i="30"/>
  <c r="AC344" i="30"/>
  <c r="AD344" i="30"/>
  <c r="AE344" i="30"/>
  <c r="AF344" i="30"/>
  <c r="AG344" i="30"/>
  <c r="AH344" i="30"/>
  <c r="AI344" i="30"/>
  <c r="AJ344" i="30"/>
  <c r="AK344" i="30"/>
  <c r="AL344" i="30"/>
  <c r="AM344" i="30"/>
  <c r="AN344" i="30"/>
  <c r="AO344" i="30"/>
  <c r="AP344" i="30"/>
  <c r="AQ344" i="30"/>
  <c r="AR344" i="30"/>
  <c r="AS344" i="30"/>
  <c r="AT344" i="30"/>
  <c r="A345" i="30"/>
  <c r="B345" i="30"/>
  <c r="C345" i="30"/>
  <c r="D345" i="30"/>
  <c r="E345" i="30"/>
  <c r="F345" i="30"/>
  <c r="G345" i="30"/>
  <c r="H345" i="30"/>
  <c r="I345" i="30"/>
  <c r="J345" i="30"/>
  <c r="K345" i="30"/>
  <c r="L345" i="30"/>
  <c r="M345" i="30"/>
  <c r="N345" i="30"/>
  <c r="O345" i="30"/>
  <c r="P345" i="30"/>
  <c r="Q345" i="30"/>
  <c r="R345" i="30"/>
  <c r="S345" i="30"/>
  <c r="T345" i="30"/>
  <c r="U345" i="30"/>
  <c r="V345" i="30"/>
  <c r="W345" i="30"/>
  <c r="X345" i="30"/>
  <c r="Y345" i="30"/>
  <c r="Z345" i="30"/>
  <c r="AA345" i="30"/>
  <c r="AB345" i="30"/>
  <c r="AC345" i="30"/>
  <c r="AD345" i="30"/>
  <c r="AE345" i="30"/>
  <c r="AF345" i="30"/>
  <c r="AG345" i="30"/>
  <c r="AH345" i="30"/>
  <c r="AI345" i="30"/>
  <c r="AJ345" i="30"/>
  <c r="AK345" i="30"/>
  <c r="AL345" i="30"/>
  <c r="AM345" i="30"/>
  <c r="AN345" i="30"/>
  <c r="AO345" i="30"/>
  <c r="AP345" i="30"/>
  <c r="AQ345" i="30"/>
  <c r="AR345" i="30"/>
  <c r="AS345" i="30"/>
  <c r="AT345" i="30"/>
  <c r="A346" i="30"/>
  <c r="B346" i="30"/>
  <c r="C346" i="30"/>
  <c r="D346" i="30"/>
  <c r="E346" i="30"/>
  <c r="F346" i="30"/>
  <c r="G346" i="30"/>
  <c r="H346" i="30"/>
  <c r="I346" i="30"/>
  <c r="J346" i="30"/>
  <c r="K346" i="30"/>
  <c r="L346" i="30"/>
  <c r="M346" i="30"/>
  <c r="N346" i="30"/>
  <c r="O346" i="30"/>
  <c r="P346" i="30"/>
  <c r="Q346" i="30"/>
  <c r="R346" i="30"/>
  <c r="S346" i="30"/>
  <c r="T346" i="30"/>
  <c r="U346" i="30"/>
  <c r="V346" i="30"/>
  <c r="W346" i="30"/>
  <c r="X346" i="30"/>
  <c r="Y346" i="30"/>
  <c r="Z346" i="30"/>
  <c r="AA346" i="30"/>
  <c r="AB346" i="30"/>
  <c r="AC346" i="30"/>
  <c r="AD346" i="30"/>
  <c r="AE346" i="30"/>
  <c r="AF346" i="30"/>
  <c r="AG346" i="30"/>
  <c r="AH346" i="30"/>
  <c r="AI346" i="30"/>
  <c r="AJ346" i="30"/>
  <c r="AK346" i="30"/>
  <c r="AL346" i="30"/>
  <c r="AM346" i="30"/>
  <c r="AN346" i="30"/>
  <c r="AO346" i="30"/>
  <c r="AP346" i="30"/>
  <c r="AQ346" i="30"/>
  <c r="AR346" i="30"/>
  <c r="AS346" i="30"/>
  <c r="AT346" i="30"/>
  <c r="A347" i="30"/>
  <c r="B347" i="30"/>
  <c r="C347" i="30"/>
  <c r="D347" i="30"/>
  <c r="E347" i="30"/>
  <c r="F347" i="30"/>
  <c r="G347" i="30"/>
  <c r="H347" i="30"/>
  <c r="I347" i="30"/>
  <c r="J347" i="30"/>
  <c r="K347" i="30"/>
  <c r="L347" i="30"/>
  <c r="M347" i="30"/>
  <c r="N347" i="30"/>
  <c r="O347" i="30"/>
  <c r="P347" i="30"/>
  <c r="Q347" i="30"/>
  <c r="R347" i="30"/>
  <c r="S347" i="30"/>
  <c r="T347" i="30"/>
  <c r="U347" i="30"/>
  <c r="V347" i="30"/>
  <c r="W347" i="30"/>
  <c r="X347" i="30"/>
  <c r="Y347" i="30"/>
  <c r="Z347" i="30"/>
  <c r="AA347" i="30"/>
  <c r="AB347" i="30"/>
  <c r="AC347" i="30"/>
  <c r="AD347" i="30"/>
  <c r="AE347" i="30"/>
  <c r="AF347" i="30"/>
  <c r="AG347" i="30"/>
  <c r="AH347" i="30"/>
  <c r="AI347" i="30"/>
  <c r="AJ347" i="30"/>
  <c r="AK347" i="30"/>
  <c r="AL347" i="30"/>
  <c r="AM347" i="30"/>
  <c r="AN347" i="30"/>
  <c r="AO347" i="30"/>
  <c r="AP347" i="30"/>
  <c r="AQ347" i="30"/>
  <c r="AR347" i="30"/>
  <c r="AS347" i="30"/>
  <c r="AT347" i="30"/>
  <c r="A348" i="30"/>
  <c r="B348" i="30"/>
  <c r="C348" i="30"/>
  <c r="D348" i="30"/>
  <c r="E348" i="30"/>
  <c r="F348" i="30"/>
  <c r="G348" i="30"/>
  <c r="H348" i="30"/>
  <c r="I348" i="30"/>
  <c r="J348" i="30"/>
  <c r="K348" i="30"/>
  <c r="L348" i="30"/>
  <c r="M348" i="30"/>
  <c r="N348" i="30"/>
  <c r="O348" i="30"/>
  <c r="P348" i="30"/>
  <c r="Q348" i="30"/>
  <c r="R348" i="30"/>
  <c r="S348" i="30"/>
  <c r="T348" i="30"/>
  <c r="U348" i="30"/>
  <c r="V348" i="30"/>
  <c r="W348" i="30"/>
  <c r="X348" i="30"/>
  <c r="Y348" i="30"/>
  <c r="Z348" i="30"/>
  <c r="AA348" i="30"/>
  <c r="AB348" i="30"/>
  <c r="AC348" i="30"/>
  <c r="AD348" i="30"/>
  <c r="AE348" i="30"/>
  <c r="AF348" i="30"/>
  <c r="AG348" i="30"/>
  <c r="AH348" i="30"/>
  <c r="AI348" i="30"/>
  <c r="AJ348" i="30"/>
  <c r="AK348" i="30"/>
  <c r="AL348" i="30"/>
  <c r="AM348" i="30"/>
  <c r="AN348" i="30"/>
  <c r="AO348" i="30"/>
  <c r="AP348" i="30"/>
  <c r="AQ348" i="30"/>
  <c r="AR348" i="30"/>
  <c r="AS348" i="30"/>
  <c r="AT348" i="30"/>
  <c r="A349" i="30"/>
  <c r="B349" i="30"/>
  <c r="C349" i="30"/>
  <c r="D349" i="30"/>
  <c r="E349" i="30"/>
  <c r="F349" i="30"/>
  <c r="G349" i="30"/>
  <c r="H349" i="30"/>
  <c r="I349" i="30"/>
  <c r="J349" i="30"/>
  <c r="K349" i="30"/>
  <c r="L349" i="30"/>
  <c r="M349" i="30"/>
  <c r="N349" i="30"/>
  <c r="O349" i="30"/>
  <c r="P349" i="30"/>
  <c r="Q349" i="30"/>
  <c r="R349" i="30"/>
  <c r="S349" i="30"/>
  <c r="T349" i="30"/>
  <c r="U349" i="30"/>
  <c r="V349" i="30"/>
  <c r="W349" i="30"/>
  <c r="X349" i="30"/>
  <c r="Y349" i="30"/>
  <c r="Z349" i="30"/>
  <c r="AA349" i="30"/>
  <c r="AB349" i="30"/>
  <c r="AC349" i="30"/>
  <c r="AD349" i="30"/>
  <c r="AE349" i="30"/>
  <c r="AF349" i="30"/>
  <c r="AG349" i="30"/>
  <c r="AH349" i="30"/>
  <c r="AI349" i="30"/>
  <c r="AJ349" i="30"/>
  <c r="AK349" i="30"/>
  <c r="AL349" i="30"/>
  <c r="AM349" i="30"/>
  <c r="AN349" i="30"/>
  <c r="AO349" i="30"/>
  <c r="AP349" i="30"/>
  <c r="AQ349" i="30"/>
  <c r="AR349" i="30"/>
  <c r="AS349" i="30"/>
  <c r="AT349" i="30"/>
  <c r="A350" i="30"/>
  <c r="B350" i="30"/>
  <c r="C350" i="30"/>
  <c r="D350" i="30"/>
  <c r="E350" i="30"/>
  <c r="F350" i="30"/>
  <c r="G350" i="30"/>
  <c r="H350" i="30"/>
  <c r="I350" i="30"/>
  <c r="J350" i="30"/>
  <c r="K350" i="30"/>
  <c r="L350" i="30"/>
  <c r="M350" i="30"/>
  <c r="N350" i="30"/>
  <c r="O350" i="30"/>
  <c r="P350" i="30"/>
  <c r="Q350" i="30"/>
  <c r="R350" i="30"/>
  <c r="S350" i="30"/>
  <c r="T350" i="30"/>
  <c r="U350" i="30"/>
  <c r="V350" i="30"/>
  <c r="W350" i="30"/>
  <c r="X350" i="30"/>
  <c r="Y350" i="30"/>
  <c r="Z350" i="30"/>
  <c r="AA350" i="30"/>
  <c r="AB350" i="30"/>
  <c r="AC350" i="30"/>
  <c r="AD350" i="30"/>
  <c r="AE350" i="30"/>
  <c r="AF350" i="30"/>
  <c r="AG350" i="30"/>
  <c r="AH350" i="30"/>
  <c r="AI350" i="30"/>
  <c r="AJ350" i="30"/>
  <c r="AK350" i="30"/>
  <c r="AL350" i="30"/>
  <c r="AM350" i="30"/>
  <c r="AN350" i="30"/>
  <c r="AO350" i="30"/>
  <c r="AP350" i="30"/>
  <c r="AQ350" i="30"/>
  <c r="AR350" i="30"/>
  <c r="AS350" i="30"/>
  <c r="AT350" i="30"/>
  <c r="A351" i="30"/>
  <c r="B351" i="30"/>
  <c r="C351" i="30"/>
  <c r="D351" i="30"/>
  <c r="E351" i="30"/>
  <c r="F351" i="30"/>
  <c r="G351" i="30"/>
  <c r="H351" i="30"/>
  <c r="I351" i="30"/>
  <c r="J351" i="30"/>
  <c r="K351" i="30"/>
  <c r="L351" i="30"/>
  <c r="M351" i="30"/>
  <c r="N351" i="30"/>
  <c r="O351" i="30"/>
  <c r="P351" i="30"/>
  <c r="Q351" i="30"/>
  <c r="R351" i="30"/>
  <c r="S351" i="30"/>
  <c r="T351" i="30"/>
  <c r="U351" i="30"/>
  <c r="V351" i="30"/>
  <c r="W351" i="30"/>
  <c r="X351" i="30"/>
  <c r="Y351" i="30"/>
  <c r="Z351" i="30"/>
  <c r="AA351" i="30"/>
  <c r="AB351" i="30"/>
  <c r="AC351" i="30"/>
  <c r="AD351" i="30"/>
  <c r="AE351" i="30"/>
  <c r="AF351" i="30"/>
  <c r="AG351" i="30"/>
  <c r="AH351" i="30"/>
  <c r="AI351" i="30"/>
  <c r="AJ351" i="30"/>
  <c r="AK351" i="30"/>
  <c r="AL351" i="30"/>
  <c r="AM351" i="30"/>
  <c r="AN351" i="30"/>
  <c r="AO351" i="30"/>
  <c r="AP351" i="30"/>
  <c r="AQ351" i="30"/>
  <c r="AR351" i="30"/>
  <c r="AS351" i="30"/>
  <c r="AT351" i="30"/>
  <c r="A352" i="30"/>
  <c r="B352" i="30"/>
  <c r="C352" i="30"/>
  <c r="D352" i="30"/>
  <c r="E352" i="30"/>
  <c r="F352" i="30"/>
  <c r="G352" i="30"/>
  <c r="H352" i="30"/>
  <c r="I352" i="30"/>
  <c r="J352" i="30"/>
  <c r="K352" i="30"/>
  <c r="L352" i="30"/>
  <c r="M352" i="30"/>
  <c r="N352" i="30"/>
  <c r="O352" i="30"/>
  <c r="P352" i="30"/>
  <c r="Q352" i="30"/>
  <c r="R352" i="30"/>
  <c r="S352" i="30"/>
  <c r="T352" i="30"/>
  <c r="U352" i="30"/>
  <c r="V352" i="30"/>
  <c r="W352" i="30"/>
  <c r="X352" i="30"/>
  <c r="Y352" i="30"/>
  <c r="Z352" i="30"/>
  <c r="AA352" i="30"/>
  <c r="AB352" i="30"/>
  <c r="AC352" i="30"/>
  <c r="AD352" i="30"/>
  <c r="AE352" i="30"/>
  <c r="AF352" i="30"/>
  <c r="AG352" i="30"/>
  <c r="AH352" i="30"/>
  <c r="AI352" i="30"/>
  <c r="AJ352" i="30"/>
  <c r="AK352" i="30"/>
  <c r="AL352" i="30"/>
  <c r="AM352" i="30"/>
  <c r="AN352" i="30"/>
  <c r="AO352" i="30"/>
  <c r="AP352" i="30"/>
  <c r="AQ352" i="30"/>
  <c r="AR352" i="30"/>
  <c r="AS352" i="30"/>
  <c r="AT352" i="30"/>
  <c r="A353" i="30"/>
  <c r="B353" i="30"/>
  <c r="C353" i="30"/>
  <c r="D353" i="30"/>
  <c r="E353" i="30"/>
  <c r="F353" i="30"/>
  <c r="G353" i="30"/>
  <c r="H353" i="30"/>
  <c r="I353" i="30"/>
  <c r="J353" i="30"/>
  <c r="K353" i="30"/>
  <c r="L353" i="30"/>
  <c r="M353" i="30"/>
  <c r="N353" i="30"/>
  <c r="O353" i="30"/>
  <c r="P353" i="30"/>
  <c r="Q353" i="30"/>
  <c r="R353" i="30"/>
  <c r="S353" i="30"/>
  <c r="T353" i="30"/>
  <c r="U353" i="30"/>
  <c r="V353" i="30"/>
  <c r="W353" i="30"/>
  <c r="X353" i="30"/>
  <c r="Y353" i="30"/>
  <c r="Z353" i="30"/>
  <c r="AA353" i="30"/>
  <c r="AB353" i="30"/>
  <c r="AC353" i="30"/>
  <c r="AD353" i="30"/>
  <c r="AE353" i="30"/>
  <c r="AF353" i="30"/>
  <c r="AG353" i="30"/>
  <c r="AH353" i="30"/>
  <c r="AI353" i="30"/>
  <c r="AJ353" i="30"/>
  <c r="AK353" i="30"/>
  <c r="AL353" i="30"/>
  <c r="AM353" i="30"/>
  <c r="AN353" i="30"/>
  <c r="AO353" i="30"/>
  <c r="AP353" i="30"/>
  <c r="AQ353" i="30"/>
  <c r="AR353" i="30"/>
  <c r="AS353" i="30"/>
  <c r="AT353" i="30"/>
  <c r="A354" i="30"/>
  <c r="B354" i="30"/>
  <c r="C354" i="30"/>
  <c r="D354" i="30"/>
  <c r="E354" i="30"/>
  <c r="F354" i="30"/>
  <c r="G354" i="30"/>
  <c r="H354" i="30"/>
  <c r="I354" i="30"/>
  <c r="J354" i="30"/>
  <c r="K354" i="30"/>
  <c r="L354" i="30"/>
  <c r="M354" i="30"/>
  <c r="N354" i="30"/>
  <c r="O354" i="30"/>
  <c r="P354" i="30"/>
  <c r="Q354" i="30"/>
  <c r="R354" i="30"/>
  <c r="S354" i="30"/>
  <c r="T354" i="30"/>
  <c r="U354" i="30"/>
  <c r="V354" i="30"/>
  <c r="W354" i="30"/>
  <c r="X354" i="30"/>
  <c r="Y354" i="30"/>
  <c r="Z354" i="30"/>
  <c r="AA354" i="30"/>
  <c r="AB354" i="30"/>
  <c r="AC354" i="30"/>
  <c r="AD354" i="30"/>
  <c r="AE354" i="30"/>
  <c r="AF354" i="30"/>
  <c r="AG354" i="30"/>
  <c r="AH354" i="30"/>
  <c r="AI354" i="30"/>
  <c r="AJ354" i="30"/>
  <c r="AK354" i="30"/>
  <c r="AL354" i="30"/>
  <c r="AM354" i="30"/>
  <c r="AN354" i="30"/>
  <c r="AO354" i="30"/>
  <c r="AP354" i="30"/>
  <c r="AQ354" i="30"/>
  <c r="AR354" i="30"/>
  <c r="AS354" i="30"/>
  <c r="AT354" i="30"/>
  <c r="A355" i="30"/>
  <c r="B355" i="30"/>
  <c r="C355" i="30"/>
  <c r="D355" i="30"/>
  <c r="E355" i="30"/>
  <c r="F355" i="30"/>
  <c r="G355" i="30"/>
  <c r="H355" i="30"/>
  <c r="I355" i="30"/>
  <c r="J355" i="30"/>
  <c r="K355" i="30"/>
  <c r="L355" i="30"/>
  <c r="M355" i="30"/>
  <c r="N355" i="30"/>
  <c r="O355" i="30"/>
  <c r="P355" i="30"/>
  <c r="Q355" i="30"/>
  <c r="R355" i="30"/>
  <c r="S355" i="30"/>
  <c r="T355" i="30"/>
  <c r="U355" i="30"/>
  <c r="V355" i="30"/>
  <c r="W355" i="30"/>
  <c r="X355" i="30"/>
  <c r="Y355" i="30"/>
  <c r="Z355" i="30"/>
  <c r="AA355" i="30"/>
  <c r="AB355" i="30"/>
  <c r="AC355" i="30"/>
  <c r="AD355" i="30"/>
  <c r="AE355" i="30"/>
  <c r="AF355" i="30"/>
  <c r="AG355" i="30"/>
  <c r="AH355" i="30"/>
  <c r="AI355" i="30"/>
  <c r="AJ355" i="30"/>
  <c r="AK355" i="30"/>
  <c r="AL355" i="30"/>
  <c r="AM355" i="30"/>
  <c r="AN355" i="30"/>
  <c r="AO355" i="30"/>
  <c r="AP355" i="30"/>
  <c r="AQ355" i="30"/>
  <c r="AR355" i="30"/>
  <c r="AS355" i="30"/>
  <c r="AT355" i="30"/>
  <c r="A356" i="30"/>
  <c r="B356" i="30"/>
  <c r="C356" i="30"/>
  <c r="D356" i="30"/>
  <c r="E356" i="30"/>
  <c r="F356" i="30"/>
  <c r="G356" i="30"/>
  <c r="H356" i="30"/>
  <c r="I356" i="30"/>
  <c r="J356" i="30"/>
  <c r="K356" i="30"/>
  <c r="L356" i="30"/>
  <c r="M356" i="30"/>
  <c r="N356" i="30"/>
  <c r="O356" i="30"/>
  <c r="P356" i="30"/>
  <c r="Q356" i="30"/>
  <c r="R356" i="30"/>
  <c r="S356" i="30"/>
  <c r="T356" i="30"/>
  <c r="U356" i="30"/>
  <c r="V356" i="30"/>
  <c r="W356" i="30"/>
  <c r="X356" i="30"/>
  <c r="Y356" i="30"/>
  <c r="Z356" i="30"/>
  <c r="AA356" i="30"/>
  <c r="AB356" i="30"/>
  <c r="AC356" i="30"/>
  <c r="AD356" i="30"/>
  <c r="AE356" i="30"/>
  <c r="AF356" i="30"/>
  <c r="AG356" i="30"/>
  <c r="AH356" i="30"/>
  <c r="AI356" i="30"/>
  <c r="AJ356" i="30"/>
  <c r="AK356" i="30"/>
  <c r="AL356" i="30"/>
  <c r="AM356" i="30"/>
  <c r="AN356" i="30"/>
  <c r="AO356" i="30"/>
  <c r="AP356" i="30"/>
  <c r="AQ356" i="30"/>
  <c r="AR356" i="30"/>
  <c r="AS356" i="30"/>
  <c r="AT356" i="30"/>
  <c r="A357" i="30"/>
  <c r="B357" i="30"/>
  <c r="C357" i="30"/>
  <c r="D357" i="30"/>
  <c r="E357" i="30"/>
  <c r="F357" i="30"/>
  <c r="G357" i="30"/>
  <c r="H357" i="30"/>
  <c r="I357" i="30"/>
  <c r="J357" i="30"/>
  <c r="K357" i="30"/>
  <c r="L357" i="30"/>
  <c r="M357" i="30"/>
  <c r="N357" i="30"/>
  <c r="O357" i="30"/>
  <c r="P357" i="30"/>
  <c r="Q357" i="30"/>
  <c r="R357" i="30"/>
  <c r="S357" i="30"/>
  <c r="T357" i="30"/>
  <c r="U357" i="30"/>
  <c r="V357" i="30"/>
  <c r="W357" i="30"/>
  <c r="X357" i="30"/>
  <c r="Y357" i="30"/>
  <c r="Z357" i="30"/>
  <c r="AA357" i="30"/>
  <c r="AB357" i="30"/>
  <c r="AC357" i="30"/>
  <c r="AD357" i="30"/>
  <c r="AE357" i="30"/>
  <c r="AF357" i="30"/>
  <c r="AG357" i="30"/>
  <c r="AH357" i="30"/>
  <c r="AI357" i="30"/>
  <c r="AJ357" i="30"/>
  <c r="AK357" i="30"/>
  <c r="AL357" i="30"/>
  <c r="AM357" i="30"/>
  <c r="AN357" i="30"/>
  <c r="AO357" i="30"/>
  <c r="AP357" i="30"/>
  <c r="AQ357" i="30"/>
  <c r="AR357" i="30"/>
  <c r="AS357" i="30"/>
  <c r="AT357" i="30"/>
  <c r="A358" i="30"/>
  <c r="B358" i="30"/>
  <c r="C358" i="30"/>
  <c r="D358" i="30"/>
  <c r="E358" i="30"/>
  <c r="F358" i="30"/>
  <c r="G358" i="30"/>
  <c r="H358" i="30"/>
  <c r="I358" i="30"/>
  <c r="J358" i="30"/>
  <c r="K358" i="30"/>
  <c r="L358" i="30"/>
  <c r="M358" i="30"/>
  <c r="N358" i="30"/>
  <c r="O358" i="30"/>
  <c r="P358" i="30"/>
  <c r="Q358" i="30"/>
  <c r="R358" i="30"/>
  <c r="S358" i="30"/>
  <c r="T358" i="30"/>
  <c r="U358" i="30"/>
  <c r="V358" i="30"/>
  <c r="W358" i="30"/>
  <c r="X358" i="30"/>
  <c r="Y358" i="30"/>
  <c r="Z358" i="30"/>
  <c r="AA358" i="30"/>
  <c r="AB358" i="30"/>
  <c r="AC358" i="30"/>
  <c r="AD358" i="30"/>
  <c r="AE358" i="30"/>
  <c r="AF358" i="30"/>
  <c r="AG358" i="30"/>
  <c r="AH358" i="30"/>
  <c r="AI358" i="30"/>
  <c r="AJ358" i="30"/>
  <c r="AK358" i="30"/>
  <c r="AL358" i="30"/>
  <c r="AM358" i="30"/>
  <c r="AN358" i="30"/>
  <c r="AO358" i="30"/>
  <c r="AP358" i="30"/>
  <c r="AQ358" i="30"/>
  <c r="AR358" i="30"/>
  <c r="AS358" i="30"/>
  <c r="AT358" i="30"/>
  <c r="A359" i="30"/>
  <c r="B359" i="30"/>
  <c r="C359" i="30"/>
  <c r="D359" i="30"/>
  <c r="E359" i="30"/>
  <c r="F359" i="30"/>
  <c r="G359" i="30"/>
  <c r="H359" i="30"/>
  <c r="I359" i="30"/>
  <c r="J359" i="30"/>
  <c r="K359" i="30"/>
  <c r="L359" i="30"/>
  <c r="M359" i="30"/>
  <c r="N359" i="30"/>
  <c r="O359" i="30"/>
  <c r="P359" i="30"/>
  <c r="Q359" i="30"/>
  <c r="R359" i="30"/>
  <c r="S359" i="30"/>
  <c r="T359" i="30"/>
  <c r="U359" i="30"/>
  <c r="V359" i="30"/>
  <c r="W359" i="30"/>
  <c r="X359" i="30"/>
  <c r="Y359" i="30"/>
  <c r="Z359" i="30"/>
  <c r="AA359" i="30"/>
  <c r="AB359" i="30"/>
  <c r="AC359" i="30"/>
  <c r="AD359" i="30"/>
  <c r="AE359" i="30"/>
  <c r="AF359" i="30"/>
  <c r="AG359" i="30"/>
  <c r="AH359" i="30"/>
  <c r="AI359" i="30"/>
  <c r="AJ359" i="30"/>
  <c r="AK359" i="30"/>
  <c r="AL359" i="30"/>
  <c r="AM359" i="30"/>
  <c r="AN359" i="30"/>
  <c r="AO359" i="30"/>
  <c r="AP359" i="30"/>
  <c r="AQ359" i="30"/>
  <c r="AR359" i="30"/>
  <c r="AS359" i="30"/>
  <c r="AT359" i="30"/>
  <c r="A360" i="30"/>
  <c r="B360" i="30"/>
  <c r="C360" i="30"/>
  <c r="D360" i="30"/>
  <c r="E360" i="30"/>
  <c r="F360" i="30"/>
  <c r="G360" i="30"/>
  <c r="H360" i="30"/>
  <c r="I360" i="30"/>
  <c r="J360" i="30"/>
  <c r="K360" i="30"/>
  <c r="L360" i="30"/>
  <c r="M360" i="30"/>
  <c r="N360" i="30"/>
  <c r="O360" i="30"/>
  <c r="P360" i="30"/>
  <c r="Q360" i="30"/>
  <c r="R360" i="30"/>
  <c r="S360" i="30"/>
  <c r="T360" i="30"/>
  <c r="U360" i="30"/>
  <c r="V360" i="30"/>
  <c r="W360" i="30"/>
  <c r="X360" i="30"/>
  <c r="Y360" i="30"/>
  <c r="Z360" i="30"/>
  <c r="AA360" i="30"/>
  <c r="AB360" i="30"/>
  <c r="AC360" i="30"/>
  <c r="AD360" i="30"/>
  <c r="AE360" i="30"/>
  <c r="AF360" i="30"/>
  <c r="AG360" i="30"/>
  <c r="AH360" i="30"/>
  <c r="AI360" i="30"/>
  <c r="AJ360" i="30"/>
  <c r="AK360" i="30"/>
  <c r="AL360" i="30"/>
  <c r="AM360" i="30"/>
  <c r="AN360" i="30"/>
  <c r="AO360" i="30"/>
  <c r="AP360" i="30"/>
  <c r="AQ360" i="30"/>
  <c r="AR360" i="30"/>
  <c r="AS360" i="30"/>
  <c r="AT360" i="30"/>
  <c r="A361" i="30"/>
  <c r="B361" i="30"/>
  <c r="C361" i="30"/>
  <c r="D361" i="30"/>
  <c r="E361" i="30"/>
  <c r="F361" i="30"/>
  <c r="G361" i="30"/>
  <c r="H361" i="30"/>
  <c r="I361" i="30"/>
  <c r="J361" i="30"/>
  <c r="K361" i="30"/>
  <c r="L361" i="30"/>
  <c r="M361" i="30"/>
  <c r="N361" i="30"/>
  <c r="O361" i="30"/>
  <c r="P361" i="30"/>
  <c r="Q361" i="30"/>
  <c r="R361" i="30"/>
  <c r="S361" i="30"/>
  <c r="T361" i="30"/>
  <c r="U361" i="30"/>
  <c r="V361" i="30"/>
  <c r="W361" i="30"/>
  <c r="X361" i="30"/>
  <c r="Y361" i="30"/>
  <c r="Z361" i="30"/>
  <c r="AA361" i="30"/>
  <c r="AB361" i="30"/>
  <c r="AC361" i="30"/>
  <c r="AD361" i="30"/>
  <c r="AE361" i="30"/>
  <c r="AF361" i="30"/>
  <c r="AG361" i="30"/>
  <c r="AH361" i="30"/>
  <c r="AI361" i="30"/>
  <c r="AJ361" i="30"/>
  <c r="AK361" i="30"/>
  <c r="AL361" i="30"/>
  <c r="AM361" i="30"/>
  <c r="AN361" i="30"/>
  <c r="AO361" i="30"/>
  <c r="AP361" i="30"/>
  <c r="AQ361" i="30"/>
  <c r="AR361" i="30"/>
  <c r="AS361" i="30"/>
  <c r="AT361" i="30"/>
  <c r="A362" i="30"/>
  <c r="B362" i="30"/>
  <c r="C362" i="30"/>
  <c r="D362" i="30"/>
  <c r="E362" i="30"/>
  <c r="F362" i="30"/>
  <c r="G362" i="30"/>
  <c r="H362" i="30"/>
  <c r="I362" i="30"/>
  <c r="J362" i="30"/>
  <c r="K362" i="30"/>
  <c r="L362" i="30"/>
  <c r="M362" i="30"/>
  <c r="N362" i="30"/>
  <c r="O362" i="30"/>
  <c r="P362" i="30"/>
  <c r="Q362" i="30"/>
  <c r="R362" i="30"/>
  <c r="S362" i="30"/>
  <c r="T362" i="30"/>
  <c r="U362" i="30"/>
  <c r="V362" i="30"/>
  <c r="W362" i="30"/>
  <c r="X362" i="30"/>
  <c r="Y362" i="30"/>
  <c r="Z362" i="30"/>
  <c r="AA362" i="30"/>
  <c r="AB362" i="30"/>
  <c r="AC362" i="30"/>
  <c r="AD362" i="30"/>
  <c r="AE362" i="30"/>
  <c r="AF362" i="30"/>
  <c r="AG362" i="30"/>
  <c r="AH362" i="30"/>
  <c r="AI362" i="30"/>
  <c r="AJ362" i="30"/>
  <c r="AK362" i="30"/>
  <c r="AL362" i="30"/>
  <c r="AM362" i="30"/>
  <c r="AN362" i="30"/>
  <c r="AO362" i="30"/>
  <c r="AP362" i="30"/>
  <c r="AQ362" i="30"/>
  <c r="AR362" i="30"/>
  <c r="AS362" i="30"/>
  <c r="AT362" i="30"/>
  <c r="A363" i="30"/>
  <c r="B363" i="30"/>
  <c r="C363" i="30"/>
  <c r="D363" i="30"/>
  <c r="E363" i="30"/>
  <c r="F363" i="30"/>
  <c r="G363" i="30"/>
  <c r="H363" i="30"/>
  <c r="I363" i="30"/>
  <c r="J363" i="30"/>
  <c r="K363" i="30"/>
  <c r="L363" i="30"/>
  <c r="M363" i="30"/>
  <c r="N363" i="30"/>
  <c r="O363" i="30"/>
  <c r="P363" i="30"/>
  <c r="Q363" i="30"/>
  <c r="R363" i="30"/>
  <c r="S363" i="30"/>
  <c r="T363" i="30"/>
  <c r="U363" i="30"/>
  <c r="V363" i="30"/>
  <c r="W363" i="30"/>
  <c r="X363" i="30"/>
  <c r="Y363" i="30"/>
  <c r="Z363" i="30"/>
  <c r="AA363" i="30"/>
  <c r="AB363" i="30"/>
  <c r="AC363" i="30"/>
  <c r="AD363" i="30"/>
  <c r="AE363" i="30"/>
  <c r="AF363" i="30"/>
  <c r="AG363" i="30"/>
  <c r="AH363" i="30"/>
  <c r="AI363" i="30"/>
  <c r="AJ363" i="30"/>
  <c r="AK363" i="30"/>
  <c r="AL363" i="30"/>
  <c r="AM363" i="30"/>
  <c r="AN363" i="30"/>
  <c r="AO363" i="30"/>
  <c r="AP363" i="30"/>
  <c r="AQ363" i="30"/>
  <c r="AR363" i="30"/>
  <c r="AS363" i="30"/>
  <c r="AT363" i="30"/>
  <c r="A364" i="30"/>
  <c r="B364" i="30"/>
  <c r="C364" i="30"/>
  <c r="D364" i="30"/>
  <c r="E364" i="30"/>
  <c r="F364" i="30"/>
  <c r="G364" i="30"/>
  <c r="H364" i="30"/>
  <c r="I364" i="30"/>
  <c r="J364" i="30"/>
  <c r="K364" i="30"/>
  <c r="L364" i="30"/>
  <c r="M364" i="30"/>
  <c r="N364" i="30"/>
  <c r="O364" i="30"/>
  <c r="P364" i="30"/>
  <c r="Q364" i="30"/>
  <c r="R364" i="30"/>
  <c r="S364" i="30"/>
  <c r="T364" i="30"/>
  <c r="U364" i="30"/>
  <c r="V364" i="30"/>
  <c r="W364" i="30"/>
  <c r="X364" i="30"/>
  <c r="Y364" i="30"/>
  <c r="Z364" i="30"/>
  <c r="AA364" i="30"/>
  <c r="AB364" i="30"/>
  <c r="AC364" i="30"/>
  <c r="AD364" i="30"/>
  <c r="AE364" i="30"/>
  <c r="AF364" i="30"/>
  <c r="AG364" i="30"/>
  <c r="AH364" i="30"/>
  <c r="AI364" i="30"/>
  <c r="AJ364" i="30"/>
  <c r="AK364" i="30"/>
  <c r="AL364" i="30"/>
  <c r="AM364" i="30"/>
  <c r="AN364" i="30"/>
  <c r="AO364" i="30"/>
  <c r="AP364" i="30"/>
  <c r="AQ364" i="30"/>
  <c r="AR364" i="30"/>
  <c r="AS364" i="30"/>
  <c r="AT364" i="30"/>
  <c r="AT323" i="30"/>
  <c r="AS323" i="30"/>
  <c r="AO323" i="30"/>
  <c r="AM323" i="30"/>
  <c r="AK323" i="30"/>
  <c r="AI323" i="30"/>
  <c r="AG323" i="30"/>
  <c r="AE323" i="30"/>
  <c r="AC323" i="30"/>
  <c r="AA323" i="30"/>
  <c r="Y323" i="30"/>
  <c r="W323" i="30"/>
  <c r="U323" i="30"/>
  <c r="S323" i="30"/>
  <c r="R323" i="30"/>
  <c r="P323" i="30"/>
  <c r="O323" i="30"/>
  <c r="N323" i="30"/>
  <c r="M323" i="30"/>
  <c r="L323" i="30"/>
  <c r="K323" i="30"/>
  <c r="J323" i="30"/>
  <c r="I323" i="30"/>
  <c r="H323" i="30"/>
  <c r="G323" i="30"/>
  <c r="F323" i="30"/>
  <c r="E323" i="30"/>
  <c r="D323" i="30"/>
  <c r="C323" i="30"/>
  <c r="B323" i="30"/>
  <c r="A323" i="30"/>
  <c r="A282" i="30"/>
  <c r="B282" i="30"/>
  <c r="C282" i="30"/>
  <c r="D282" i="30"/>
  <c r="E282" i="30"/>
  <c r="F282" i="30"/>
  <c r="G282" i="30"/>
  <c r="H282" i="30"/>
  <c r="I282" i="30"/>
  <c r="K282" i="30"/>
  <c r="M282" i="30"/>
  <c r="O282" i="30"/>
  <c r="P282" i="30"/>
  <c r="R282" i="30"/>
  <c r="U282" i="30"/>
  <c r="W282" i="30"/>
  <c r="AA282" i="30"/>
  <c r="AC282" i="30"/>
  <c r="AE282" i="30"/>
  <c r="AG282" i="30"/>
  <c r="AI282" i="30"/>
  <c r="AK282" i="30"/>
  <c r="AM282" i="30"/>
  <c r="AO282" i="30"/>
  <c r="AS282" i="30"/>
  <c r="AT282" i="30"/>
  <c r="A283" i="30"/>
  <c r="B283" i="30"/>
  <c r="C283" i="30"/>
  <c r="D283" i="30"/>
  <c r="E283" i="30"/>
  <c r="F283" i="30"/>
  <c r="G283" i="30"/>
  <c r="H283" i="30"/>
  <c r="I283" i="30"/>
  <c r="P283" i="30"/>
  <c r="Q283" i="30"/>
  <c r="R283" i="30"/>
  <c r="S283" i="30"/>
  <c r="T283" i="30"/>
  <c r="U283" i="30"/>
  <c r="V283" i="30"/>
  <c r="W283" i="30"/>
  <c r="X283" i="30"/>
  <c r="Y283" i="30"/>
  <c r="Z283" i="30"/>
  <c r="AA283" i="30"/>
  <c r="AB283" i="30"/>
  <c r="AC283" i="30"/>
  <c r="AD283" i="30"/>
  <c r="AE283" i="30"/>
  <c r="AF283" i="30"/>
  <c r="AG283" i="30"/>
  <c r="AH283" i="30"/>
  <c r="AI283" i="30"/>
  <c r="AJ283" i="30"/>
  <c r="AK283" i="30"/>
  <c r="AL283" i="30"/>
  <c r="AM283" i="30"/>
  <c r="AN283" i="30"/>
  <c r="AO283" i="30"/>
  <c r="AP283" i="30"/>
  <c r="AQ283" i="30"/>
  <c r="AR283" i="30"/>
  <c r="AS283" i="30"/>
  <c r="AT283" i="30"/>
  <c r="A284" i="30"/>
  <c r="B284" i="30"/>
  <c r="C284" i="30"/>
  <c r="D284" i="30"/>
  <c r="E284" i="30"/>
  <c r="F284" i="30"/>
  <c r="G284" i="30"/>
  <c r="H284" i="30"/>
  <c r="I284" i="30"/>
  <c r="J284" i="30"/>
  <c r="K284" i="30"/>
  <c r="L284" i="30"/>
  <c r="M284" i="30"/>
  <c r="N284" i="30"/>
  <c r="O284" i="30"/>
  <c r="P284" i="30"/>
  <c r="Q284" i="30"/>
  <c r="R284" i="30"/>
  <c r="S284" i="30"/>
  <c r="T284" i="30"/>
  <c r="U284" i="30"/>
  <c r="V284" i="30"/>
  <c r="W284" i="30"/>
  <c r="X284" i="30"/>
  <c r="Y284" i="30"/>
  <c r="Z284" i="30"/>
  <c r="AA284" i="30"/>
  <c r="AB284" i="30"/>
  <c r="AC284" i="30"/>
  <c r="AD284" i="30"/>
  <c r="AE284" i="30"/>
  <c r="AF284" i="30"/>
  <c r="AG284" i="30"/>
  <c r="AH284" i="30"/>
  <c r="AI284" i="30"/>
  <c r="AJ284" i="30"/>
  <c r="AK284" i="30"/>
  <c r="AL284" i="30"/>
  <c r="AM284" i="30"/>
  <c r="AN284" i="30"/>
  <c r="AO284" i="30"/>
  <c r="AP284" i="30"/>
  <c r="AQ284" i="30"/>
  <c r="AR284" i="30"/>
  <c r="AS284" i="30"/>
  <c r="AT284" i="30"/>
  <c r="A285" i="30"/>
  <c r="B285" i="30"/>
  <c r="C285" i="30"/>
  <c r="D285" i="30"/>
  <c r="E285" i="30"/>
  <c r="F285" i="30"/>
  <c r="G285" i="30"/>
  <c r="H285" i="30"/>
  <c r="I285" i="30"/>
  <c r="J285" i="30"/>
  <c r="K285" i="30"/>
  <c r="L285" i="30"/>
  <c r="M285" i="30"/>
  <c r="N285" i="30"/>
  <c r="O285" i="30"/>
  <c r="P285" i="30"/>
  <c r="Q285" i="30"/>
  <c r="R285" i="30"/>
  <c r="S285" i="30"/>
  <c r="T285" i="30"/>
  <c r="U285" i="30"/>
  <c r="V285" i="30"/>
  <c r="W285" i="30"/>
  <c r="X285" i="30"/>
  <c r="Y285" i="30"/>
  <c r="Z285" i="30"/>
  <c r="AA285" i="30"/>
  <c r="AB285" i="30"/>
  <c r="AC285" i="30"/>
  <c r="AD285" i="30"/>
  <c r="AE285" i="30"/>
  <c r="AF285" i="30"/>
  <c r="AG285" i="30"/>
  <c r="AH285" i="30"/>
  <c r="AI285" i="30"/>
  <c r="AJ285" i="30"/>
  <c r="AK285" i="30"/>
  <c r="AL285" i="30"/>
  <c r="AM285" i="30"/>
  <c r="AN285" i="30"/>
  <c r="AO285" i="30"/>
  <c r="AP285" i="30"/>
  <c r="AQ285" i="30"/>
  <c r="AR285" i="30"/>
  <c r="AS285" i="30"/>
  <c r="AT285" i="30"/>
  <c r="A286" i="30"/>
  <c r="B286" i="30"/>
  <c r="C286" i="30"/>
  <c r="D286" i="30"/>
  <c r="E286" i="30"/>
  <c r="F286" i="30"/>
  <c r="G286" i="30"/>
  <c r="H286" i="30"/>
  <c r="I286" i="30"/>
  <c r="J286" i="30"/>
  <c r="K286" i="30"/>
  <c r="L286" i="30"/>
  <c r="M286" i="30"/>
  <c r="N286" i="30"/>
  <c r="O286" i="30"/>
  <c r="P286" i="30"/>
  <c r="Q286" i="30"/>
  <c r="R286" i="30"/>
  <c r="S286" i="30"/>
  <c r="T286" i="30"/>
  <c r="U286" i="30"/>
  <c r="V286" i="30"/>
  <c r="W286" i="30"/>
  <c r="X286" i="30"/>
  <c r="Y286" i="30"/>
  <c r="Z286" i="30"/>
  <c r="AA286" i="30"/>
  <c r="AB286" i="30"/>
  <c r="AC286" i="30"/>
  <c r="AD286" i="30"/>
  <c r="AE286" i="30"/>
  <c r="AF286" i="30"/>
  <c r="AG286" i="30"/>
  <c r="AH286" i="30"/>
  <c r="AI286" i="30"/>
  <c r="AJ286" i="30"/>
  <c r="AK286" i="30"/>
  <c r="AL286" i="30"/>
  <c r="AM286" i="30"/>
  <c r="AN286" i="30"/>
  <c r="AO286" i="30"/>
  <c r="AP286" i="30"/>
  <c r="AQ286" i="30"/>
  <c r="AR286" i="30"/>
  <c r="AS286" i="30"/>
  <c r="AT286" i="30"/>
  <c r="A287" i="30"/>
  <c r="B287" i="30"/>
  <c r="C287" i="30"/>
  <c r="D287" i="30"/>
  <c r="E287" i="30"/>
  <c r="F287" i="30"/>
  <c r="G287" i="30"/>
  <c r="H287" i="30"/>
  <c r="I287" i="30"/>
  <c r="J287" i="30"/>
  <c r="K287" i="30"/>
  <c r="L287" i="30"/>
  <c r="M287" i="30"/>
  <c r="N287" i="30"/>
  <c r="O287" i="30"/>
  <c r="P287" i="30"/>
  <c r="Q287" i="30"/>
  <c r="R287" i="30"/>
  <c r="S287" i="30"/>
  <c r="T287" i="30"/>
  <c r="U287" i="30"/>
  <c r="V287" i="30"/>
  <c r="W287" i="30"/>
  <c r="X287" i="30"/>
  <c r="Y287" i="30"/>
  <c r="Z287" i="30"/>
  <c r="AA287" i="30"/>
  <c r="AB287" i="30"/>
  <c r="AC287" i="30"/>
  <c r="AD287" i="30"/>
  <c r="AE287" i="30"/>
  <c r="AF287" i="30"/>
  <c r="AG287" i="30"/>
  <c r="AH287" i="30"/>
  <c r="AI287" i="30"/>
  <c r="AJ287" i="30"/>
  <c r="AK287" i="30"/>
  <c r="AL287" i="30"/>
  <c r="AM287" i="30"/>
  <c r="AN287" i="30"/>
  <c r="AO287" i="30"/>
  <c r="AP287" i="30"/>
  <c r="AQ287" i="30"/>
  <c r="AR287" i="30"/>
  <c r="AS287" i="30"/>
  <c r="AT287" i="30"/>
  <c r="A288" i="30"/>
  <c r="B288" i="30"/>
  <c r="C288" i="30"/>
  <c r="D288" i="30"/>
  <c r="E288" i="30"/>
  <c r="F288" i="30"/>
  <c r="G288" i="30"/>
  <c r="H288" i="30"/>
  <c r="I288" i="30"/>
  <c r="J288" i="30"/>
  <c r="K288" i="30"/>
  <c r="L288" i="30"/>
  <c r="M288" i="30"/>
  <c r="N288" i="30"/>
  <c r="O288" i="30"/>
  <c r="P288" i="30"/>
  <c r="Q288" i="30"/>
  <c r="R288" i="30"/>
  <c r="S288" i="30"/>
  <c r="T288" i="30"/>
  <c r="U288" i="30"/>
  <c r="V288" i="30"/>
  <c r="W288" i="30"/>
  <c r="X288" i="30"/>
  <c r="Y288" i="30"/>
  <c r="Z288" i="30"/>
  <c r="AA288" i="30"/>
  <c r="AB288" i="30"/>
  <c r="AC288" i="30"/>
  <c r="AD288" i="30"/>
  <c r="AE288" i="30"/>
  <c r="AF288" i="30"/>
  <c r="AG288" i="30"/>
  <c r="AH288" i="30"/>
  <c r="AI288" i="30"/>
  <c r="AJ288" i="30"/>
  <c r="AK288" i="30"/>
  <c r="AL288" i="30"/>
  <c r="AM288" i="30"/>
  <c r="AN288" i="30"/>
  <c r="AO288" i="30"/>
  <c r="AP288" i="30"/>
  <c r="AQ288" i="30"/>
  <c r="AR288" i="30"/>
  <c r="AS288" i="30"/>
  <c r="AT288" i="30"/>
  <c r="A289" i="30"/>
  <c r="B289" i="30"/>
  <c r="C289" i="30"/>
  <c r="D289" i="30"/>
  <c r="E289" i="30"/>
  <c r="F289" i="30"/>
  <c r="G289" i="30"/>
  <c r="H289" i="30"/>
  <c r="I289" i="30"/>
  <c r="J289" i="30"/>
  <c r="K289" i="30"/>
  <c r="L289" i="30"/>
  <c r="M289" i="30"/>
  <c r="N289" i="30"/>
  <c r="O289" i="30"/>
  <c r="P289" i="30"/>
  <c r="Q289" i="30"/>
  <c r="R289" i="30"/>
  <c r="S289" i="30"/>
  <c r="T289" i="30"/>
  <c r="U289" i="30"/>
  <c r="V289" i="30"/>
  <c r="W289" i="30"/>
  <c r="X289" i="30"/>
  <c r="Y289" i="30"/>
  <c r="Z289" i="30"/>
  <c r="AA289" i="30"/>
  <c r="AB289" i="30"/>
  <c r="AC289" i="30"/>
  <c r="AD289" i="30"/>
  <c r="AE289" i="30"/>
  <c r="AF289" i="30"/>
  <c r="AG289" i="30"/>
  <c r="AH289" i="30"/>
  <c r="AI289" i="30"/>
  <c r="AJ289" i="30"/>
  <c r="AK289" i="30"/>
  <c r="AL289" i="30"/>
  <c r="AM289" i="30"/>
  <c r="AN289" i="30"/>
  <c r="AO289" i="30"/>
  <c r="AP289" i="30"/>
  <c r="AQ289" i="30"/>
  <c r="AR289" i="30"/>
  <c r="AS289" i="30"/>
  <c r="AT289" i="30"/>
  <c r="A290" i="30"/>
  <c r="B290" i="30"/>
  <c r="C290" i="30"/>
  <c r="D290" i="30"/>
  <c r="E290" i="30"/>
  <c r="F290" i="30"/>
  <c r="G290" i="30"/>
  <c r="H290" i="30"/>
  <c r="I290" i="30"/>
  <c r="J290" i="30"/>
  <c r="K290" i="30"/>
  <c r="L290" i="30"/>
  <c r="M290" i="30"/>
  <c r="N290" i="30"/>
  <c r="O290" i="30"/>
  <c r="P290" i="30"/>
  <c r="Q290" i="30"/>
  <c r="R290" i="30"/>
  <c r="S290" i="30"/>
  <c r="T290" i="30"/>
  <c r="U290" i="30"/>
  <c r="V290" i="30"/>
  <c r="W290" i="30"/>
  <c r="X290" i="30"/>
  <c r="Y290" i="30"/>
  <c r="Z290" i="30"/>
  <c r="AA290" i="30"/>
  <c r="AB290" i="30"/>
  <c r="AC290" i="30"/>
  <c r="AD290" i="30"/>
  <c r="AE290" i="30"/>
  <c r="AF290" i="30"/>
  <c r="AG290" i="30"/>
  <c r="AH290" i="30"/>
  <c r="AI290" i="30"/>
  <c r="AJ290" i="30"/>
  <c r="AK290" i="30"/>
  <c r="AL290" i="30"/>
  <c r="AM290" i="30"/>
  <c r="AN290" i="30"/>
  <c r="AO290" i="30"/>
  <c r="AP290" i="30"/>
  <c r="AQ290" i="30"/>
  <c r="AR290" i="30"/>
  <c r="AS290" i="30"/>
  <c r="AT290" i="30"/>
  <c r="A291" i="30"/>
  <c r="B291" i="30"/>
  <c r="C291" i="30"/>
  <c r="D291" i="30"/>
  <c r="E291" i="30"/>
  <c r="F291" i="30"/>
  <c r="G291" i="30"/>
  <c r="H291" i="30"/>
  <c r="I291" i="30"/>
  <c r="J291" i="30"/>
  <c r="K291" i="30"/>
  <c r="L291" i="30"/>
  <c r="M291" i="30"/>
  <c r="N291" i="30"/>
  <c r="O291" i="30"/>
  <c r="P291" i="30"/>
  <c r="Q291" i="30"/>
  <c r="R291" i="30"/>
  <c r="S291" i="30"/>
  <c r="T291" i="30"/>
  <c r="U291" i="30"/>
  <c r="V291" i="30"/>
  <c r="W291" i="30"/>
  <c r="X291" i="30"/>
  <c r="Y291" i="30"/>
  <c r="Z291" i="30"/>
  <c r="AA291" i="30"/>
  <c r="AB291" i="30"/>
  <c r="AC291" i="30"/>
  <c r="AD291" i="30"/>
  <c r="AE291" i="30"/>
  <c r="AF291" i="30"/>
  <c r="AG291" i="30"/>
  <c r="AH291" i="30"/>
  <c r="AI291" i="30"/>
  <c r="AJ291" i="30"/>
  <c r="AK291" i="30"/>
  <c r="AL291" i="30"/>
  <c r="AM291" i="30"/>
  <c r="AN291" i="30"/>
  <c r="AO291" i="30"/>
  <c r="AP291" i="30"/>
  <c r="AQ291" i="30"/>
  <c r="AR291" i="30"/>
  <c r="AS291" i="30"/>
  <c r="AT291" i="30"/>
  <c r="A292" i="30"/>
  <c r="B292" i="30"/>
  <c r="C292" i="30"/>
  <c r="D292" i="30"/>
  <c r="E292" i="30"/>
  <c r="F292" i="30"/>
  <c r="G292" i="30"/>
  <c r="H292" i="30"/>
  <c r="I292" i="30"/>
  <c r="J292" i="30"/>
  <c r="K292" i="30"/>
  <c r="L292" i="30"/>
  <c r="M292" i="30"/>
  <c r="N292" i="30"/>
  <c r="O292" i="30"/>
  <c r="P292" i="30"/>
  <c r="Q292" i="30"/>
  <c r="R292" i="30"/>
  <c r="S292" i="30"/>
  <c r="T292" i="30"/>
  <c r="U292" i="30"/>
  <c r="V292" i="30"/>
  <c r="W292" i="30"/>
  <c r="X292" i="30"/>
  <c r="Y292" i="30"/>
  <c r="Z292" i="30"/>
  <c r="AA292" i="30"/>
  <c r="AB292" i="30"/>
  <c r="AC292" i="30"/>
  <c r="AD292" i="30"/>
  <c r="AE292" i="30"/>
  <c r="AF292" i="30"/>
  <c r="AG292" i="30"/>
  <c r="AH292" i="30"/>
  <c r="AI292" i="30"/>
  <c r="AJ292" i="30"/>
  <c r="AK292" i="30"/>
  <c r="AL292" i="30"/>
  <c r="AM292" i="30"/>
  <c r="AN292" i="30"/>
  <c r="AO292" i="30"/>
  <c r="AP292" i="30"/>
  <c r="AQ292" i="30"/>
  <c r="AR292" i="30"/>
  <c r="AS292" i="30"/>
  <c r="AT292" i="30"/>
  <c r="A293" i="30"/>
  <c r="B293" i="30"/>
  <c r="C293" i="30"/>
  <c r="D293" i="30"/>
  <c r="E293" i="30"/>
  <c r="F293" i="30"/>
  <c r="G293" i="30"/>
  <c r="H293" i="30"/>
  <c r="I293" i="30"/>
  <c r="J293" i="30"/>
  <c r="K293" i="30"/>
  <c r="L293" i="30"/>
  <c r="M293" i="30"/>
  <c r="N293" i="30"/>
  <c r="O293" i="30"/>
  <c r="P293" i="30"/>
  <c r="Q293" i="30"/>
  <c r="R293" i="30"/>
  <c r="S293" i="30"/>
  <c r="T293" i="30"/>
  <c r="U293" i="30"/>
  <c r="V293" i="30"/>
  <c r="W293" i="30"/>
  <c r="X293" i="30"/>
  <c r="Y293" i="30"/>
  <c r="Z293" i="30"/>
  <c r="AA293" i="30"/>
  <c r="AB293" i="30"/>
  <c r="AC293" i="30"/>
  <c r="AD293" i="30"/>
  <c r="AE293" i="30"/>
  <c r="AF293" i="30"/>
  <c r="AG293" i="30"/>
  <c r="AH293" i="30"/>
  <c r="AI293" i="30"/>
  <c r="AJ293" i="30"/>
  <c r="AK293" i="30"/>
  <c r="AL293" i="30"/>
  <c r="AM293" i="30"/>
  <c r="AN293" i="30"/>
  <c r="AO293" i="30"/>
  <c r="AP293" i="30"/>
  <c r="AQ293" i="30"/>
  <c r="AR293" i="30"/>
  <c r="AS293" i="30"/>
  <c r="AT293" i="30"/>
  <c r="A294" i="30"/>
  <c r="B294" i="30"/>
  <c r="C294" i="30"/>
  <c r="D294" i="30"/>
  <c r="E294" i="30"/>
  <c r="F294" i="30"/>
  <c r="G294" i="30"/>
  <c r="H294" i="30"/>
  <c r="I294" i="30"/>
  <c r="J294" i="30"/>
  <c r="K294" i="30"/>
  <c r="L294" i="30"/>
  <c r="M294" i="30"/>
  <c r="N294" i="30"/>
  <c r="O294" i="30"/>
  <c r="P294" i="30"/>
  <c r="Q294" i="30"/>
  <c r="R294" i="30"/>
  <c r="S294" i="30"/>
  <c r="T294" i="30"/>
  <c r="U294" i="30"/>
  <c r="V294" i="30"/>
  <c r="W294" i="30"/>
  <c r="X294" i="30"/>
  <c r="Y294" i="30"/>
  <c r="Z294" i="30"/>
  <c r="AA294" i="30"/>
  <c r="AB294" i="30"/>
  <c r="AC294" i="30"/>
  <c r="AD294" i="30"/>
  <c r="AE294" i="30"/>
  <c r="AF294" i="30"/>
  <c r="AG294" i="30"/>
  <c r="AH294" i="30"/>
  <c r="AI294" i="30"/>
  <c r="AJ294" i="30"/>
  <c r="AK294" i="30"/>
  <c r="AL294" i="30"/>
  <c r="AM294" i="30"/>
  <c r="AN294" i="30"/>
  <c r="AO294" i="30"/>
  <c r="AP294" i="30"/>
  <c r="AQ294" i="30"/>
  <c r="AR294" i="30"/>
  <c r="AS294" i="30"/>
  <c r="AT294" i="30"/>
  <c r="A295" i="30"/>
  <c r="B295" i="30"/>
  <c r="C295" i="30"/>
  <c r="D295" i="30"/>
  <c r="E295" i="30"/>
  <c r="F295" i="30"/>
  <c r="G295" i="30"/>
  <c r="H295" i="30"/>
  <c r="I295" i="30"/>
  <c r="J295" i="30"/>
  <c r="K295" i="30"/>
  <c r="L295" i="30"/>
  <c r="M295" i="30"/>
  <c r="N295" i="30"/>
  <c r="O295" i="30"/>
  <c r="P295" i="30"/>
  <c r="Q295" i="30"/>
  <c r="R295" i="30"/>
  <c r="S295" i="30"/>
  <c r="T295" i="30"/>
  <c r="U295" i="30"/>
  <c r="V295" i="30"/>
  <c r="W295" i="30"/>
  <c r="X295" i="30"/>
  <c r="Y295" i="30"/>
  <c r="Z295" i="30"/>
  <c r="AA295" i="30"/>
  <c r="AB295" i="30"/>
  <c r="AC295" i="30"/>
  <c r="AD295" i="30"/>
  <c r="AE295" i="30"/>
  <c r="AF295" i="30"/>
  <c r="AG295" i="30"/>
  <c r="AH295" i="30"/>
  <c r="AI295" i="30"/>
  <c r="AJ295" i="30"/>
  <c r="AK295" i="30"/>
  <c r="AL295" i="30"/>
  <c r="AM295" i="30"/>
  <c r="AN295" i="30"/>
  <c r="AO295" i="30"/>
  <c r="AP295" i="30"/>
  <c r="AQ295" i="30"/>
  <c r="AR295" i="30"/>
  <c r="AS295" i="30"/>
  <c r="AT295" i="30"/>
  <c r="A296" i="30"/>
  <c r="B296" i="30"/>
  <c r="C296" i="30"/>
  <c r="D296" i="30"/>
  <c r="E296" i="30"/>
  <c r="F296" i="30"/>
  <c r="G296" i="30"/>
  <c r="H296" i="30"/>
  <c r="I296" i="30"/>
  <c r="J296" i="30"/>
  <c r="K296" i="30"/>
  <c r="L296" i="30"/>
  <c r="M296" i="30"/>
  <c r="N296" i="30"/>
  <c r="O296" i="30"/>
  <c r="P296" i="30"/>
  <c r="Q296" i="30"/>
  <c r="R296" i="30"/>
  <c r="S296" i="30"/>
  <c r="T296" i="30"/>
  <c r="U296" i="30"/>
  <c r="V296" i="30"/>
  <c r="W296" i="30"/>
  <c r="X296" i="30"/>
  <c r="Y296" i="30"/>
  <c r="Z296" i="30"/>
  <c r="AA296" i="30"/>
  <c r="AB296" i="30"/>
  <c r="AC296" i="30"/>
  <c r="AD296" i="30"/>
  <c r="AE296" i="30"/>
  <c r="AF296" i="30"/>
  <c r="AG296" i="30"/>
  <c r="AH296" i="30"/>
  <c r="AI296" i="30"/>
  <c r="AJ296" i="30"/>
  <c r="AK296" i="30"/>
  <c r="AL296" i="30"/>
  <c r="AM296" i="30"/>
  <c r="AN296" i="30"/>
  <c r="AO296" i="30"/>
  <c r="AP296" i="30"/>
  <c r="AQ296" i="30"/>
  <c r="AR296" i="30"/>
  <c r="AS296" i="30"/>
  <c r="AT296" i="30"/>
  <c r="A297" i="30"/>
  <c r="B297" i="30"/>
  <c r="C297" i="30"/>
  <c r="D297" i="30"/>
  <c r="E297" i="30"/>
  <c r="F297" i="30"/>
  <c r="G297" i="30"/>
  <c r="H297" i="30"/>
  <c r="I297" i="30"/>
  <c r="J297" i="30"/>
  <c r="K297" i="30"/>
  <c r="L297" i="30"/>
  <c r="M297" i="30"/>
  <c r="N297" i="30"/>
  <c r="O297" i="30"/>
  <c r="P297" i="30"/>
  <c r="Q297" i="30"/>
  <c r="R297" i="30"/>
  <c r="S297" i="30"/>
  <c r="T297" i="30"/>
  <c r="U297" i="30"/>
  <c r="V297" i="30"/>
  <c r="W297" i="30"/>
  <c r="X297" i="30"/>
  <c r="Y297" i="30"/>
  <c r="Z297" i="30"/>
  <c r="AA297" i="30"/>
  <c r="AB297" i="30"/>
  <c r="AC297" i="30"/>
  <c r="AD297" i="30"/>
  <c r="AE297" i="30"/>
  <c r="AF297" i="30"/>
  <c r="AG297" i="30"/>
  <c r="AH297" i="30"/>
  <c r="AI297" i="30"/>
  <c r="AJ297" i="30"/>
  <c r="AK297" i="30"/>
  <c r="AL297" i="30"/>
  <c r="AM297" i="30"/>
  <c r="AN297" i="30"/>
  <c r="AO297" i="30"/>
  <c r="AP297" i="30"/>
  <c r="AQ297" i="30"/>
  <c r="AR297" i="30"/>
  <c r="AS297" i="30"/>
  <c r="AT297" i="30"/>
  <c r="A298" i="30"/>
  <c r="B298" i="30"/>
  <c r="C298" i="30"/>
  <c r="D298" i="30"/>
  <c r="E298" i="30"/>
  <c r="F298" i="30"/>
  <c r="G298" i="30"/>
  <c r="H298" i="30"/>
  <c r="I298" i="30"/>
  <c r="J298" i="30"/>
  <c r="K298" i="30"/>
  <c r="L298" i="30"/>
  <c r="M298" i="30"/>
  <c r="N298" i="30"/>
  <c r="O298" i="30"/>
  <c r="P298" i="30"/>
  <c r="Q298" i="30"/>
  <c r="R298" i="30"/>
  <c r="S298" i="30"/>
  <c r="T298" i="30"/>
  <c r="U298" i="30"/>
  <c r="V298" i="30"/>
  <c r="W298" i="30"/>
  <c r="X298" i="30"/>
  <c r="Y298" i="30"/>
  <c r="Z298" i="30"/>
  <c r="AA298" i="30"/>
  <c r="AB298" i="30"/>
  <c r="AC298" i="30"/>
  <c r="AD298" i="30"/>
  <c r="AE298" i="30"/>
  <c r="AF298" i="30"/>
  <c r="AG298" i="30"/>
  <c r="AH298" i="30"/>
  <c r="AI298" i="30"/>
  <c r="AJ298" i="30"/>
  <c r="AK298" i="30"/>
  <c r="AL298" i="30"/>
  <c r="AM298" i="30"/>
  <c r="AN298" i="30"/>
  <c r="AO298" i="30"/>
  <c r="AP298" i="30"/>
  <c r="AQ298" i="30"/>
  <c r="AR298" i="30"/>
  <c r="AS298" i="30"/>
  <c r="AT298" i="30"/>
  <c r="A299" i="30"/>
  <c r="B299" i="30"/>
  <c r="C299" i="30"/>
  <c r="D299" i="30"/>
  <c r="E299" i="30"/>
  <c r="F299" i="30"/>
  <c r="G299" i="30"/>
  <c r="H299" i="30"/>
  <c r="I299" i="30"/>
  <c r="J299" i="30"/>
  <c r="K299" i="30"/>
  <c r="L299" i="30"/>
  <c r="M299" i="30"/>
  <c r="N299" i="30"/>
  <c r="O299" i="30"/>
  <c r="P299" i="30"/>
  <c r="Q299" i="30"/>
  <c r="R299" i="30"/>
  <c r="S299" i="30"/>
  <c r="T299" i="30"/>
  <c r="U299" i="30"/>
  <c r="V299" i="30"/>
  <c r="W299" i="30"/>
  <c r="X299" i="30"/>
  <c r="Y299" i="30"/>
  <c r="Z299" i="30"/>
  <c r="AA299" i="30"/>
  <c r="AB299" i="30"/>
  <c r="AC299" i="30"/>
  <c r="AD299" i="30"/>
  <c r="AE299" i="30"/>
  <c r="AF299" i="30"/>
  <c r="AG299" i="30"/>
  <c r="AH299" i="30"/>
  <c r="AI299" i="30"/>
  <c r="AJ299" i="30"/>
  <c r="AK299" i="30"/>
  <c r="AL299" i="30"/>
  <c r="AM299" i="30"/>
  <c r="AN299" i="30"/>
  <c r="AO299" i="30"/>
  <c r="AP299" i="30"/>
  <c r="AQ299" i="30"/>
  <c r="AR299" i="30"/>
  <c r="AS299" i="30"/>
  <c r="AT299" i="30"/>
  <c r="A300" i="30"/>
  <c r="B300" i="30"/>
  <c r="C300" i="30"/>
  <c r="D300" i="30"/>
  <c r="E300" i="30"/>
  <c r="F300" i="30"/>
  <c r="G300" i="30"/>
  <c r="H300" i="30"/>
  <c r="I300" i="30"/>
  <c r="J300" i="30"/>
  <c r="K300" i="30"/>
  <c r="L300" i="30"/>
  <c r="M300" i="30"/>
  <c r="N300" i="30"/>
  <c r="O300" i="30"/>
  <c r="P300" i="30"/>
  <c r="Q300" i="30"/>
  <c r="R300" i="30"/>
  <c r="S300" i="30"/>
  <c r="T300" i="30"/>
  <c r="U300" i="30"/>
  <c r="V300" i="30"/>
  <c r="W300" i="30"/>
  <c r="X300" i="30"/>
  <c r="Y300" i="30"/>
  <c r="Z300" i="30"/>
  <c r="AA300" i="30"/>
  <c r="AB300" i="30"/>
  <c r="AC300" i="30"/>
  <c r="AD300" i="30"/>
  <c r="AE300" i="30"/>
  <c r="AF300" i="30"/>
  <c r="AG300" i="30"/>
  <c r="AH300" i="30"/>
  <c r="AI300" i="30"/>
  <c r="AJ300" i="30"/>
  <c r="AK300" i="30"/>
  <c r="AL300" i="30"/>
  <c r="AM300" i="30"/>
  <c r="AN300" i="30"/>
  <c r="AO300" i="30"/>
  <c r="AP300" i="30"/>
  <c r="AQ300" i="30"/>
  <c r="AR300" i="30"/>
  <c r="AS300" i="30"/>
  <c r="AT300" i="30"/>
  <c r="A301" i="30"/>
  <c r="B301" i="30"/>
  <c r="C301" i="30"/>
  <c r="D301" i="30"/>
  <c r="E301" i="30"/>
  <c r="F301" i="30"/>
  <c r="G301" i="30"/>
  <c r="H301" i="30"/>
  <c r="I301" i="30"/>
  <c r="J301" i="30"/>
  <c r="K301" i="30"/>
  <c r="L301" i="30"/>
  <c r="M301" i="30"/>
  <c r="N301" i="30"/>
  <c r="O301" i="30"/>
  <c r="P301" i="30"/>
  <c r="Q301" i="30"/>
  <c r="R301" i="30"/>
  <c r="S301" i="30"/>
  <c r="T301" i="30"/>
  <c r="U301" i="30"/>
  <c r="V301" i="30"/>
  <c r="W301" i="30"/>
  <c r="X301" i="30"/>
  <c r="Y301" i="30"/>
  <c r="Z301" i="30"/>
  <c r="AA301" i="30"/>
  <c r="AB301" i="30"/>
  <c r="AC301" i="30"/>
  <c r="AD301" i="30"/>
  <c r="AE301" i="30"/>
  <c r="AF301" i="30"/>
  <c r="AG301" i="30"/>
  <c r="AH301" i="30"/>
  <c r="AI301" i="30"/>
  <c r="AJ301" i="30"/>
  <c r="AK301" i="30"/>
  <c r="AL301" i="30"/>
  <c r="AM301" i="30"/>
  <c r="AN301" i="30"/>
  <c r="AO301" i="30"/>
  <c r="AP301" i="30"/>
  <c r="AQ301" i="30"/>
  <c r="AR301" i="30"/>
  <c r="AS301" i="30"/>
  <c r="AT301" i="30"/>
  <c r="A302" i="30"/>
  <c r="B302" i="30"/>
  <c r="C302" i="30"/>
  <c r="D302" i="30"/>
  <c r="E302" i="30"/>
  <c r="F302" i="30"/>
  <c r="G302" i="30"/>
  <c r="H302" i="30"/>
  <c r="I302" i="30"/>
  <c r="J302" i="30"/>
  <c r="K302" i="30"/>
  <c r="L302" i="30"/>
  <c r="M302" i="30"/>
  <c r="N302" i="30"/>
  <c r="O302" i="30"/>
  <c r="P302" i="30"/>
  <c r="Q302" i="30"/>
  <c r="R302" i="30"/>
  <c r="S302" i="30"/>
  <c r="T302" i="30"/>
  <c r="U302" i="30"/>
  <c r="V302" i="30"/>
  <c r="W302" i="30"/>
  <c r="X302" i="30"/>
  <c r="Y302" i="30"/>
  <c r="Z302" i="30"/>
  <c r="AA302" i="30"/>
  <c r="AB302" i="30"/>
  <c r="AC302" i="30"/>
  <c r="AD302" i="30"/>
  <c r="AE302" i="30"/>
  <c r="AF302" i="30"/>
  <c r="AG302" i="30"/>
  <c r="AH302" i="30"/>
  <c r="AI302" i="30"/>
  <c r="AJ302" i="30"/>
  <c r="AK302" i="30"/>
  <c r="AL302" i="30"/>
  <c r="AM302" i="30"/>
  <c r="AN302" i="30"/>
  <c r="AO302" i="30"/>
  <c r="AP302" i="30"/>
  <c r="AQ302" i="30"/>
  <c r="AR302" i="30"/>
  <c r="AS302" i="30"/>
  <c r="AT302" i="30"/>
  <c r="A303" i="30"/>
  <c r="B303" i="30"/>
  <c r="C303" i="30"/>
  <c r="D303" i="30"/>
  <c r="E303" i="30"/>
  <c r="F303" i="30"/>
  <c r="G303" i="30"/>
  <c r="H303" i="30"/>
  <c r="I303" i="30"/>
  <c r="J303" i="30"/>
  <c r="K303" i="30"/>
  <c r="L303" i="30"/>
  <c r="M303" i="30"/>
  <c r="N303" i="30"/>
  <c r="O303" i="30"/>
  <c r="P303" i="30"/>
  <c r="Q303" i="30"/>
  <c r="R303" i="30"/>
  <c r="S303" i="30"/>
  <c r="T303" i="30"/>
  <c r="U303" i="30"/>
  <c r="V303" i="30"/>
  <c r="W303" i="30"/>
  <c r="X303" i="30"/>
  <c r="Y303" i="30"/>
  <c r="Z303" i="30"/>
  <c r="AA303" i="30"/>
  <c r="AB303" i="30"/>
  <c r="AC303" i="30"/>
  <c r="AD303" i="30"/>
  <c r="AE303" i="30"/>
  <c r="AF303" i="30"/>
  <c r="AG303" i="30"/>
  <c r="AH303" i="30"/>
  <c r="AI303" i="30"/>
  <c r="AJ303" i="30"/>
  <c r="AK303" i="30"/>
  <c r="AL303" i="30"/>
  <c r="AM303" i="30"/>
  <c r="AN303" i="30"/>
  <c r="AO303" i="30"/>
  <c r="AP303" i="30"/>
  <c r="AQ303" i="30"/>
  <c r="AR303" i="30"/>
  <c r="AS303" i="30"/>
  <c r="AT303" i="30"/>
  <c r="A304" i="30"/>
  <c r="B304" i="30"/>
  <c r="C304" i="30"/>
  <c r="D304" i="30"/>
  <c r="E304" i="30"/>
  <c r="F304" i="30"/>
  <c r="G304" i="30"/>
  <c r="H304" i="30"/>
  <c r="I304" i="30"/>
  <c r="J304" i="30"/>
  <c r="K304" i="30"/>
  <c r="L304" i="30"/>
  <c r="M304" i="30"/>
  <c r="N304" i="30"/>
  <c r="O304" i="30"/>
  <c r="P304" i="30"/>
  <c r="Q304" i="30"/>
  <c r="R304" i="30"/>
  <c r="S304" i="30"/>
  <c r="T304" i="30"/>
  <c r="U304" i="30"/>
  <c r="V304" i="30"/>
  <c r="W304" i="30"/>
  <c r="X304" i="30"/>
  <c r="Y304" i="30"/>
  <c r="Z304" i="30"/>
  <c r="AA304" i="30"/>
  <c r="AB304" i="30"/>
  <c r="AC304" i="30"/>
  <c r="AD304" i="30"/>
  <c r="AE304" i="30"/>
  <c r="AF304" i="30"/>
  <c r="AG304" i="30"/>
  <c r="AH304" i="30"/>
  <c r="AI304" i="30"/>
  <c r="AJ304" i="30"/>
  <c r="AK304" i="30"/>
  <c r="AL304" i="30"/>
  <c r="AM304" i="30"/>
  <c r="AN304" i="30"/>
  <c r="AO304" i="30"/>
  <c r="AP304" i="30"/>
  <c r="AQ304" i="30"/>
  <c r="AR304" i="30"/>
  <c r="AS304" i="30"/>
  <c r="AT304" i="30"/>
  <c r="A305" i="30"/>
  <c r="B305" i="30"/>
  <c r="C305" i="30"/>
  <c r="D305" i="30"/>
  <c r="E305" i="30"/>
  <c r="F305" i="30"/>
  <c r="G305" i="30"/>
  <c r="H305" i="30"/>
  <c r="I305" i="30"/>
  <c r="J305" i="30"/>
  <c r="K305" i="30"/>
  <c r="L305" i="30"/>
  <c r="M305" i="30"/>
  <c r="N305" i="30"/>
  <c r="O305" i="30"/>
  <c r="P305" i="30"/>
  <c r="Q305" i="30"/>
  <c r="R305" i="30"/>
  <c r="S305" i="30"/>
  <c r="T305" i="30"/>
  <c r="U305" i="30"/>
  <c r="V305" i="30"/>
  <c r="W305" i="30"/>
  <c r="X305" i="30"/>
  <c r="Y305" i="30"/>
  <c r="Z305" i="30"/>
  <c r="AA305" i="30"/>
  <c r="AB305" i="30"/>
  <c r="AC305" i="30"/>
  <c r="AD305" i="30"/>
  <c r="AE305" i="30"/>
  <c r="AF305" i="30"/>
  <c r="AG305" i="30"/>
  <c r="AH305" i="30"/>
  <c r="AI305" i="30"/>
  <c r="AJ305" i="30"/>
  <c r="AK305" i="30"/>
  <c r="AL305" i="30"/>
  <c r="AM305" i="30"/>
  <c r="AN305" i="30"/>
  <c r="AO305" i="30"/>
  <c r="AP305" i="30"/>
  <c r="AQ305" i="30"/>
  <c r="AR305" i="30"/>
  <c r="AS305" i="30"/>
  <c r="AT305" i="30"/>
  <c r="A306" i="30"/>
  <c r="B306" i="30"/>
  <c r="C306" i="30"/>
  <c r="D306" i="30"/>
  <c r="E306" i="30"/>
  <c r="F306" i="30"/>
  <c r="G306" i="30"/>
  <c r="H306" i="30"/>
  <c r="I306" i="30"/>
  <c r="J306" i="30"/>
  <c r="K306" i="30"/>
  <c r="L306" i="30"/>
  <c r="M306" i="30"/>
  <c r="N306" i="30"/>
  <c r="O306" i="30"/>
  <c r="P306" i="30"/>
  <c r="Q306" i="30"/>
  <c r="R306" i="30"/>
  <c r="S306" i="30"/>
  <c r="T306" i="30"/>
  <c r="U306" i="30"/>
  <c r="V306" i="30"/>
  <c r="W306" i="30"/>
  <c r="X306" i="30"/>
  <c r="Y306" i="30"/>
  <c r="Z306" i="30"/>
  <c r="AA306" i="30"/>
  <c r="AB306" i="30"/>
  <c r="AC306" i="30"/>
  <c r="AD306" i="30"/>
  <c r="AE306" i="30"/>
  <c r="AF306" i="30"/>
  <c r="AG306" i="30"/>
  <c r="AH306" i="30"/>
  <c r="AI306" i="30"/>
  <c r="AJ306" i="30"/>
  <c r="AK306" i="30"/>
  <c r="AL306" i="30"/>
  <c r="AM306" i="30"/>
  <c r="AN306" i="30"/>
  <c r="AO306" i="30"/>
  <c r="AP306" i="30"/>
  <c r="AQ306" i="30"/>
  <c r="AR306" i="30"/>
  <c r="AS306" i="30"/>
  <c r="AT306" i="30"/>
  <c r="A307" i="30"/>
  <c r="B307" i="30"/>
  <c r="C307" i="30"/>
  <c r="D307" i="30"/>
  <c r="E307" i="30"/>
  <c r="F307" i="30"/>
  <c r="G307" i="30"/>
  <c r="H307" i="30"/>
  <c r="I307" i="30"/>
  <c r="J307" i="30"/>
  <c r="K307" i="30"/>
  <c r="L307" i="30"/>
  <c r="M307" i="30"/>
  <c r="N307" i="30"/>
  <c r="O307" i="30"/>
  <c r="P307" i="30"/>
  <c r="Q307" i="30"/>
  <c r="R307" i="30"/>
  <c r="S307" i="30"/>
  <c r="T307" i="30"/>
  <c r="U307" i="30"/>
  <c r="V307" i="30"/>
  <c r="W307" i="30"/>
  <c r="X307" i="30"/>
  <c r="Y307" i="30"/>
  <c r="Z307" i="30"/>
  <c r="AA307" i="30"/>
  <c r="AB307" i="30"/>
  <c r="AC307" i="30"/>
  <c r="AD307" i="30"/>
  <c r="AE307" i="30"/>
  <c r="AF307" i="30"/>
  <c r="AG307" i="30"/>
  <c r="AH307" i="30"/>
  <c r="AI307" i="30"/>
  <c r="AJ307" i="30"/>
  <c r="AK307" i="30"/>
  <c r="AL307" i="30"/>
  <c r="AM307" i="30"/>
  <c r="AN307" i="30"/>
  <c r="AO307" i="30"/>
  <c r="AP307" i="30"/>
  <c r="AQ307" i="30"/>
  <c r="AR307" i="30"/>
  <c r="AS307" i="30"/>
  <c r="AT307" i="30"/>
  <c r="A308" i="30"/>
  <c r="B308" i="30"/>
  <c r="C308" i="30"/>
  <c r="D308" i="30"/>
  <c r="E308" i="30"/>
  <c r="F308" i="30"/>
  <c r="G308" i="30"/>
  <c r="H308" i="30"/>
  <c r="I308" i="30"/>
  <c r="J308" i="30"/>
  <c r="K308" i="30"/>
  <c r="L308" i="30"/>
  <c r="M308" i="30"/>
  <c r="N308" i="30"/>
  <c r="O308" i="30"/>
  <c r="P308" i="30"/>
  <c r="Q308" i="30"/>
  <c r="R308" i="30"/>
  <c r="S308" i="30"/>
  <c r="T308" i="30"/>
  <c r="U308" i="30"/>
  <c r="V308" i="30"/>
  <c r="W308" i="30"/>
  <c r="X308" i="30"/>
  <c r="Y308" i="30"/>
  <c r="Z308" i="30"/>
  <c r="AA308" i="30"/>
  <c r="AB308" i="30"/>
  <c r="AC308" i="30"/>
  <c r="AD308" i="30"/>
  <c r="AE308" i="30"/>
  <c r="AF308" i="30"/>
  <c r="AG308" i="30"/>
  <c r="AH308" i="30"/>
  <c r="AI308" i="30"/>
  <c r="AJ308" i="30"/>
  <c r="AK308" i="30"/>
  <c r="AL308" i="30"/>
  <c r="AM308" i="30"/>
  <c r="AN308" i="30"/>
  <c r="AO308" i="30"/>
  <c r="AP308" i="30"/>
  <c r="AQ308" i="30"/>
  <c r="AR308" i="30"/>
  <c r="AS308" i="30"/>
  <c r="AT308" i="30"/>
  <c r="A309" i="30"/>
  <c r="B309" i="30"/>
  <c r="C309" i="30"/>
  <c r="D309" i="30"/>
  <c r="E309" i="30"/>
  <c r="F309" i="30"/>
  <c r="G309" i="30"/>
  <c r="H309" i="30"/>
  <c r="I309" i="30"/>
  <c r="J309" i="30"/>
  <c r="K309" i="30"/>
  <c r="L309" i="30"/>
  <c r="M309" i="30"/>
  <c r="N309" i="30"/>
  <c r="O309" i="30"/>
  <c r="P309" i="30"/>
  <c r="Q309" i="30"/>
  <c r="R309" i="30"/>
  <c r="S309" i="30"/>
  <c r="T309" i="30"/>
  <c r="U309" i="30"/>
  <c r="V309" i="30"/>
  <c r="W309" i="30"/>
  <c r="X309" i="30"/>
  <c r="Y309" i="30"/>
  <c r="Z309" i="30"/>
  <c r="AA309" i="30"/>
  <c r="AB309" i="30"/>
  <c r="AC309" i="30"/>
  <c r="AD309" i="30"/>
  <c r="AE309" i="30"/>
  <c r="AF309" i="30"/>
  <c r="AG309" i="30"/>
  <c r="AH309" i="30"/>
  <c r="AI309" i="30"/>
  <c r="AJ309" i="30"/>
  <c r="AK309" i="30"/>
  <c r="AL309" i="30"/>
  <c r="AM309" i="30"/>
  <c r="AN309" i="30"/>
  <c r="AO309" i="30"/>
  <c r="AP309" i="30"/>
  <c r="AQ309" i="30"/>
  <c r="AR309" i="30"/>
  <c r="AS309" i="30"/>
  <c r="AT309" i="30"/>
  <c r="A310" i="30"/>
  <c r="B310" i="30"/>
  <c r="C310" i="30"/>
  <c r="D310" i="30"/>
  <c r="E310" i="30"/>
  <c r="F310" i="30"/>
  <c r="G310" i="30"/>
  <c r="H310" i="30"/>
  <c r="I310" i="30"/>
  <c r="J310" i="30"/>
  <c r="K310" i="30"/>
  <c r="L310" i="30"/>
  <c r="M310" i="30"/>
  <c r="N310" i="30"/>
  <c r="O310" i="30"/>
  <c r="P310" i="30"/>
  <c r="Q310" i="30"/>
  <c r="R310" i="30"/>
  <c r="S310" i="30"/>
  <c r="T310" i="30"/>
  <c r="U310" i="30"/>
  <c r="V310" i="30"/>
  <c r="W310" i="30"/>
  <c r="X310" i="30"/>
  <c r="Y310" i="30"/>
  <c r="Z310" i="30"/>
  <c r="AA310" i="30"/>
  <c r="AB310" i="30"/>
  <c r="AC310" i="30"/>
  <c r="AD310" i="30"/>
  <c r="AE310" i="30"/>
  <c r="AF310" i="30"/>
  <c r="AG310" i="30"/>
  <c r="AH310" i="30"/>
  <c r="AI310" i="30"/>
  <c r="AJ310" i="30"/>
  <c r="AK310" i="30"/>
  <c r="AL310" i="30"/>
  <c r="AM310" i="30"/>
  <c r="AN310" i="30"/>
  <c r="AO310" i="30"/>
  <c r="AP310" i="30"/>
  <c r="AQ310" i="30"/>
  <c r="AR310" i="30"/>
  <c r="AS310" i="30"/>
  <c r="AT310" i="30"/>
  <c r="A311" i="30"/>
  <c r="B311" i="30"/>
  <c r="C311" i="30"/>
  <c r="D311" i="30"/>
  <c r="E311" i="30"/>
  <c r="F311" i="30"/>
  <c r="G311" i="30"/>
  <c r="H311" i="30"/>
  <c r="I311" i="30"/>
  <c r="J311" i="30"/>
  <c r="K311" i="30"/>
  <c r="L311" i="30"/>
  <c r="M311" i="30"/>
  <c r="N311" i="30"/>
  <c r="O311" i="30"/>
  <c r="P311" i="30"/>
  <c r="Q311" i="30"/>
  <c r="R311" i="30"/>
  <c r="S311" i="30"/>
  <c r="T311" i="30"/>
  <c r="U311" i="30"/>
  <c r="V311" i="30"/>
  <c r="W311" i="30"/>
  <c r="X311" i="30"/>
  <c r="Y311" i="30"/>
  <c r="Z311" i="30"/>
  <c r="AA311" i="30"/>
  <c r="AB311" i="30"/>
  <c r="AC311" i="30"/>
  <c r="AD311" i="30"/>
  <c r="AE311" i="30"/>
  <c r="AF311" i="30"/>
  <c r="AG311" i="30"/>
  <c r="AH311" i="30"/>
  <c r="AI311" i="30"/>
  <c r="AJ311" i="30"/>
  <c r="AK311" i="30"/>
  <c r="AL311" i="30"/>
  <c r="AM311" i="30"/>
  <c r="AN311" i="30"/>
  <c r="AO311" i="30"/>
  <c r="AP311" i="30"/>
  <c r="AQ311" i="30"/>
  <c r="AR311" i="30"/>
  <c r="AS311" i="30"/>
  <c r="AT311" i="30"/>
  <c r="A312" i="30"/>
  <c r="B312" i="30"/>
  <c r="C312" i="30"/>
  <c r="D312" i="30"/>
  <c r="E312" i="30"/>
  <c r="F312" i="30"/>
  <c r="G312" i="30"/>
  <c r="H312" i="30"/>
  <c r="I312" i="30"/>
  <c r="J312" i="30"/>
  <c r="K312" i="30"/>
  <c r="L312" i="30"/>
  <c r="M312" i="30"/>
  <c r="N312" i="30"/>
  <c r="O312" i="30"/>
  <c r="P312" i="30"/>
  <c r="Q312" i="30"/>
  <c r="R312" i="30"/>
  <c r="S312" i="30"/>
  <c r="T312" i="30"/>
  <c r="U312" i="30"/>
  <c r="V312" i="30"/>
  <c r="W312" i="30"/>
  <c r="X312" i="30"/>
  <c r="Y312" i="30"/>
  <c r="Z312" i="30"/>
  <c r="AA312" i="30"/>
  <c r="AB312" i="30"/>
  <c r="AC312" i="30"/>
  <c r="AD312" i="30"/>
  <c r="AE312" i="30"/>
  <c r="AF312" i="30"/>
  <c r="AG312" i="30"/>
  <c r="AH312" i="30"/>
  <c r="AI312" i="30"/>
  <c r="AJ312" i="30"/>
  <c r="AK312" i="30"/>
  <c r="AL312" i="30"/>
  <c r="AM312" i="30"/>
  <c r="AN312" i="30"/>
  <c r="AO312" i="30"/>
  <c r="AP312" i="30"/>
  <c r="AQ312" i="30"/>
  <c r="AR312" i="30"/>
  <c r="AS312" i="30"/>
  <c r="AT312" i="30"/>
  <c r="A313" i="30"/>
  <c r="B313" i="30"/>
  <c r="C313" i="30"/>
  <c r="D313" i="30"/>
  <c r="E313" i="30"/>
  <c r="F313" i="30"/>
  <c r="G313" i="30"/>
  <c r="H313" i="30"/>
  <c r="I313" i="30"/>
  <c r="J313" i="30"/>
  <c r="K313" i="30"/>
  <c r="L313" i="30"/>
  <c r="M313" i="30"/>
  <c r="N313" i="30"/>
  <c r="O313" i="30"/>
  <c r="P313" i="30"/>
  <c r="Q313" i="30"/>
  <c r="R313" i="30"/>
  <c r="S313" i="30"/>
  <c r="T313" i="30"/>
  <c r="U313" i="30"/>
  <c r="V313" i="30"/>
  <c r="W313" i="30"/>
  <c r="X313" i="30"/>
  <c r="Y313" i="30"/>
  <c r="Z313" i="30"/>
  <c r="AA313" i="30"/>
  <c r="AB313" i="30"/>
  <c r="AC313" i="30"/>
  <c r="AD313" i="30"/>
  <c r="AE313" i="30"/>
  <c r="AF313" i="30"/>
  <c r="AG313" i="30"/>
  <c r="AH313" i="30"/>
  <c r="AI313" i="30"/>
  <c r="AJ313" i="30"/>
  <c r="AK313" i="30"/>
  <c r="AL313" i="30"/>
  <c r="AM313" i="30"/>
  <c r="AN313" i="30"/>
  <c r="AO313" i="30"/>
  <c r="AP313" i="30"/>
  <c r="AQ313" i="30"/>
  <c r="AR313" i="30"/>
  <c r="AS313" i="30"/>
  <c r="AT313" i="30"/>
  <c r="A314" i="30"/>
  <c r="B314" i="30"/>
  <c r="C314" i="30"/>
  <c r="D314" i="30"/>
  <c r="E314" i="30"/>
  <c r="F314" i="30"/>
  <c r="G314" i="30"/>
  <c r="H314" i="30"/>
  <c r="I314" i="30"/>
  <c r="J314" i="30"/>
  <c r="K314" i="30"/>
  <c r="L314" i="30"/>
  <c r="M314" i="30"/>
  <c r="N314" i="30"/>
  <c r="O314" i="30"/>
  <c r="P314" i="30"/>
  <c r="Q314" i="30"/>
  <c r="R314" i="30"/>
  <c r="S314" i="30"/>
  <c r="T314" i="30"/>
  <c r="U314" i="30"/>
  <c r="V314" i="30"/>
  <c r="W314" i="30"/>
  <c r="X314" i="30"/>
  <c r="Y314" i="30"/>
  <c r="Z314" i="30"/>
  <c r="AA314" i="30"/>
  <c r="AB314" i="30"/>
  <c r="AC314" i="30"/>
  <c r="AD314" i="30"/>
  <c r="AE314" i="30"/>
  <c r="AF314" i="30"/>
  <c r="AG314" i="30"/>
  <c r="AH314" i="30"/>
  <c r="AI314" i="30"/>
  <c r="AJ314" i="30"/>
  <c r="AK314" i="30"/>
  <c r="AL314" i="30"/>
  <c r="AM314" i="30"/>
  <c r="AN314" i="30"/>
  <c r="AO314" i="30"/>
  <c r="AP314" i="30"/>
  <c r="AQ314" i="30"/>
  <c r="AR314" i="30"/>
  <c r="AS314" i="30"/>
  <c r="AT314" i="30"/>
  <c r="A315" i="30"/>
  <c r="B315" i="30"/>
  <c r="C315" i="30"/>
  <c r="D315" i="30"/>
  <c r="E315" i="30"/>
  <c r="F315" i="30"/>
  <c r="G315" i="30"/>
  <c r="H315" i="30"/>
  <c r="I315" i="30"/>
  <c r="J315" i="30"/>
  <c r="K315" i="30"/>
  <c r="L315" i="30"/>
  <c r="M315" i="30"/>
  <c r="N315" i="30"/>
  <c r="O315" i="30"/>
  <c r="P315" i="30"/>
  <c r="Q315" i="30"/>
  <c r="R315" i="30"/>
  <c r="S315" i="30"/>
  <c r="T315" i="30"/>
  <c r="U315" i="30"/>
  <c r="V315" i="30"/>
  <c r="W315" i="30"/>
  <c r="X315" i="30"/>
  <c r="Y315" i="30"/>
  <c r="Z315" i="30"/>
  <c r="AA315" i="30"/>
  <c r="AB315" i="30"/>
  <c r="AC315" i="30"/>
  <c r="AD315" i="30"/>
  <c r="AE315" i="30"/>
  <c r="AF315" i="30"/>
  <c r="AG315" i="30"/>
  <c r="AH315" i="30"/>
  <c r="AI315" i="30"/>
  <c r="AJ315" i="30"/>
  <c r="AK315" i="30"/>
  <c r="AL315" i="30"/>
  <c r="AM315" i="30"/>
  <c r="AN315" i="30"/>
  <c r="AO315" i="30"/>
  <c r="AP315" i="30"/>
  <c r="AQ315" i="30"/>
  <c r="AR315" i="30"/>
  <c r="AS315" i="30"/>
  <c r="AT315" i="30"/>
  <c r="A316" i="30"/>
  <c r="B316" i="30"/>
  <c r="C316" i="30"/>
  <c r="D316" i="30"/>
  <c r="E316" i="30"/>
  <c r="F316" i="30"/>
  <c r="G316" i="30"/>
  <c r="H316" i="30"/>
  <c r="I316" i="30"/>
  <c r="J316" i="30"/>
  <c r="K316" i="30"/>
  <c r="L316" i="30"/>
  <c r="M316" i="30"/>
  <c r="N316" i="30"/>
  <c r="O316" i="30"/>
  <c r="P316" i="30"/>
  <c r="Q316" i="30"/>
  <c r="R316" i="30"/>
  <c r="S316" i="30"/>
  <c r="T316" i="30"/>
  <c r="U316" i="30"/>
  <c r="V316" i="30"/>
  <c r="W316" i="30"/>
  <c r="X316" i="30"/>
  <c r="Y316" i="30"/>
  <c r="Z316" i="30"/>
  <c r="AA316" i="30"/>
  <c r="AB316" i="30"/>
  <c r="AC316" i="30"/>
  <c r="AD316" i="30"/>
  <c r="AE316" i="30"/>
  <c r="AF316" i="30"/>
  <c r="AG316" i="30"/>
  <c r="AH316" i="30"/>
  <c r="AI316" i="30"/>
  <c r="AJ316" i="30"/>
  <c r="AK316" i="30"/>
  <c r="AL316" i="30"/>
  <c r="AM316" i="30"/>
  <c r="AN316" i="30"/>
  <c r="AO316" i="30"/>
  <c r="AP316" i="30"/>
  <c r="AQ316" i="30"/>
  <c r="AR316" i="30"/>
  <c r="AS316" i="30"/>
  <c r="AT316" i="30"/>
  <c r="A317" i="30"/>
  <c r="B317" i="30"/>
  <c r="C317" i="30"/>
  <c r="D317" i="30"/>
  <c r="E317" i="30"/>
  <c r="F317" i="30"/>
  <c r="G317" i="30"/>
  <c r="H317" i="30"/>
  <c r="I317" i="30"/>
  <c r="J317" i="30"/>
  <c r="K317" i="30"/>
  <c r="L317" i="30"/>
  <c r="M317" i="30"/>
  <c r="N317" i="30"/>
  <c r="O317" i="30"/>
  <c r="P317" i="30"/>
  <c r="Q317" i="30"/>
  <c r="R317" i="30"/>
  <c r="S317" i="30"/>
  <c r="T317" i="30"/>
  <c r="U317" i="30"/>
  <c r="V317" i="30"/>
  <c r="W317" i="30"/>
  <c r="X317" i="30"/>
  <c r="Y317" i="30"/>
  <c r="Z317" i="30"/>
  <c r="AA317" i="30"/>
  <c r="AB317" i="30"/>
  <c r="AC317" i="30"/>
  <c r="AD317" i="30"/>
  <c r="AE317" i="30"/>
  <c r="AF317" i="30"/>
  <c r="AG317" i="30"/>
  <c r="AH317" i="30"/>
  <c r="AI317" i="30"/>
  <c r="AJ317" i="30"/>
  <c r="AK317" i="30"/>
  <c r="AL317" i="30"/>
  <c r="AM317" i="30"/>
  <c r="AN317" i="30"/>
  <c r="AO317" i="30"/>
  <c r="AP317" i="30"/>
  <c r="AQ317" i="30"/>
  <c r="AR317" i="30"/>
  <c r="AS317" i="30"/>
  <c r="AT317" i="30"/>
  <c r="A318" i="30"/>
  <c r="B318" i="30"/>
  <c r="C318" i="30"/>
  <c r="D318" i="30"/>
  <c r="E318" i="30"/>
  <c r="F318" i="30"/>
  <c r="G318" i="30"/>
  <c r="H318" i="30"/>
  <c r="I318" i="30"/>
  <c r="J318" i="30"/>
  <c r="K318" i="30"/>
  <c r="L318" i="30"/>
  <c r="M318" i="30"/>
  <c r="N318" i="30"/>
  <c r="O318" i="30"/>
  <c r="P318" i="30"/>
  <c r="Q318" i="30"/>
  <c r="R318" i="30"/>
  <c r="S318" i="30"/>
  <c r="T318" i="30"/>
  <c r="U318" i="30"/>
  <c r="V318" i="30"/>
  <c r="W318" i="30"/>
  <c r="X318" i="30"/>
  <c r="Y318" i="30"/>
  <c r="Z318" i="30"/>
  <c r="AA318" i="30"/>
  <c r="AB318" i="30"/>
  <c r="AC318" i="30"/>
  <c r="AD318" i="30"/>
  <c r="AE318" i="30"/>
  <c r="AF318" i="30"/>
  <c r="AG318" i="30"/>
  <c r="AH318" i="30"/>
  <c r="AI318" i="30"/>
  <c r="AJ318" i="30"/>
  <c r="AK318" i="30"/>
  <c r="AL318" i="30"/>
  <c r="AM318" i="30"/>
  <c r="AN318" i="30"/>
  <c r="AO318" i="30"/>
  <c r="AP318" i="30"/>
  <c r="AQ318" i="30"/>
  <c r="AR318" i="30"/>
  <c r="AS318" i="30"/>
  <c r="AT318" i="30"/>
  <c r="A319" i="30"/>
  <c r="B319" i="30"/>
  <c r="C319" i="30"/>
  <c r="D319" i="30"/>
  <c r="E319" i="30"/>
  <c r="F319" i="30"/>
  <c r="G319" i="30"/>
  <c r="H319" i="30"/>
  <c r="I319" i="30"/>
  <c r="J319" i="30"/>
  <c r="K319" i="30"/>
  <c r="L319" i="30"/>
  <c r="M319" i="30"/>
  <c r="N319" i="30"/>
  <c r="O319" i="30"/>
  <c r="P319" i="30"/>
  <c r="Q319" i="30"/>
  <c r="R319" i="30"/>
  <c r="S319" i="30"/>
  <c r="T319" i="30"/>
  <c r="U319" i="30"/>
  <c r="V319" i="30"/>
  <c r="W319" i="30"/>
  <c r="X319" i="30"/>
  <c r="Y319" i="30"/>
  <c r="Z319" i="30"/>
  <c r="AA319" i="30"/>
  <c r="AB319" i="30"/>
  <c r="AC319" i="30"/>
  <c r="AD319" i="30"/>
  <c r="AE319" i="30"/>
  <c r="AF319" i="30"/>
  <c r="AG319" i="30"/>
  <c r="AH319" i="30"/>
  <c r="AI319" i="30"/>
  <c r="AJ319" i="30"/>
  <c r="AK319" i="30"/>
  <c r="AL319" i="30"/>
  <c r="AM319" i="30"/>
  <c r="AN319" i="30"/>
  <c r="AO319" i="30"/>
  <c r="AP319" i="30"/>
  <c r="AQ319" i="30"/>
  <c r="AR319" i="30"/>
  <c r="AS319" i="30"/>
  <c r="AT319" i="30"/>
  <c r="A320" i="30"/>
  <c r="B320" i="30"/>
  <c r="C320" i="30"/>
  <c r="D320" i="30"/>
  <c r="E320" i="30"/>
  <c r="F320" i="30"/>
  <c r="G320" i="30"/>
  <c r="H320" i="30"/>
  <c r="I320" i="30"/>
  <c r="J320" i="30"/>
  <c r="K320" i="30"/>
  <c r="L320" i="30"/>
  <c r="M320" i="30"/>
  <c r="N320" i="30"/>
  <c r="O320" i="30"/>
  <c r="P320" i="30"/>
  <c r="Q320" i="30"/>
  <c r="R320" i="30"/>
  <c r="S320" i="30"/>
  <c r="T320" i="30"/>
  <c r="U320" i="30"/>
  <c r="V320" i="30"/>
  <c r="W320" i="30"/>
  <c r="X320" i="30"/>
  <c r="Y320" i="30"/>
  <c r="Z320" i="30"/>
  <c r="AA320" i="30"/>
  <c r="AB320" i="30"/>
  <c r="AC320" i="30"/>
  <c r="AD320" i="30"/>
  <c r="AE320" i="30"/>
  <c r="AF320" i="30"/>
  <c r="AG320" i="30"/>
  <c r="AH320" i="30"/>
  <c r="AI320" i="30"/>
  <c r="AJ320" i="30"/>
  <c r="AK320" i="30"/>
  <c r="AL320" i="30"/>
  <c r="AM320" i="30"/>
  <c r="AN320" i="30"/>
  <c r="AO320" i="30"/>
  <c r="AP320" i="30"/>
  <c r="AQ320" i="30"/>
  <c r="AR320" i="30"/>
  <c r="AS320" i="30"/>
  <c r="AT320" i="30"/>
  <c r="A321" i="30"/>
  <c r="B321" i="30"/>
  <c r="C321" i="30"/>
  <c r="D321" i="30"/>
  <c r="E321" i="30"/>
  <c r="F321" i="30"/>
  <c r="G321" i="30"/>
  <c r="H321" i="30"/>
  <c r="I321" i="30"/>
  <c r="J321" i="30"/>
  <c r="K321" i="30"/>
  <c r="L321" i="30"/>
  <c r="M321" i="30"/>
  <c r="N321" i="30"/>
  <c r="O321" i="30"/>
  <c r="P321" i="30"/>
  <c r="Q321" i="30"/>
  <c r="R321" i="30"/>
  <c r="S321" i="30"/>
  <c r="T321" i="30"/>
  <c r="U321" i="30"/>
  <c r="V321" i="30"/>
  <c r="W321" i="30"/>
  <c r="X321" i="30"/>
  <c r="Y321" i="30"/>
  <c r="Z321" i="30"/>
  <c r="AA321" i="30"/>
  <c r="AB321" i="30"/>
  <c r="AC321" i="30"/>
  <c r="AD321" i="30"/>
  <c r="AE321" i="30"/>
  <c r="AF321" i="30"/>
  <c r="AG321" i="30"/>
  <c r="AH321" i="30"/>
  <c r="AI321" i="30"/>
  <c r="AJ321" i="30"/>
  <c r="AK321" i="30"/>
  <c r="AL321" i="30"/>
  <c r="AM321" i="30"/>
  <c r="AN321" i="30"/>
  <c r="AO321" i="30"/>
  <c r="AP321" i="30"/>
  <c r="AQ321" i="30"/>
  <c r="AR321" i="30"/>
  <c r="AS321" i="30"/>
  <c r="AT321" i="30"/>
  <c r="A322" i="30"/>
  <c r="B322" i="30"/>
  <c r="C322" i="30"/>
  <c r="D322" i="30"/>
  <c r="E322" i="30"/>
  <c r="F322" i="30"/>
  <c r="G322" i="30"/>
  <c r="H322" i="30"/>
  <c r="I322" i="30"/>
  <c r="J322" i="30"/>
  <c r="K322" i="30"/>
  <c r="L322" i="30"/>
  <c r="M322" i="30"/>
  <c r="N322" i="30"/>
  <c r="O322" i="30"/>
  <c r="P322" i="30"/>
  <c r="Q322" i="30"/>
  <c r="R322" i="30"/>
  <c r="S322" i="30"/>
  <c r="T322" i="30"/>
  <c r="U322" i="30"/>
  <c r="V322" i="30"/>
  <c r="W322" i="30"/>
  <c r="X322" i="30"/>
  <c r="Y322" i="30"/>
  <c r="Z322" i="30"/>
  <c r="AA322" i="30"/>
  <c r="AB322" i="30"/>
  <c r="AC322" i="30"/>
  <c r="AD322" i="30"/>
  <c r="AE322" i="30"/>
  <c r="AF322" i="30"/>
  <c r="AG322" i="30"/>
  <c r="AH322" i="30"/>
  <c r="AI322" i="30"/>
  <c r="AJ322" i="30"/>
  <c r="AK322" i="30"/>
  <c r="AL322" i="30"/>
  <c r="AM322" i="30"/>
  <c r="AN322" i="30"/>
  <c r="AO322" i="30"/>
  <c r="AP322" i="30"/>
  <c r="AQ322" i="30"/>
  <c r="AR322" i="30"/>
  <c r="AS322" i="30"/>
  <c r="AT322" i="30"/>
  <c r="AT281" i="30"/>
  <c r="AS281" i="30"/>
  <c r="AO281" i="30"/>
  <c r="AM281" i="30"/>
  <c r="AK281" i="30"/>
  <c r="AI281" i="30"/>
  <c r="AG281" i="30"/>
  <c r="AE281" i="30"/>
  <c r="AC281" i="30"/>
  <c r="AA281" i="30"/>
  <c r="Y281" i="30"/>
  <c r="W281" i="30"/>
  <c r="U281" i="30"/>
  <c r="S281" i="30"/>
  <c r="R281" i="30"/>
  <c r="P281" i="30"/>
  <c r="O281" i="30"/>
  <c r="M281" i="30"/>
  <c r="K281" i="30"/>
  <c r="J281" i="30"/>
  <c r="I281" i="30"/>
  <c r="H281" i="30"/>
  <c r="G281" i="30"/>
  <c r="F281" i="30"/>
  <c r="E281" i="30"/>
  <c r="D281" i="30"/>
  <c r="C281" i="30"/>
  <c r="B281" i="30"/>
  <c r="A281" i="30"/>
  <c r="A240" i="30"/>
  <c r="B240" i="30"/>
  <c r="C240" i="30"/>
  <c r="D240" i="30"/>
  <c r="E240" i="30"/>
  <c r="F240" i="30"/>
  <c r="G240" i="30"/>
  <c r="H240" i="30"/>
  <c r="I240" i="30"/>
  <c r="J240" i="30"/>
  <c r="K240" i="30"/>
  <c r="L240" i="30"/>
  <c r="M240" i="30"/>
  <c r="N240" i="30"/>
  <c r="O240" i="30"/>
  <c r="P240" i="30"/>
  <c r="R240" i="30"/>
  <c r="S240" i="30"/>
  <c r="U240" i="30"/>
  <c r="W240" i="30"/>
  <c r="Y240" i="30"/>
  <c r="AA240" i="30"/>
  <c r="AC240" i="30"/>
  <c r="AE240" i="30"/>
  <c r="AG240" i="30"/>
  <c r="AI240" i="30"/>
  <c r="AK240" i="30"/>
  <c r="AM240" i="30"/>
  <c r="AO240" i="30"/>
  <c r="AS240" i="30"/>
  <c r="AT240" i="30"/>
  <c r="A241" i="30"/>
  <c r="B241" i="30"/>
  <c r="C241" i="30"/>
  <c r="D241" i="30"/>
  <c r="E241" i="30"/>
  <c r="F241" i="30"/>
  <c r="G241" i="30"/>
  <c r="H241" i="30"/>
  <c r="I241" i="30"/>
  <c r="J241" i="30"/>
  <c r="K241" i="30"/>
  <c r="L241" i="30"/>
  <c r="M241" i="30"/>
  <c r="N241" i="30"/>
  <c r="O241" i="30"/>
  <c r="P241" i="30"/>
  <c r="R241" i="30"/>
  <c r="S241" i="30"/>
  <c r="U241" i="30"/>
  <c r="W241" i="30"/>
  <c r="Y241" i="30"/>
  <c r="AA241" i="30"/>
  <c r="AC241" i="30"/>
  <c r="AE241" i="30"/>
  <c r="AG241" i="30"/>
  <c r="AI241" i="30"/>
  <c r="AK241" i="30"/>
  <c r="AM241" i="30"/>
  <c r="AO241" i="30"/>
  <c r="AS241" i="30"/>
  <c r="AT241" i="30"/>
  <c r="A242" i="30"/>
  <c r="B242" i="30"/>
  <c r="C242" i="30"/>
  <c r="D242" i="30"/>
  <c r="E242" i="30"/>
  <c r="F242" i="30"/>
  <c r="G242" i="30"/>
  <c r="H242" i="30"/>
  <c r="I242" i="30"/>
  <c r="J242" i="30"/>
  <c r="K242" i="30"/>
  <c r="L242" i="30"/>
  <c r="M242" i="30"/>
  <c r="N242" i="30"/>
  <c r="O242" i="30"/>
  <c r="P242" i="30"/>
  <c r="R242" i="30"/>
  <c r="S242" i="30"/>
  <c r="U242" i="30"/>
  <c r="W242" i="30"/>
  <c r="Y242" i="30"/>
  <c r="AA242" i="30"/>
  <c r="AC242" i="30"/>
  <c r="AE242" i="30"/>
  <c r="AG242" i="30"/>
  <c r="AI242" i="30"/>
  <c r="AK242" i="30"/>
  <c r="AM242" i="30"/>
  <c r="AO242" i="30"/>
  <c r="AS242" i="30"/>
  <c r="AT242" i="30"/>
  <c r="A243" i="30"/>
  <c r="B243" i="30"/>
  <c r="C243" i="30"/>
  <c r="D243" i="30"/>
  <c r="E243" i="30"/>
  <c r="F243" i="30"/>
  <c r="G243" i="30"/>
  <c r="H243" i="30"/>
  <c r="I243" i="30"/>
  <c r="J243" i="30"/>
  <c r="K243" i="30"/>
  <c r="L243" i="30"/>
  <c r="M243" i="30"/>
  <c r="N243" i="30"/>
  <c r="O243" i="30"/>
  <c r="P243" i="30"/>
  <c r="R243" i="30"/>
  <c r="S243" i="30"/>
  <c r="U243" i="30"/>
  <c r="W243" i="30"/>
  <c r="Y243" i="30"/>
  <c r="AA243" i="30"/>
  <c r="AC243" i="30"/>
  <c r="AE243" i="30"/>
  <c r="AG243" i="30"/>
  <c r="AI243" i="30"/>
  <c r="AK243" i="30"/>
  <c r="AM243" i="30"/>
  <c r="AO243" i="30"/>
  <c r="AS243" i="30"/>
  <c r="AT243" i="30"/>
  <c r="A244" i="30"/>
  <c r="B244" i="30"/>
  <c r="C244" i="30"/>
  <c r="D244" i="30"/>
  <c r="E244" i="30"/>
  <c r="F244" i="30"/>
  <c r="G244" i="30"/>
  <c r="H244" i="30"/>
  <c r="I244" i="30"/>
  <c r="J244" i="30"/>
  <c r="K244" i="30"/>
  <c r="L244" i="30"/>
  <c r="M244" i="30"/>
  <c r="N244" i="30"/>
  <c r="O244" i="30"/>
  <c r="P244" i="30"/>
  <c r="R244" i="30"/>
  <c r="S244" i="30"/>
  <c r="U244" i="30"/>
  <c r="W244" i="30"/>
  <c r="Y244" i="30"/>
  <c r="AA244" i="30"/>
  <c r="AC244" i="30"/>
  <c r="AE244" i="30"/>
  <c r="AG244" i="30"/>
  <c r="AI244" i="30"/>
  <c r="AK244" i="30"/>
  <c r="AM244" i="30"/>
  <c r="AO244" i="30"/>
  <c r="AS244" i="30"/>
  <c r="AT244" i="30"/>
  <c r="A245" i="30"/>
  <c r="B245" i="30"/>
  <c r="C245" i="30"/>
  <c r="D245" i="30"/>
  <c r="E245" i="30"/>
  <c r="F245" i="30"/>
  <c r="G245" i="30"/>
  <c r="H245" i="30"/>
  <c r="I245" i="30"/>
  <c r="J245" i="30"/>
  <c r="K245" i="30"/>
  <c r="L245" i="30"/>
  <c r="M245" i="30"/>
  <c r="N245" i="30"/>
  <c r="O245" i="30"/>
  <c r="P245" i="30"/>
  <c r="R245" i="30"/>
  <c r="S245" i="30"/>
  <c r="U245" i="30"/>
  <c r="W245" i="30"/>
  <c r="Y245" i="30"/>
  <c r="AA245" i="30"/>
  <c r="AC245" i="30"/>
  <c r="AE245" i="30"/>
  <c r="AG245" i="30"/>
  <c r="AI245" i="30"/>
  <c r="AK245" i="30"/>
  <c r="AM245" i="30"/>
  <c r="AO245" i="30"/>
  <c r="AS245" i="30"/>
  <c r="AT245" i="30"/>
  <c r="A246" i="30"/>
  <c r="B246" i="30"/>
  <c r="C246" i="30"/>
  <c r="D246" i="30"/>
  <c r="E246" i="30"/>
  <c r="F246" i="30"/>
  <c r="G246" i="30"/>
  <c r="H246" i="30"/>
  <c r="I246" i="30"/>
  <c r="J246" i="30"/>
  <c r="K246" i="30"/>
  <c r="L246" i="30"/>
  <c r="M246" i="30"/>
  <c r="N246" i="30"/>
  <c r="O246" i="30"/>
  <c r="P246" i="30"/>
  <c r="R246" i="30"/>
  <c r="S246" i="30"/>
  <c r="U246" i="30"/>
  <c r="W246" i="30"/>
  <c r="Y246" i="30"/>
  <c r="AA246" i="30"/>
  <c r="AC246" i="30"/>
  <c r="AE246" i="30"/>
  <c r="AG246" i="30"/>
  <c r="AI246" i="30"/>
  <c r="AK246" i="30"/>
  <c r="AM246" i="30"/>
  <c r="AO246" i="30"/>
  <c r="AS246" i="30"/>
  <c r="AT246" i="30"/>
  <c r="A247" i="30"/>
  <c r="B247" i="30"/>
  <c r="C247" i="30"/>
  <c r="D247" i="30"/>
  <c r="E247" i="30"/>
  <c r="F247" i="30"/>
  <c r="G247" i="30"/>
  <c r="H247" i="30"/>
  <c r="I247" i="30"/>
  <c r="J247" i="30"/>
  <c r="K247" i="30"/>
  <c r="L247" i="30"/>
  <c r="M247" i="30"/>
  <c r="N247" i="30"/>
  <c r="O247" i="30"/>
  <c r="P247" i="30"/>
  <c r="Q247" i="30"/>
  <c r="R247" i="30"/>
  <c r="S247" i="30"/>
  <c r="T247" i="30"/>
  <c r="U247" i="30"/>
  <c r="V247" i="30"/>
  <c r="W247" i="30"/>
  <c r="X247" i="30"/>
  <c r="Y247" i="30"/>
  <c r="Z247" i="30"/>
  <c r="AA247" i="30"/>
  <c r="AB247" i="30"/>
  <c r="AC247" i="30"/>
  <c r="AD247" i="30"/>
  <c r="AE247" i="30"/>
  <c r="AF247" i="30"/>
  <c r="AG247" i="30"/>
  <c r="AH247" i="30"/>
  <c r="AI247" i="30"/>
  <c r="AJ247" i="30"/>
  <c r="AK247" i="30"/>
  <c r="AL247" i="30"/>
  <c r="AM247" i="30"/>
  <c r="AN247" i="30"/>
  <c r="AO247" i="30"/>
  <c r="AP247" i="30"/>
  <c r="AQ247" i="30"/>
  <c r="AR247" i="30"/>
  <c r="AS247" i="30"/>
  <c r="AT247" i="30"/>
  <c r="A248" i="30"/>
  <c r="B248" i="30"/>
  <c r="C248" i="30"/>
  <c r="D248" i="30"/>
  <c r="E248" i="30"/>
  <c r="F248" i="30"/>
  <c r="G248" i="30"/>
  <c r="H248" i="30"/>
  <c r="I248" i="30"/>
  <c r="J248" i="30"/>
  <c r="K248" i="30"/>
  <c r="L248" i="30"/>
  <c r="M248" i="30"/>
  <c r="N248" i="30"/>
  <c r="O248" i="30"/>
  <c r="P248" i="30"/>
  <c r="Q248" i="30"/>
  <c r="R248" i="30"/>
  <c r="S248" i="30"/>
  <c r="T248" i="30"/>
  <c r="U248" i="30"/>
  <c r="V248" i="30"/>
  <c r="W248" i="30"/>
  <c r="X248" i="30"/>
  <c r="Y248" i="30"/>
  <c r="Z248" i="30"/>
  <c r="AA248" i="30"/>
  <c r="AB248" i="30"/>
  <c r="AC248" i="30"/>
  <c r="AD248" i="30"/>
  <c r="AE248" i="30"/>
  <c r="AF248" i="30"/>
  <c r="AG248" i="30"/>
  <c r="AH248" i="30"/>
  <c r="AI248" i="30"/>
  <c r="AJ248" i="30"/>
  <c r="AK248" i="30"/>
  <c r="AL248" i="30"/>
  <c r="AM248" i="30"/>
  <c r="AN248" i="30"/>
  <c r="AO248" i="30"/>
  <c r="AP248" i="30"/>
  <c r="AQ248" i="30"/>
  <c r="AR248" i="30"/>
  <c r="AS248" i="30"/>
  <c r="AT248" i="30"/>
  <c r="A249" i="30"/>
  <c r="B249" i="30"/>
  <c r="C249" i="30"/>
  <c r="D249" i="30"/>
  <c r="E249" i="30"/>
  <c r="F249" i="30"/>
  <c r="G249" i="30"/>
  <c r="H249" i="30"/>
  <c r="I249" i="30"/>
  <c r="J249" i="30"/>
  <c r="K249" i="30"/>
  <c r="L249" i="30"/>
  <c r="M249" i="30"/>
  <c r="N249" i="30"/>
  <c r="O249" i="30"/>
  <c r="P249" i="30"/>
  <c r="Q249" i="30"/>
  <c r="R249" i="30"/>
  <c r="S249" i="30"/>
  <c r="T249" i="30"/>
  <c r="U249" i="30"/>
  <c r="V249" i="30"/>
  <c r="W249" i="30"/>
  <c r="X249" i="30"/>
  <c r="Y249" i="30"/>
  <c r="Z249" i="30"/>
  <c r="AA249" i="30"/>
  <c r="AB249" i="30"/>
  <c r="AC249" i="30"/>
  <c r="AD249" i="30"/>
  <c r="AE249" i="30"/>
  <c r="AF249" i="30"/>
  <c r="AG249" i="30"/>
  <c r="AH249" i="30"/>
  <c r="AI249" i="30"/>
  <c r="AJ249" i="30"/>
  <c r="AK249" i="30"/>
  <c r="AL249" i="30"/>
  <c r="AM249" i="30"/>
  <c r="AN249" i="30"/>
  <c r="AO249" i="30"/>
  <c r="AP249" i="30"/>
  <c r="AQ249" i="30"/>
  <c r="AR249" i="30"/>
  <c r="AS249" i="30"/>
  <c r="AT249" i="30"/>
  <c r="A250" i="30"/>
  <c r="B250" i="30"/>
  <c r="C250" i="30"/>
  <c r="D250" i="30"/>
  <c r="E250" i="30"/>
  <c r="F250" i="30"/>
  <c r="G250" i="30"/>
  <c r="H250" i="30"/>
  <c r="I250" i="30"/>
  <c r="J250" i="30"/>
  <c r="K250" i="30"/>
  <c r="L250" i="30"/>
  <c r="M250" i="30"/>
  <c r="N250" i="30"/>
  <c r="O250" i="30"/>
  <c r="P250" i="30"/>
  <c r="Q250" i="30"/>
  <c r="R250" i="30"/>
  <c r="S250" i="30"/>
  <c r="T250" i="30"/>
  <c r="U250" i="30"/>
  <c r="V250" i="30"/>
  <c r="W250" i="30"/>
  <c r="X250" i="30"/>
  <c r="Y250" i="30"/>
  <c r="Z250" i="30"/>
  <c r="AA250" i="30"/>
  <c r="AB250" i="30"/>
  <c r="AC250" i="30"/>
  <c r="AD250" i="30"/>
  <c r="AE250" i="30"/>
  <c r="AF250" i="30"/>
  <c r="AG250" i="30"/>
  <c r="AH250" i="30"/>
  <c r="AI250" i="30"/>
  <c r="AJ250" i="30"/>
  <c r="AK250" i="30"/>
  <c r="AL250" i="30"/>
  <c r="AM250" i="30"/>
  <c r="AN250" i="30"/>
  <c r="AO250" i="30"/>
  <c r="AP250" i="30"/>
  <c r="AQ250" i="30"/>
  <c r="AR250" i="30"/>
  <c r="AS250" i="30"/>
  <c r="AT250" i="30"/>
  <c r="A251" i="30"/>
  <c r="B251" i="30"/>
  <c r="C251" i="30"/>
  <c r="D251" i="30"/>
  <c r="E251" i="30"/>
  <c r="F251" i="30"/>
  <c r="G251" i="30"/>
  <c r="H251" i="30"/>
  <c r="I251" i="30"/>
  <c r="J251" i="30"/>
  <c r="K251" i="30"/>
  <c r="L251" i="30"/>
  <c r="M251" i="30"/>
  <c r="N251" i="30"/>
  <c r="O251" i="30"/>
  <c r="P251" i="30"/>
  <c r="Q251" i="30"/>
  <c r="R251" i="30"/>
  <c r="S251" i="30"/>
  <c r="T251" i="30"/>
  <c r="U251" i="30"/>
  <c r="V251" i="30"/>
  <c r="W251" i="30"/>
  <c r="X251" i="30"/>
  <c r="Y251" i="30"/>
  <c r="Z251" i="30"/>
  <c r="AA251" i="30"/>
  <c r="AB251" i="30"/>
  <c r="AC251" i="30"/>
  <c r="AD251" i="30"/>
  <c r="AE251" i="30"/>
  <c r="AF251" i="30"/>
  <c r="AG251" i="30"/>
  <c r="AH251" i="30"/>
  <c r="AI251" i="30"/>
  <c r="AJ251" i="30"/>
  <c r="AK251" i="30"/>
  <c r="AL251" i="30"/>
  <c r="AM251" i="30"/>
  <c r="AN251" i="30"/>
  <c r="AO251" i="30"/>
  <c r="AP251" i="30"/>
  <c r="AQ251" i="30"/>
  <c r="AR251" i="30"/>
  <c r="AS251" i="30"/>
  <c r="AT251" i="30"/>
  <c r="A252" i="30"/>
  <c r="B252" i="30"/>
  <c r="C252" i="30"/>
  <c r="D252" i="30"/>
  <c r="E252" i="30"/>
  <c r="F252" i="30"/>
  <c r="G252" i="30"/>
  <c r="H252" i="30"/>
  <c r="I252" i="30"/>
  <c r="J252" i="30"/>
  <c r="K252" i="30"/>
  <c r="L252" i="30"/>
  <c r="M252" i="30"/>
  <c r="N252" i="30"/>
  <c r="O252" i="30"/>
  <c r="P252" i="30"/>
  <c r="Q252" i="30"/>
  <c r="R252" i="30"/>
  <c r="S252" i="30"/>
  <c r="T252" i="30"/>
  <c r="U252" i="30"/>
  <c r="V252" i="30"/>
  <c r="W252" i="30"/>
  <c r="X252" i="30"/>
  <c r="Y252" i="30"/>
  <c r="Z252" i="30"/>
  <c r="AA252" i="30"/>
  <c r="AB252" i="30"/>
  <c r="AC252" i="30"/>
  <c r="AD252" i="30"/>
  <c r="AE252" i="30"/>
  <c r="AF252" i="30"/>
  <c r="AG252" i="30"/>
  <c r="AH252" i="30"/>
  <c r="AI252" i="30"/>
  <c r="AJ252" i="30"/>
  <c r="AK252" i="30"/>
  <c r="AL252" i="30"/>
  <c r="AM252" i="30"/>
  <c r="AN252" i="30"/>
  <c r="AO252" i="30"/>
  <c r="AP252" i="30"/>
  <c r="AQ252" i="30"/>
  <c r="AR252" i="30"/>
  <c r="AS252" i="30"/>
  <c r="AT252" i="30"/>
  <c r="A253" i="30"/>
  <c r="B253" i="30"/>
  <c r="C253" i="30"/>
  <c r="D253" i="30"/>
  <c r="E253" i="30"/>
  <c r="F253" i="30"/>
  <c r="G253" i="30"/>
  <c r="H253" i="30"/>
  <c r="I253" i="30"/>
  <c r="J253" i="30"/>
  <c r="K253" i="30"/>
  <c r="L253" i="30"/>
  <c r="M253" i="30"/>
  <c r="N253" i="30"/>
  <c r="O253" i="30"/>
  <c r="P253" i="30"/>
  <c r="Q253" i="30"/>
  <c r="R253" i="30"/>
  <c r="S253" i="30"/>
  <c r="T253" i="30"/>
  <c r="U253" i="30"/>
  <c r="V253" i="30"/>
  <c r="W253" i="30"/>
  <c r="X253" i="30"/>
  <c r="Y253" i="30"/>
  <c r="Z253" i="30"/>
  <c r="AA253" i="30"/>
  <c r="AB253" i="30"/>
  <c r="AC253" i="30"/>
  <c r="AD253" i="30"/>
  <c r="AE253" i="30"/>
  <c r="AF253" i="30"/>
  <c r="AG253" i="30"/>
  <c r="AH253" i="30"/>
  <c r="AI253" i="30"/>
  <c r="AJ253" i="30"/>
  <c r="AK253" i="30"/>
  <c r="AL253" i="30"/>
  <c r="AM253" i="30"/>
  <c r="AN253" i="30"/>
  <c r="AO253" i="30"/>
  <c r="AP253" i="30"/>
  <c r="AQ253" i="30"/>
  <c r="AR253" i="30"/>
  <c r="AS253" i="30"/>
  <c r="AT253" i="30"/>
  <c r="A254" i="30"/>
  <c r="B254" i="30"/>
  <c r="C254" i="30"/>
  <c r="D254" i="30"/>
  <c r="E254" i="30"/>
  <c r="F254" i="30"/>
  <c r="G254" i="30"/>
  <c r="H254" i="30"/>
  <c r="I254" i="30"/>
  <c r="J254" i="30"/>
  <c r="K254" i="30"/>
  <c r="L254" i="30"/>
  <c r="M254" i="30"/>
  <c r="N254" i="30"/>
  <c r="O254" i="30"/>
  <c r="P254" i="30"/>
  <c r="Q254" i="30"/>
  <c r="R254" i="30"/>
  <c r="S254" i="30"/>
  <c r="T254" i="30"/>
  <c r="U254" i="30"/>
  <c r="V254" i="30"/>
  <c r="W254" i="30"/>
  <c r="X254" i="30"/>
  <c r="Y254" i="30"/>
  <c r="Z254" i="30"/>
  <c r="AA254" i="30"/>
  <c r="AB254" i="30"/>
  <c r="AC254" i="30"/>
  <c r="AD254" i="30"/>
  <c r="AE254" i="30"/>
  <c r="AF254" i="30"/>
  <c r="AG254" i="30"/>
  <c r="AH254" i="30"/>
  <c r="AI254" i="30"/>
  <c r="AJ254" i="30"/>
  <c r="AK254" i="30"/>
  <c r="AL254" i="30"/>
  <c r="AM254" i="30"/>
  <c r="AN254" i="30"/>
  <c r="AO254" i="30"/>
  <c r="AP254" i="30"/>
  <c r="AQ254" i="30"/>
  <c r="AR254" i="30"/>
  <c r="AS254" i="30"/>
  <c r="AT254" i="30"/>
  <c r="A255" i="30"/>
  <c r="B255" i="30"/>
  <c r="C255" i="30"/>
  <c r="D255" i="30"/>
  <c r="E255" i="30"/>
  <c r="F255" i="30"/>
  <c r="G255" i="30"/>
  <c r="H255" i="30"/>
  <c r="I255" i="30"/>
  <c r="J255" i="30"/>
  <c r="K255" i="30"/>
  <c r="L255" i="30"/>
  <c r="M255" i="30"/>
  <c r="N255" i="30"/>
  <c r="O255" i="30"/>
  <c r="P255" i="30"/>
  <c r="Q255" i="30"/>
  <c r="R255" i="30"/>
  <c r="S255" i="30"/>
  <c r="T255" i="30"/>
  <c r="U255" i="30"/>
  <c r="V255" i="30"/>
  <c r="W255" i="30"/>
  <c r="X255" i="30"/>
  <c r="Y255" i="30"/>
  <c r="Z255" i="30"/>
  <c r="AA255" i="30"/>
  <c r="AB255" i="30"/>
  <c r="AC255" i="30"/>
  <c r="AD255" i="30"/>
  <c r="AE255" i="30"/>
  <c r="AF255" i="30"/>
  <c r="AG255" i="30"/>
  <c r="AH255" i="30"/>
  <c r="AI255" i="30"/>
  <c r="AJ255" i="30"/>
  <c r="AK255" i="30"/>
  <c r="AL255" i="30"/>
  <c r="AM255" i="30"/>
  <c r="AN255" i="30"/>
  <c r="AO255" i="30"/>
  <c r="AP255" i="30"/>
  <c r="AQ255" i="30"/>
  <c r="AR255" i="30"/>
  <c r="AS255" i="30"/>
  <c r="AT255" i="30"/>
  <c r="A256" i="30"/>
  <c r="B256" i="30"/>
  <c r="C256" i="30"/>
  <c r="D256" i="30"/>
  <c r="E256" i="30"/>
  <c r="F256" i="30"/>
  <c r="G256" i="30"/>
  <c r="H256" i="30"/>
  <c r="I256" i="30"/>
  <c r="J256" i="30"/>
  <c r="K256" i="30"/>
  <c r="L256" i="30"/>
  <c r="M256" i="30"/>
  <c r="N256" i="30"/>
  <c r="O256" i="30"/>
  <c r="P256" i="30"/>
  <c r="Q256" i="30"/>
  <c r="R256" i="30"/>
  <c r="S256" i="30"/>
  <c r="T256" i="30"/>
  <c r="U256" i="30"/>
  <c r="V256" i="30"/>
  <c r="W256" i="30"/>
  <c r="X256" i="30"/>
  <c r="Y256" i="30"/>
  <c r="Z256" i="30"/>
  <c r="AA256" i="30"/>
  <c r="AB256" i="30"/>
  <c r="AC256" i="30"/>
  <c r="AD256" i="30"/>
  <c r="AE256" i="30"/>
  <c r="AF256" i="30"/>
  <c r="AG256" i="30"/>
  <c r="AH256" i="30"/>
  <c r="AI256" i="30"/>
  <c r="AJ256" i="30"/>
  <c r="AK256" i="30"/>
  <c r="AL256" i="30"/>
  <c r="AM256" i="30"/>
  <c r="AN256" i="30"/>
  <c r="AO256" i="30"/>
  <c r="AP256" i="30"/>
  <c r="AQ256" i="30"/>
  <c r="AR256" i="30"/>
  <c r="AS256" i="30"/>
  <c r="AT256" i="30"/>
  <c r="A257" i="30"/>
  <c r="B257" i="30"/>
  <c r="C257" i="30"/>
  <c r="D257" i="30"/>
  <c r="E257" i="30"/>
  <c r="F257" i="30"/>
  <c r="G257" i="30"/>
  <c r="H257" i="30"/>
  <c r="I257" i="30"/>
  <c r="J257" i="30"/>
  <c r="K257" i="30"/>
  <c r="L257" i="30"/>
  <c r="M257" i="30"/>
  <c r="N257" i="30"/>
  <c r="O257" i="30"/>
  <c r="P257" i="30"/>
  <c r="Q257" i="30"/>
  <c r="R257" i="30"/>
  <c r="S257" i="30"/>
  <c r="T257" i="30"/>
  <c r="U257" i="30"/>
  <c r="V257" i="30"/>
  <c r="W257" i="30"/>
  <c r="X257" i="30"/>
  <c r="Y257" i="30"/>
  <c r="Z257" i="30"/>
  <c r="AA257" i="30"/>
  <c r="AB257" i="30"/>
  <c r="AC257" i="30"/>
  <c r="AD257" i="30"/>
  <c r="AE257" i="30"/>
  <c r="AF257" i="30"/>
  <c r="AG257" i="30"/>
  <c r="AH257" i="30"/>
  <c r="AI257" i="30"/>
  <c r="AJ257" i="30"/>
  <c r="AK257" i="30"/>
  <c r="AL257" i="30"/>
  <c r="AM257" i="30"/>
  <c r="AN257" i="30"/>
  <c r="AO257" i="30"/>
  <c r="AP257" i="30"/>
  <c r="AQ257" i="30"/>
  <c r="AR257" i="30"/>
  <c r="AS257" i="30"/>
  <c r="AT257" i="30"/>
  <c r="A258" i="30"/>
  <c r="B258" i="30"/>
  <c r="C258" i="30"/>
  <c r="D258" i="30"/>
  <c r="E258" i="30"/>
  <c r="F258" i="30"/>
  <c r="G258" i="30"/>
  <c r="H258" i="30"/>
  <c r="I258" i="30"/>
  <c r="J258" i="30"/>
  <c r="K258" i="30"/>
  <c r="L258" i="30"/>
  <c r="M258" i="30"/>
  <c r="N258" i="30"/>
  <c r="O258" i="30"/>
  <c r="P258" i="30"/>
  <c r="Q258" i="30"/>
  <c r="R258" i="30"/>
  <c r="S258" i="30"/>
  <c r="T258" i="30"/>
  <c r="U258" i="30"/>
  <c r="V258" i="30"/>
  <c r="W258" i="30"/>
  <c r="X258" i="30"/>
  <c r="Y258" i="30"/>
  <c r="Z258" i="30"/>
  <c r="AA258" i="30"/>
  <c r="AB258" i="30"/>
  <c r="AC258" i="30"/>
  <c r="AD258" i="30"/>
  <c r="AE258" i="30"/>
  <c r="AF258" i="30"/>
  <c r="AG258" i="30"/>
  <c r="AH258" i="30"/>
  <c r="AI258" i="30"/>
  <c r="AJ258" i="30"/>
  <c r="AK258" i="30"/>
  <c r="AL258" i="30"/>
  <c r="AM258" i="30"/>
  <c r="AN258" i="30"/>
  <c r="AO258" i="30"/>
  <c r="AP258" i="30"/>
  <c r="AQ258" i="30"/>
  <c r="AR258" i="30"/>
  <c r="AS258" i="30"/>
  <c r="AT258" i="30"/>
  <c r="A259" i="30"/>
  <c r="B259" i="30"/>
  <c r="C259" i="30"/>
  <c r="D259" i="30"/>
  <c r="E259" i="30"/>
  <c r="F259" i="30"/>
  <c r="G259" i="30"/>
  <c r="H259" i="30"/>
  <c r="I259" i="30"/>
  <c r="J259" i="30"/>
  <c r="K259" i="30"/>
  <c r="L259" i="30"/>
  <c r="M259" i="30"/>
  <c r="N259" i="30"/>
  <c r="O259" i="30"/>
  <c r="P259" i="30"/>
  <c r="Q259" i="30"/>
  <c r="R259" i="30"/>
  <c r="S259" i="30"/>
  <c r="T259" i="30"/>
  <c r="U259" i="30"/>
  <c r="V259" i="30"/>
  <c r="W259" i="30"/>
  <c r="X259" i="30"/>
  <c r="Y259" i="30"/>
  <c r="Z259" i="30"/>
  <c r="AA259" i="30"/>
  <c r="AB259" i="30"/>
  <c r="AC259" i="30"/>
  <c r="AD259" i="30"/>
  <c r="AE259" i="30"/>
  <c r="AF259" i="30"/>
  <c r="AG259" i="30"/>
  <c r="AH259" i="30"/>
  <c r="AI259" i="30"/>
  <c r="AJ259" i="30"/>
  <c r="AK259" i="30"/>
  <c r="AL259" i="30"/>
  <c r="AM259" i="30"/>
  <c r="AN259" i="30"/>
  <c r="AO259" i="30"/>
  <c r="AP259" i="30"/>
  <c r="AQ259" i="30"/>
  <c r="AR259" i="30"/>
  <c r="AS259" i="30"/>
  <c r="AT259" i="30"/>
  <c r="A260" i="30"/>
  <c r="B260" i="30"/>
  <c r="C260" i="30"/>
  <c r="D260" i="30"/>
  <c r="E260" i="30"/>
  <c r="F260" i="30"/>
  <c r="G260" i="30"/>
  <c r="H260" i="30"/>
  <c r="I260" i="30"/>
  <c r="J260" i="30"/>
  <c r="K260" i="30"/>
  <c r="L260" i="30"/>
  <c r="M260" i="30"/>
  <c r="N260" i="30"/>
  <c r="O260" i="30"/>
  <c r="P260" i="30"/>
  <c r="Q260" i="30"/>
  <c r="R260" i="30"/>
  <c r="S260" i="30"/>
  <c r="T260" i="30"/>
  <c r="U260" i="30"/>
  <c r="V260" i="30"/>
  <c r="W260" i="30"/>
  <c r="X260" i="30"/>
  <c r="Y260" i="30"/>
  <c r="Z260" i="30"/>
  <c r="AA260" i="30"/>
  <c r="AB260" i="30"/>
  <c r="AC260" i="30"/>
  <c r="AD260" i="30"/>
  <c r="AE260" i="30"/>
  <c r="AF260" i="30"/>
  <c r="AG260" i="30"/>
  <c r="AH260" i="30"/>
  <c r="AI260" i="30"/>
  <c r="AJ260" i="30"/>
  <c r="AK260" i="30"/>
  <c r="AL260" i="30"/>
  <c r="AM260" i="30"/>
  <c r="AN260" i="30"/>
  <c r="AO260" i="30"/>
  <c r="AP260" i="30"/>
  <c r="AQ260" i="30"/>
  <c r="AR260" i="30"/>
  <c r="AS260" i="30"/>
  <c r="AT260" i="30"/>
  <c r="A261" i="30"/>
  <c r="B261" i="30"/>
  <c r="C261" i="30"/>
  <c r="D261" i="30"/>
  <c r="E261" i="30"/>
  <c r="F261" i="30"/>
  <c r="G261" i="30"/>
  <c r="H261" i="30"/>
  <c r="I261" i="30"/>
  <c r="J261" i="30"/>
  <c r="K261" i="30"/>
  <c r="L261" i="30"/>
  <c r="M261" i="30"/>
  <c r="N261" i="30"/>
  <c r="O261" i="30"/>
  <c r="P261" i="30"/>
  <c r="Q261" i="30"/>
  <c r="R261" i="30"/>
  <c r="S261" i="30"/>
  <c r="T261" i="30"/>
  <c r="U261" i="30"/>
  <c r="V261" i="30"/>
  <c r="W261" i="30"/>
  <c r="X261" i="30"/>
  <c r="Y261" i="30"/>
  <c r="Z261" i="30"/>
  <c r="AA261" i="30"/>
  <c r="AB261" i="30"/>
  <c r="AC261" i="30"/>
  <c r="AD261" i="30"/>
  <c r="AE261" i="30"/>
  <c r="AF261" i="30"/>
  <c r="AG261" i="30"/>
  <c r="AH261" i="30"/>
  <c r="AI261" i="30"/>
  <c r="AJ261" i="30"/>
  <c r="AK261" i="30"/>
  <c r="AL261" i="30"/>
  <c r="AM261" i="30"/>
  <c r="AN261" i="30"/>
  <c r="AO261" i="30"/>
  <c r="AP261" i="30"/>
  <c r="AQ261" i="30"/>
  <c r="AR261" i="30"/>
  <c r="AS261" i="30"/>
  <c r="AT261" i="30"/>
  <c r="A262" i="30"/>
  <c r="B262" i="30"/>
  <c r="C262" i="30"/>
  <c r="D262" i="30"/>
  <c r="E262" i="30"/>
  <c r="F262" i="30"/>
  <c r="G262" i="30"/>
  <c r="H262" i="30"/>
  <c r="I262" i="30"/>
  <c r="J262" i="30"/>
  <c r="K262" i="30"/>
  <c r="L262" i="30"/>
  <c r="M262" i="30"/>
  <c r="N262" i="30"/>
  <c r="O262" i="30"/>
  <c r="P262" i="30"/>
  <c r="Q262" i="30"/>
  <c r="R262" i="30"/>
  <c r="S262" i="30"/>
  <c r="T262" i="30"/>
  <c r="U262" i="30"/>
  <c r="V262" i="30"/>
  <c r="W262" i="30"/>
  <c r="X262" i="30"/>
  <c r="Y262" i="30"/>
  <c r="Z262" i="30"/>
  <c r="AA262" i="30"/>
  <c r="AB262" i="30"/>
  <c r="AC262" i="30"/>
  <c r="AD262" i="30"/>
  <c r="AE262" i="30"/>
  <c r="AF262" i="30"/>
  <c r="AG262" i="30"/>
  <c r="AH262" i="30"/>
  <c r="AI262" i="30"/>
  <c r="AJ262" i="30"/>
  <c r="AK262" i="30"/>
  <c r="AL262" i="30"/>
  <c r="AM262" i="30"/>
  <c r="AN262" i="30"/>
  <c r="AO262" i="30"/>
  <c r="AP262" i="30"/>
  <c r="AQ262" i="30"/>
  <c r="AR262" i="30"/>
  <c r="AS262" i="30"/>
  <c r="AT262" i="30"/>
  <c r="A263" i="30"/>
  <c r="B263" i="30"/>
  <c r="C263" i="30"/>
  <c r="D263" i="30"/>
  <c r="E263" i="30"/>
  <c r="F263" i="30"/>
  <c r="G263" i="30"/>
  <c r="H263" i="30"/>
  <c r="I263" i="30"/>
  <c r="J263" i="30"/>
  <c r="K263" i="30"/>
  <c r="L263" i="30"/>
  <c r="M263" i="30"/>
  <c r="N263" i="30"/>
  <c r="O263" i="30"/>
  <c r="P263" i="30"/>
  <c r="Q263" i="30"/>
  <c r="R263" i="30"/>
  <c r="S263" i="30"/>
  <c r="T263" i="30"/>
  <c r="U263" i="30"/>
  <c r="V263" i="30"/>
  <c r="W263" i="30"/>
  <c r="X263" i="30"/>
  <c r="Y263" i="30"/>
  <c r="Z263" i="30"/>
  <c r="AA263" i="30"/>
  <c r="AB263" i="30"/>
  <c r="AC263" i="30"/>
  <c r="AD263" i="30"/>
  <c r="AE263" i="30"/>
  <c r="AF263" i="30"/>
  <c r="AG263" i="30"/>
  <c r="AH263" i="30"/>
  <c r="AI263" i="30"/>
  <c r="AJ263" i="30"/>
  <c r="AK263" i="30"/>
  <c r="AL263" i="30"/>
  <c r="AM263" i="30"/>
  <c r="AN263" i="30"/>
  <c r="AO263" i="30"/>
  <c r="AP263" i="30"/>
  <c r="AQ263" i="30"/>
  <c r="AR263" i="30"/>
  <c r="AS263" i="30"/>
  <c r="AT263" i="30"/>
  <c r="A264" i="30"/>
  <c r="B264" i="30"/>
  <c r="C264" i="30"/>
  <c r="D264" i="30"/>
  <c r="E264" i="30"/>
  <c r="F264" i="30"/>
  <c r="G264" i="30"/>
  <c r="H264" i="30"/>
  <c r="I264" i="30"/>
  <c r="J264" i="30"/>
  <c r="K264" i="30"/>
  <c r="L264" i="30"/>
  <c r="M264" i="30"/>
  <c r="N264" i="30"/>
  <c r="O264" i="30"/>
  <c r="P264" i="30"/>
  <c r="Q264" i="30"/>
  <c r="R264" i="30"/>
  <c r="S264" i="30"/>
  <c r="T264" i="30"/>
  <c r="U264" i="30"/>
  <c r="V264" i="30"/>
  <c r="W264" i="30"/>
  <c r="X264" i="30"/>
  <c r="Y264" i="30"/>
  <c r="Z264" i="30"/>
  <c r="AA264" i="30"/>
  <c r="AB264" i="30"/>
  <c r="AC264" i="30"/>
  <c r="AD264" i="30"/>
  <c r="AE264" i="30"/>
  <c r="AF264" i="30"/>
  <c r="AG264" i="30"/>
  <c r="AH264" i="30"/>
  <c r="AI264" i="30"/>
  <c r="AJ264" i="30"/>
  <c r="AK264" i="30"/>
  <c r="AL264" i="30"/>
  <c r="AM264" i="30"/>
  <c r="AN264" i="30"/>
  <c r="AO264" i="30"/>
  <c r="AP264" i="30"/>
  <c r="AQ264" i="30"/>
  <c r="AR264" i="30"/>
  <c r="AS264" i="30"/>
  <c r="AT264" i="30"/>
  <c r="A265" i="30"/>
  <c r="B265" i="30"/>
  <c r="C265" i="30"/>
  <c r="D265" i="30"/>
  <c r="E265" i="30"/>
  <c r="F265" i="30"/>
  <c r="G265" i="30"/>
  <c r="H265" i="30"/>
  <c r="I265" i="30"/>
  <c r="J265" i="30"/>
  <c r="K265" i="30"/>
  <c r="L265" i="30"/>
  <c r="M265" i="30"/>
  <c r="N265" i="30"/>
  <c r="O265" i="30"/>
  <c r="P265" i="30"/>
  <c r="Q265" i="30"/>
  <c r="R265" i="30"/>
  <c r="S265" i="30"/>
  <c r="T265" i="30"/>
  <c r="U265" i="30"/>
  <c r="V265" i="30"/>
  <c r="W265" i="30"/>
  <c r="X265" i="30"/>
  <c r="Y265" i="30"/>
  <c r="Z265" i="30"/>
  <c r="AA265" i="30"/>
  <c r="AB265" i="30"/>
  <c r="AC265" i="30"/>
  <c r="AD265" i="30"/>
  <c r="AE265" i="30"/>
  <c r="AF265" i="30"/>
  <c r="AG265" i="30"/>
  <c r="AH265" i="30"/>
  <c r="AI265" i="30"/>
  <c r="AJ265" i="30"/>
  <c r="AK265" i="30"/>
  <c r="AL265" i="30"/>
  <c r="AM265" i="30"/>
  <c r="AN265" i="30"/>
  <c r="AO265" i="30"/>
  <c r="AP265" i="30"/>
  <c r="AQ265" i="30"/>
  <c r="AR265" i="30"/>
  <c r="AS265" i="30"/>
  <c r="AT265" i="30"/>
  <c r="A266" i="30"/>
  <c r="B266" i="30"/>
  <c r="C266" i="30"/>
  <c r="D266" i="30"/>
  <c r="E266" i="30"/>
  <c r="F266" i="30"/>
  <c r="G266" i="30"/>
  <c r="H266" i="30"/>
  <c r="I266" i="30"/>
  <c r="J266" i="30"/>
  <c r="K266" i="30"/>
  <c r="L266" i="30"/>
  <c r="M266" i="30"/>
  <c r="N266" i="30"/>
  <c r="O266" i="30"/>
  <c r="P266" i="30"/>
  <c r="Q266" i="30"/>
  <c r="R266" i="30"/>
  <c r="S266" i="30"/>
  <c r="T266" i="30"/>
  <c r="U266" i="30"/>
  <c r="V266" i="30"/>
  <c r="W266" i="30"/>
  <c r="X266" i="30"/>
  <c r="Y266" i="30"/>
  <c r="Z266" i="30"/>
  <c r="AA266" i="30"/>
  <c r="AB266" i="30"/>
  <c r="AC266" i="30"/>
  <c r="AD266" i="30"/>
  <c r="AE266" i="30"/>
  <c r="AF266" i="30"/>
  <c r="AG266" i="30"/>
  <c r="AH266" i="30"/>
  <c r="AI266" i="30"/>
  <c r="AJ266" i="30"/>
  <c r="AK266" i="30"/>
  <c r="AL266" i="30"/>
  <c r="AM266" i="30"/>
  <c r="AN266" i="30"/>
  <c r="AO266" i="30"/>
  <c r="AP266" i="30"/>
  <c r="AQ266" i="30"/>
  <c r="AR266" i="30"/>
  <c r="AS266" i="30"/>
  <c r="AT266" i="30"/>
  <c r="A267" i="30"/>
  <c r="B267" i="30"/>
  <c r="C267" i="30"/>
  <c r="D267" i="30"/>
  <c r="E267" i="30"/>
  <c r="F267" i="30"/>
  <c r="G267" i="30"/>
  <c r="H267" i="30"/>
  <c r="I267" i="30"/>
  <c r="J267" i="30"/>
  <c r="K267" i="30"/>
  <c r="L267" i="30"/>
  <c r="M267" i="30"/>
  <c r="N267" i="30"/>
  <c r="O267" i="30"/>
  <c r="P267" i="30"/>
  <c r="Q267" i="30"/>
  <c r="R267" i="30"/>
  <c r="S267" i="30"/>
  <c r="T267" i="30"/>
  <c r="U267" i="30"/>
  <c r="V267" i="30"/>
  <c r="W267" i="30"/>
  <c r="X267" i="30"/>
  <c r="Y267" i="30"/>
  <c r="Z267" i="30"/>
  <c r="AA267" i="30"/>
  <c r="AB267" i="30"/>
  <c r="AC267" i="30"/>
  <c r="AD267" i="30"/>
  <c r="AE267" i="30"/>
  <c r="AF267" i="30"/>
  <c r="AG267" i="30"/>
  <c r="AH267" i="30"/>
  <c r="AI267" i="30"/>
  <c r="AJ267" i="30"/>
  <c r="AK267" i="30"/>
  <c r="AL267" i="30"/>
  <c r="AM267" i="30"/>
  <c r="AN267" i="30"/>
  <c r="AO267" i="30"/>
  <c r="AP267" i="30"/>
  <c r="AQ267" i="30"/>
  <c r="AR267" i="30"/>
  <c r="AS267" i="30"/>
  <c r="AT267" i="30"/>
  <c r="A268" i="30"/>
  <c r="B268" i="30"/>
  <c r="C268" i="30"/>
  <c r="D268" i="30"/>
  <c r="E268" i="30"/>
  <c r="F268" i="30"/>
  <c r="G268" i="30"/>
  <c r="H268" i="30"/>
  <c r="I268" i="30"/>
  <c r="J268" i="30"/>
  <c r="K268" i="30"/>
  <c r="L268" i="30"/>
  <c r="M268" i="30"/>
  <c r="N268" i="30"/>
  <c r="O268" i="30"/>
  <c r="P268" i="30"/>
  <c r="Q268" i="30"/>
  <c r="R268" i="30"/>
  <c r="S268" i="30"/>
  <c r="T268" i="30"/>
  <c r="U268" i="30"/>
  <c r="V268" i="30"/>
  <c r="W268" i="30"/>
  <c r="X268" i="30"/>
  <c r="Y268" i="30"/>
  <c r="Z268" i="30"/>
  <c r="AA268" i="30"/>
  <c r="AB268" i="30"/>
  <c r="AC268" i="30"/>
  <c r="AD268" i="30"/>
  <c r="AE268" i="30"/>
  <c r="AF268" i="30"/>
  <c r="AG268" i="30"/>
  <c r="AH268" i="30"/>
  <c r="AI268" i="30"/>
  <c r="AJ268" i="30"/>
  <c r="AK268" i="30"/>
  <c r="AL268" i="30"/>
  <c r="AM268" i="30"/>
  <c r="AN268" i="30"/>
  <c r="AO268" i="30"/>
  <c r="AP268" i="30"/>
  <c r="AQ268" i="30"/>
  <c r="AR268" i="30"/>
  <c r="AS268" i="30"/>
  <c r="AT268" i="30"/>
  <c r="A269" i="30"/>
  <c r="B269" i="30"/>
  <c r="C269" i="30"/>
  <c r="D269" i="30"/>
  <c r="E269" i="30"/>
  <c r="F269" i="30"/>
  <c r="G269" i="30"/>
  <c r="H269" i="30"/>
  <c r="I269" i="30"/>
  <c r="J269" i="30"/>
  <c r="K269" i="30"/>
  <c r="L269" i="30"/>
  <c r="M269" i="30"/>
  <c r="N269" i="30"/>
  <c r="O269" i="30"/>
  <c r="P269" i="30"/>
  <c r="Q269" i="30"/>
  <c r="R269" i="30"/>
  <c r="S269" i="30"/>
  <c r="T269" i="30"/>
  <c r="U269" i="30"/>
  <c r="V269" i="30"/>
  <c r="W269" i="30"/>
  <c r="X269" i="30"/>
  <c r="Y269" i="30"/>
  <c r="Z269" i="30"/>
  <c r="AA269" i="30"/>
  <c r="AB269" i="30"/>
  <c r="AC269" i="30"/>
  <c r="AD269" i="30"/>
  <c r="AE269" i="30"/>
  <c r="AF269" i="30"/>
  <c r="AG269" i="30"/>
  <c r="AH269" i="30"/>
  <c r="AI269" i="30"/>
  <c r="AJ269" i="30"/>
  <c r="AK269" i="30"/>
  <c r="AL269" i="30"/>
  <c r="AM269" i="30"/>
  <c r="AN269" i="30"/>
  <c r="AO269" i="30"/>
  <c r="AP269" i="30"/>
  <c r="AQ269" i="30"/>
  <c r="AR269" i="30"/>
  <c r="AS269" i="30"/>
  <c r="AT269" i="30"/>
  <c r="A270" i="30"/>
  <c r="B270" i="30"/>
  <c r="C270" i="30"/>
  <c r="D270" i="30"/>
  <c r="E270" i="30"/>
  <c r="F270" i="30"/>
  <c r="G270" i="30"/>
  <c r="H270" i="30"/>
  <c r="I270" i="30"/>
  <c r="J270" i="30"/>
  <c r="K270" i="30"/>
  <c r="L270" i="30"/>
  <c r="M270" i="30"/>
  <c r="N270" i="30"/>
  <c r="O270" i="30"/>
  <c r="P270" i="30"/>
  <c r="Q270" i="30"/>
  <c r="R270" i="30"/>
  <c r="S270" i="30"/>
  <c r="T270" i="30"/>
  <c r="U270" i="30"/>
  <c r="V270" i="30"/>
  <c r="W270" i="30"/>
  <c r="X270" i="30"/>
  <c r="Y270" i="30"/>
  <c r="Z270" i="30"/>
  <c r="AA270" i="30"/>
  <c r="AB270" i="30"/>
  <c r="AC270" i="30"/>
  <c r="AD270" i="30"/>
  <c r="AE270" i="30"/>
  <c r="AF270" i="30"/>
  <c r="AG270" i="30"/>
  <c r="AH270" i="30"/>
  <c r="AI270" i="30"/>
  <c r="AJ270" i="30"/>
  <c r="AK270" i="30"/>
  <c r="AL270" i="30"/>
  <c r="AM270" i="30"/>
  <c r="AN270" i="30"/>
  <c r="AO270" i="30"/>
  <c r="AP270" i="30"/>
  <c r="AQ270" i="30"/>
  <c r="AR270" i="30"/>
  <c r="AS270" i="30"/>
  <c r="AT270" i="30"/>
  <c r="A271" i="30"/>
  <c r="B271" i="30"/>
  <c r="C271" i="30"/>
  <c r="D271" i="30"/>
  <c r="E271" i="30"/>
  <c r="F271" i="30"/>
  <c r="G271" i="30"/>
  <c r="H271" i="30"/>
  <c r="I271" i="30"/>
  <c r="J271" i="30"/>
  <c r="K271" i="30"/>
  <c r="L271" i="30"/>
  <c r="M271" i="30"/>
  <c r="N271" i="30"/>
  <c r="O271" i="30"/>
  <c r="P271" i="30"/>
  <c r="Q271" i="30"/>
  <c r="R271" i="30"/>
  <c r="S271" i="30"/>
  <c r="T271" i="30"/>
  <c r="U271" i="30"/>
  <c r="V271" i="30"/>
  <c r="W271" i="30"/>
  <c r="X271" i="30"/>
  <c r="Y271" i="30"/>
  <c r="Z271" i="30"/>
  <c r="AA271" i="30"/>
  <c r="AB271" i="30"/>
  <c r="AC271" i="30"/>
  <c r="AD271" i="30"/>
  <c r="AE271" i="30"/>
  <c r="AF271" i="30"/>
  <c r="AG271" i="30"/>
  <c r="AH271" i="30"/>
  <c r="AI271" i="30"/>
  <c r="AJ271" i="30"/>
  <c r="AK271" i="30"/>
  <c r="AL271" i="30"/>
  <c r="AM271" i="30"/>
  <c r="AN271" i="30"/>
  <c r="AO271" i="30"/>
  <c r="AP271" i="30"/>
  <c r="AQ271" i="30"/>
  <c r="AR271" i="30"/>
  <c r="AS271" i="30"/>
  <c r="AT271" i="30"/>
  <c r="A272" i="30"/>
  <c r="B272" i="30"/>
  <c r="C272" i="30"/>
  <c r="D272" i="30"/>
  <c r="E272" i="30"/>
  <c r="F272" i="30"/>
  <c r="G272" i="30"/>
  <c r="H272" i="30"/>
  <c r="I272" i="30"/>
  <c r="J272" i="30"/>
  <c r="K272" i="30"/>
  <c r="L272" i="30"/>
  <c r="M272" i="30"/>
  <c r="N272" i="30"/>
  <c r="O272" i="30"/>
  <c r="P272" i="30"/>
  <c r="Q272" i="30"/>
  <c r="R272" i="30"/>
  <c r="S272" i="30"/>
  <c r="T272" i="30"/>
  <c r="U272" i="30"/>
  <c r="V272" i="30"/>
  <c r="W272" i="30"/>
  <c r="X272" i="30"/>
  <c r="Y272" i="30"/>
  <c r="Z272" i="30"/>
  <c r="AA272" i="30"/>
  <c r="AB272" i="30"/>
  <c r="AC272" i="30"/>
  <c r="AD272" i="30"/>
  <c r="AE272" i="30"/>
  <c r="AF272" i="30"/>
  <c r="AG272" i="30"/>
  <c r="AH272" i="30"/>
  <c r="AI272" i="30"/>
  <c r="AJ272" i="30"/>
  <c r="AK272" i="30"/>
  <c r="AL272" i="30"/>
  <c r="AM272" i="30"/>
  <c r="AN272" i="30"/>
  <c r="AO272" i="30"/>
  <c r="AP272" i="30"/>
  <c r="AQ272" i="30"/>
  <c r="AR272" i="30"/>
  <c r="AS272" i="30"/>
  <c r="AT272" i="30"/>
  <c r="A273" i="30"/>
  <c r="B273" i="30"/>
  <c r="C273" i="30"/>
  <c r="D273" i="30"/>
  <c r="E273" i="30"/>
  <c r="F273" i="30"/>
  <c r="G273" i="30"/>
  <c r="H273" i="30"/>
  <c r="I273" i="30"/>
  <c r="J273" i="30"/>
  <c r="K273" i="30"/>
  <c r="L273" i="30"/>
  <c r="M273" i="30"/>
  <c r="N273" i="30"/>
  <c r="O273" i="30"/>
  <c r="P273" i="30"/>
  <c r="Q273" i="30"/>
  <c r="R273" i="30"/>
  <c r="S273" i="30"/>
  <c r="T273" i="30"/>
  <c r="U273" i="30"/>
  <c r="V273" i="30"/>
  <c r="W273" i="30"/>
  <c r="X273" i="30"/>
  <c r="Y273" i="30"/>
  <c r="Z273" i="30"/>
  <c r="AA273" i="30"/>
  <c r="AB273" i="30"/>
  <c r="AC273" i="30"/>
  <c r="AD273" i="30"/>
  <c r="AE273" i="30"/>
  <c r="AF273" i="30"/>
  <c r="AG273" i="30"/>
  <c r="AH273" i="30"/>
  <c r="AI273" i="30"/>
  <c r="AJ273" i="30"/>
  <c r="AK273" i="30"/>
  <c r="AL273" i="30"/>
  <c r="AM273" i="30"/>
  <c r="AN273" i="30"/>
  <c r="AO273" i="30"/>
  <c r="AP273" i="30"/>
  <c r="AQ273" i="30"/>
  <c r="AR273" i="30"/>
  <c r="AS273" i="30"/>
  <c r="AT273" i="30"/>
  <c r="A274" i="30"/>
  <c r="B274" i="30"/>
  <c r="C274" i="30"/>
  <c r="D274" i="30"/>
  <c r="E274" i="30"/>
  <c r="F274" i="30"/>
  <c r="G274" i="30"/>
  <c r="H274" i="30"/>
  <c r="I274" i="30"/>
  <c r="J274" i="30"/>
  <c r="K274" i="30"/>
  <c r="L274" i="30"/>
  <c r="M274" i="30"/>
  <c r="N274" i="30"/>
  <c r="O274" i="30"/>
  <c r="P274" i="30"/>
  <c r="Q274" i="30"/>
  <c r="R274" i="30"/>
  <c r="S274" i="30"/>
  <c r="T274" i="30"/>
  <c r="U274" i="30"/>
  <c r="V274" i="30"/>
  <c r="W274" i="30"/>
  <c r="X274" i="30"/>
  <c r="Y274" i="30"/>
  <c r="Z274" i="30"/>
  <c r="AA274" i="30"/>
  <c r="AB274" i="30"/>
  <c r="AC274" i="30"/>
  <c r="AD274" i="30"/>
  <c r="AE274" i="30"/>
  <c r="AF274" i="30"/>
  <c r="AG274" i="30"/>
  <c r="AH274" i="30"/>
  <c r="AI274" i="30"/>
  <c r="AJ274" i="30"/>
  <c r="AK274" i="30"/>
  <c r="AL274" i="30"/>
  <c r="AM274" i="30"/>
  <c r="AN274" i="30"/>
  <c r="AO274" i="30"/>
  <c r="AP274" i="30"/>
  <c r="AQ274" i="30"/>
  <c r="AR274" i="30"/>
  <c r="AS274" i="30"/>
  <c r="AT274" i="30"/>
  <c r="A275" i="30"/>
  <c r="B275" i="30"/>
  <c r="C275" i="30"/>
  <c r="D275" i="30"/>
  <c r="E275" i="30"/>
  <c r="F275" i="30"/>
  <c r="G275" i="30"/>
  <c r="H275" i="30"/>
  <c r="I275" i="30"/>
  <c r="J275" i="30"/>
  <c r="K275" i="30"/>
  <c r="L275" i="30"/>
  <c r="M275" i="30"/>
  <c r="N275" i="30"/>
  <c r="O275" i="30"/>
  <c r="P275" i="30"/>
  <c r="Q275" i="30"/>
  <c r="R275" i="30"/>
  <c r="S275" i="30"/>
  <c r="T275" i="30"/>
  <c r="U275" i="30"/>
  <c r="V275" i="30"/>
  <c r="W275" i="30"/>
  <c r="X275" i="30"/>
  <c r="Y275" i="30"/>
  <c r="Z275" i="30"/>
  <c r="AA275" i="30"/>
  <c r="AB275" i="30"/>
  <c r="AC275" i="30"/>
  <c r="AD275" i="30"/>
  <c r="AE275" i="30"/>
  <c r="AF275" i="30"/>
  <c r="AG275" i="30"/>
  <c r="AH275" i="30"/>
  <c r="AI275" i="30"/>
  <c r="AJ275" i="30"/>
  <c r="AK275" i="30"/>
  <c r="AL275" i="30"/>
  <c r="AM275" i="30"/>
  <c r="AN275" i="30"/>
  <c r="AO275" i="30"/>
  <c r="AP275" i="30"/>
  <c r="AQ275" i="30"/>
  <c r="AR275" i="30"/>
  <c r="AS275" i="30"/>
  <c r="AT275" i="30"/>
  <c r="A276" i="30"/>
  <c r="B276" i="30"/>
  <c r="C276" i="30"/>
  <c r="D276" i="30"/>
  <c r="E276" i="30"/>
  <c r="F276" i="30"/>
  <c r="G276" i="30"/>
  <c r="H276" i="30"/>
  <c r="I276" i="30"/>
  <c r="J276" i="30"/>
  <c r="K276" i="30"/>
  <c r="L276" i="30"/>
  <c r="M276" i="30"/>
  <c r="N276" i="30"/>
  <c r="O276" i="30"/>
  <c r="P276" i="30"/>
  <c r="Q276" i="30"/>
  <c r="R276" i="30"/>
  <c r="S276" i="30"/>
  <c r="T276" i="30"/>
  <c r="U276" i="30"/>
  <c r="V276" i="30"/>
  <c r="W276" i="30"/>
  <c r="X276" i="30"/>
  <c r="Y276" i="30"/>
  <c r="Z276" i="30"/>
  <c r="AA276" i="30"/>
  <c r="AB276" i="30"/>
  <c r="AC276" i="30"/>
  <c r="AD276" i="30"/>
  <c r="AE276" i="30"/>
  <c r="AF276" i="30"/>
  <c r="AG276" i="30"/>
  <c r="AH276" i="30"/>
  <c r="AI276" i="30"/>
  <c r="AJ276" i="30"/>
  <c r="AK276" i="30"/>
  <c r="AL276" i="30"/>
  <c r="AM276" i="30"/>
  <c r="AN276" i="30"/>
  <c r="AO276" i="30"/>
  <c r="AP276" i="30"/>
  <c r="AQ276" i="30"/>
  <c r="AR276" i="30"/>
  <c r="AS276" i="30"/>
  <c r="AT276" i="30"/>
  <c r="A277" i="30"/>
  <c r="B277" i="30"/>
  <c r="C277" i="30"/>
  <c r="D277" i="30"/>
  <c r="E277" i="30"/>
  <c r="F277" i="30"/>
  <c r="G277" i="30"/>
  <c r="H277" i="30"/>
  <c r="I277" i="30"/>
  <c r="J277" i="30"/>
  <c r="K277" i="30"/>
  <c r="L277" i="30"/>
  <c r="M277" i="30"/>
  <c r="N277" i="30"/>
  <c r="O277" i="30"/>
  <c r="P277" i="30"/>
  <c r="Q277" i="30"/>
  <c r="R277" i="30"/>
  <c r="S277" i="30"/>
  <c r="T277" i="30"/>
  <c r="U277" i="30"/>
  <c r="V277" i="30"/>
  <c r="W277" i="30"/>
  <c r="X277" i="30"/>
  <c r="Y277" i="30"/>
  <c r="Z277" i="30"/>
  <c r="AA277" i="30"/>
  <c r="AB277" i="30"/>
  <c r="AC277" i="30"/>
  <c r="AD277" i="30"/>
  <c r="AE277" i="30"/>
  <c r="AF277" i="30"/>
  <c r="AG277" i="30"/>
  <c r="AH277" i="30"/>
  <c r="AI277" i="30"/>
  <c r="AJ277" i="30"/>
  <c r="AK277" i="30"/>
  <c r="AL277" i="30"/>
  <c r="AM277" i="30"/>
  <c r="AN277" i="30"/>
  <c r="AO277" i="30"/>
  <c r="AP277" i="30"/>
  <c r="AQ277" i="30"/>
  <c r="AR277" i="30"/>
  <c r="AS277" i="30"/>
  <c r="AT277" i="30"/>
  <c r="A278" i="30"/>
  <c r="B278" i="30"/>
  <c r="C278" i="30"/>
  <c r="D278" i="30"/>
  <c r="E278" i="30"/>
  <c r="F278" i="30"/>
  <c r="G278" i="30"/>
  <c r="H278" i="30"/>
  <c r="I278" i="30"/>
  <c r="J278" i="30"/>
  <c r="K278" i="30"/>
  <c r="L278" i="30"/>
  <c r="M278" i="30"/>
  <c r="N278" i="30"/>
  <c r="O278" i="30"/>
  <c r="P278" i="30"/>
  <c r="Q278" i="30"/>
  <c r="R278" i="30"/>
  <c r="S278" i="30"/>
  <c r="T278" i="30"/>
  <c r="U278" i="30"/>
  <c r="V278" i="30"/>
  <c r="W278" i="30"/>
  <c r="X278" i="30"/>
  <c r="Y278" i="30"/>
  <c r="Z278" i="30"/>
  <c r="AA278" i="30"/>
  <c r="AB278" i="30"/>
  <c r="AC278" i="30"/>
  <c r="AD278" i="30"/>
  <c r="AE278" i="30"/>
  <c r="AF278" i="30"/>
  <c r="AG278" i="30"/>
  <c r="AH278" i="30"/>
  <c r="AI278" i="30"/>
  <c r="AJ278" i="30"/>
  <c r="AK278" i="30"/>
  <c r="AL278" i="30"/>
  <c r="AM278" i="30"/>
  <c r="AN278" i="30"/>
  <c r="AO278" i="30"/>
  <c r="AP278" i="30"/>
  <c r="AQ278" i="30"/>
  <c r="AR278" i="30"/>
  <c r="AS278" i="30"/>
  <c r="AT278" i="30"/>
  <c r="A279" i="30"/>
  <c r="B279" i="30"/>
  <c r="C279" i="30"/>
  <c r="D279" i="30"/>
  <c r="E279" i="30"/>
  <c r="F279" i="30"/>
  <c r="G279" i="30"/>
  <c r="H279" i="30"/>
  <c r="I279" i="30"/>
  <c r="J279" i="30"/>
  <c r="K279" i="30"/>
  <c r="L279" i="30"/>
  <c r="M279" i="30"/>
  <c r="N279" i="30"/>
  <c r="O279" i="30"/>
  <c r="P279" i="30"/>
  <c r="Q279" i="30"/>
  <c r="R279" i="30"/>
  <c r="S279" i="30"/>
  <c r="T279" i="30"/>
  <c r="U279" i="30"/>
  <c r="V279" i="30"/>
  <c r="W279" i="30"/>
  <c r="X279" i="30"/>
  <c r="Y279" i="30"/>
  <c r="Z279" i="30"/>
  <c r="AA279" i="30"/>
  <c r="AB279" i="30"/>
  <c r="AC279" i="30"/>
  <c r="AD279" i="30"/>
  <c r="AE279" i="30"/>
  <c r="AF279" i="30"/>
  <c r="AG279" i="30"/>
  <c r="AH279" i="30"/>
  <c r="AI279" i="30"/>
  <c r="AJ279" i="30"/>
  <c r="AK279" i="30"/>
  <c r="AL279" i="30"/>
  <c r="AM279" i="30"/>
  <c r="AN279" i="30"/>
  <c r="AO279" i="30"/>
  <c r="AP279" i="30"/>
  <c r="AQ279" i="30"/>
  <c r="AR279" i="30"/>
  <c r="AS279" i="30"/>
  <c r="AT279" i="30"/>
  <c r="A280" i="30"/>
  <c r="B280" i="30"/>
  <c r="C280" i="30"/>
  <c r="D280" i="30"/>
  <c r="E280" i="30"/>
  <c r="F280" i="30"/>
  <c r="G280" i="30"/>
  <c r="H280" i="30"/>
  <c r="I280" i="30"/>
  <c r="J280" i="30"/>
  <c r="K280" i="30"/>
  <c r="L280" i="30"/>
  <c r="M280" i="30"/>
  <c r="N280" i="30"/>
  <c r="O280" i="30"/>
  <c r="P280" i="30"/>
  <c r="Q280" i="30"/>
  <c r="R280" i="30"/>
  <c r="S280" i="30"/>
  <c r="T280" i="30"/>
  <c r="U280" i="30"/>
  <c r="V280" i="30"/>
  <c r="W280" i="30"/>
  <c r="X280" i="30"/>
  <c r="Y280" i="30"/>
  <c r="Z280" i="30"/>
  <c r="AA280" i="30"/>
  <c r="AB280" i="30"/>
  <c r="AC280" i="30"/>
  <c r="AD280" i="30"/>
  <c r="AE280" i="30"/>
  <c r="AF280" i="30"/>
  <c r="AG280" i="30"/>
  <c r="AH280" i="30"/>
  <c r="AI280" i="30"/>
  <c r="AJ280" i="30"/>
  <c r="AK280" i="30"/>
  <c r="AL280" i="30"/>
  <c r="AM280" i="30"/>
  <c r="AN280" i="30"/>
  <c r="AO280" i="30"/>
  <c r="AP280" i="30"/>
  <c r="AQ280" i="30"/>
  <c r="AR280" i="30"/>
  <c r="AS280" i="30"/>
  <c r="AT280" i="30"/>
  <c r="AT239" i="30"/>
  <c r="AS239" i="30"/>
  <c r="AO239" i="30"/>
  <c r="AM239" i="30"/>
  <c r="AK239" i="30"/>
  <c r="AI239" i="30"/>
  <c r="AG239" i="30"/>
  <c r="AE239" i="30"/>
  <c r="AC239" i="30"/>
  <c r="AA239" i="30"/>
  <c r="Y239" i="30"/>
  <c r="W239" i="30"/>
  <c r="U239" i="30"/>
  <c r="S239" i="30"/>
  <c r="R239" i="30"/>
  <c r="P239" i="30"/>
  <c r="O239" i="30"/>
  <c r="N239" i="30"/>
  <c r="M239" i="30"/>
  <c r="L239" i="30"/>
  <c r="K239" i="30"/>
  <c r="J239" i="30"/>
  <c r="I239" i="30"/>
  <c r="H239" i="30"/>
  <c r="G239" i="30"/>
  <c r="F239" i="30"/>
  <c r="E239" i="30"/>
  <c r="D239" i="30"/>
  <c r="C239" i="30"/>
  <c r="B239" i="30"/>
  <c r="A239" i="30"/>
  <c r="A198" i="30"/>
  <c r="B198" i="30"/>
  <c r="C198" i="30"/>
  <c r="D198" i="30"/>
  <c r="E198" i="30"/>
  <c r="F198" i="30"/>
  <c r="G198" i="30"/>
  <c r="H198" i="30"/>
  <c r="I198" i="30"/>
  <c r="J198" i="30"/>
  <c r="K198" i="30"/>
  <c r="M198" i="30"/>
  <c r="O198" i="30"/>
  <c r="P198" i="30"/>
  <c r="R198" i="30"/>
  <c r="S198" i="30"/>
  <c r="U198" i="30"/>
  <c r="W198" i="30"/>
  <c r="Y198" i="30"/>
  <c r="AA198" i="30"/>
  <c r="AC198" i="30"/>
  <c r="AE198" i="30"/>
  <c r="AG198" i="30"/>
  <c r="AI198" i="30"/>
  <c r="AK198" i="30"/>
  <c r="AM198" i="30"/>
  <c r="AO198" i="30"/>
  <c r="AS198" i="30"/>
  <c r="AT198" i="30"/>
  <c r="A199" i="30"/>
  <c r="B199" i="30"/>
  <c r="C199" i="30"/>
  <c r="D199" i="30"/>
  <c r="E199" i="30"/>
  <c r="F199" i="30"/>
  <c r="G199" i="30"/>
  <c r="H199" i="30"/>
  <c r="I199" i="30"/>
  <c r="J199" i="30"/>
  <c r="K199" i="30"/>
  <c r="M199" i="30"/>
  <c r="O199" i="30"/>
  <c r="P199" i="30"/>
  <c r="R199" i="30"/>
  <c r="S199" i="30"/>
  <c r="U199" i="30"/>
  <c r="W199" i="30"/>
  <c r="Y199" i="30"/>
  <c r="AA199" i="30"/>
  <c r="AC199" i="30"/>
  <c r="AE199" i="30"/>
  <c r="AG199" i="30"/>
  <c r="AI199" i="30"/>
  <c r="AK199" i="30"/>
  <c r="AM199" i="30"/>
  <c r="AO199" i="30"/>
  <c r="AS199" i="30"/>
  <c r="AT199" i="30"/>
  <c r="A200" i="30"/>
  <c r="B200" i="30"/>
  <c r="C200" i="30"/>
  <c r="D200" i="30"/>
  <c r="E200" i="30"/>
  <c r="F200" i="30"/>
  <c r="G200" i="30"/>
  <c r="H200" i="30"/>
  <c r="I200" i="30"/>
  <c r="J200" i="30"/>
  <c r="K200" i="30"/>
  <c r="M200" i="30"/>
  <c r="O200" i="30"/>
  <c r="P200" i="30"/>
  <c r="R200" i="30"/>
  <c r="S200" i="30"/>
  <c r="U200" i="30"/>
  <c r="W200" i="30"/>
  <c r="Y200" i="30"/>
  <c r="AA200" i="30"/>
  <c r="AC200" i="30"/>
  <c r="AE200" i="30"/>
  <c r="AG200" i="30"/>
  <c r="AI200" i="30"/>
  <c r="AK200" i="30"/>
  <c r="AM200" i="30"/>
  <c r="AO200" i="30"/>
  <c r="AS200" i="30"/>
  <c r="AT200" i="30"/>
  <c r="A201" i="30"/>
  <c r="B201" i="30"/>
  <c r="C201" i="30"/>
  <c r="D201" i="30"/>
  <c r="E201" i="30"/>
  <c r="F201" i="30"/>
  <c r="G201" i="30"/>
  <c r="H201" i="30"/>
  <c r="I201" i="30"/>
  <c r="J201" i="30"/>
  <c r="K201" i="30"/>
  <c r="M201" i="30"/>
  <c r="O201" i="30"/>
  <c r="P201" i="30"/>
  <c r="R201" i="30"/>
  <c r="S201" i="30"/>
  <c r="U201" i="30"/>
  <c r="W201" i="30"/>
  <c r="Y201" i="30"/>
  <c r="AA201" i="30"/>
  <c r="AC201" i="30"/>
  <c r="AE201" i="30"/>
  <c r="AG201" i="30"/>
  <c r="AI201" i="30"/>
  <c r="AK201" i="30"/>
  <c r="AM201" i="30"/>
  <c r="AO201" i="30"/>
  <c r="AS201" i="30"/>
  <c r="AT201" i="30"/>
  <c r="A202" i="30"/>
  <c r="B202" i="30"/>
  <c r="C202" i="30"/>
  <c r="D202" i="30"/>
  <c r="E202" i="30"/>
  <c r="F202" i="30"/>
  <c r="G202" i="30"/>
  <c r="H202" i="30"/>
  <c r="I202" i="30"/>
  <c r="J202" i="30"/>
  <c r="K202" i="30"/>
  <c r="M202" i="30"/>
  <c r="O202" i="30"/>
  <c r="P202" i="30"/>
  <c r="R202" i="30"/>
  <c r="S202" i="30"/>
  <c r="U202" i="30"/>
  <c r="W202" i="30"/>
  <c r="Y202" i="30"/>
  <c r="AA202" i="30"/>
  <c r="AC202" i="30"/>
  <c r="AE202" i="30"/>
  <c r="AG202" i="30"/>
  <c r="AI202" i="30"/>
  <c r="AK202" i="30"/>
  <c r="AM202" i="30"/>
  <c r="AO202" i="30"/>
  <c r="AS202" i="30"/>
  <c r="AT202" i="30"/>
  <c r="A203" i="30"/>
  <c r="B203" i="30"/>
  <c r="C203" i="30"/>
  <c r="D203" i="30"/>
  <c r="E203" i="30"/>
  <c r="F203" i="30"/>
  <c r="G203" i="30"/>
  <c r="H203" i="30"/>
  <c r="I203" i="30"/>
  <c r="J203" i="30"/>
  <c r="K203" i="30"/>
  <c r="M203" i="30"/>
  <c r="O203" i="30"/>
  <c r="P203" i="30"/>
  <c r="R203" i="30"/>
  <c r="S203" i="30"/>
  <c r="U203" i="30"/>
  <c r="W203" i="30"/>
  <c r="Y203" i="30"/>
  <c r="AA203" i="30"/>
  <c r="AC203" i="30"/>
  <c r="AE203" i="30"/>
  <c r="AG203" i="30"/>
  <c r="AI203" i="30"/>
  <c r="AK203" i="30"/>
  <c r="AM203" i="30"/>
  <c r="AO203" i="30"/>
  <c r="AS203" i="30"/>
  <c r="AT203" i="30"/>
  <c r="A204" i="30"/>
  <c r="B204" i="30"/>
  <c r="C204" i="30"/>
  <c r="D204" i="30"/>
  <c r="E204" i="30"/>
  <c r="F204" i="30"/>
  <c r="G204" i="30"/>
  <c r="H204" i="30"/>
  <c r="I204" i="30"/>
  <c r="J204" i="30"/>
  <c r="K204" i="30"/>
  <c r="M204" i="30"/>
  <c r="O204" i="30"/>
  <c r="P204" i="30"/>
  <c r="R204" i="30"/>
  <c r="S204" i="30"/>
  <c r="U204" i="30"/>
  <c r="W204" i="30"/>
  <c r="Y204" i="30"/>
  <c r="AA204" i="30"/>
  <c r="AC204" i="30"/>
  <c r="AE204" i="30"/>
  <c r="AG204" i="30"/>
  <c r="AI204" i="30"/>
  <c r="AK204" i="30"/>
  <c r="AM204" i="30"/>
  <c r="AO204" i="30"/>
  <c r="AS204" i="30"/>
  <c r="AT204" i="30"/>
  <c r="A205" i="30"/>
  <c r="B205" i="30"/>
  <c r="C205" i="30"/>
  <c r="D205" i="30"/>
  <c r="E205" i="30"/>
  <c r="F205" i="30"/>
  <c r="G205" i="30"/>
  <c r="H205" i="30"/>
  <c r="I205" i="30"/>
  <c r="J205" i="30"/>
  <c r="K205" i="30"/>
  <c r="M205" i="30"/>
  <c r="O205" i="30"/>
  <c r="P205" i="30"/>
  <c r="R205" i="30"/>
  <c r="S205" i="30"/>
  <c r="U205" i="30"/>
  <c r="W205" i="30"/>
  <c r="Y205" i="30"/>
  <c r="AA205" i="30"/>
  <c r="AC205" i="30"/>
  <c r="AE205" i="30"/>
  <c r="AG205" i="30"/>
  <c r="AI205" i="30"/>
  <c r="AK205" i="30"/>
  <c r="AM205" i="30"/>
  <c r="AO205" i="30"/>
  <c r="AS205" i="30"/>
  <c r="AT205" i="30"/>
  <c r="A206" i="30"/>
  <c r="B206" i="30"/>
  <c r="C206" i="30"/>
  <c r="D206" i="30"/>
  <c r="E206" i="30"/>
  <c r="F206" i="30"/>
  <c r="G206" i="30"/>
  <c r="H206" i="30"/>
  <c r="I206" i="30"/>
  <c r="J206" i="30"/>
  <c r="K206" i="30"/>
  <c r="M206" i="30"/>
  <c r="O206" i="30"/>
  <c r="P206" i="30"/>
  <c r="R206" i="30"/>
  <c r="S206" i="30"/>
  <c r="U206" i="30"/>
  <c r="W206" i="30"/>
  <c r="Y206" i="30"/>
  <c r="AA206" i="30"/>
  <c r="AC206" i="30"/>
  <c r="AE206" i="30"/>
  <c r="AG206" i="30"/>
  <c r="AI206" i="30"/>
  <c r="AK206" i="30"/>
  <c r="AM206" i="30"/>
  <c r="AO206" i="30"/>
  <c r="AS206" i="30"/>
  <c r="AT206" i="30"/>
  <c r="A207" i="30"/>
  <c r="B207" i="30"/>
  <c r="C207" i="30"/>
  <c r="D207" i="30"/>
  <c r="E207" i="30"/>
  <c r="F207" i="30"/>
  <c r="G207" i="30"/>
  <c r="H207" i="30"/>
  <c r="I207" i="30"/>
  <c r="J207" i="30"/>
  <c r="K207" i="30"/>
  <c r="M207" i="30"/>
  <c r="O207" i="30"/>
  <c r="P207" i="30"/>
  <c r="R207" i="30"/>
  <c r="S207" i="30"/>
  <c r="U207" i="30"/>
  <c r="W207" i="30"/>
  <c r="Y207" i="30"/>
  <c r="AA207" i="30"/>
  <c r="AC207" i="30"/>
  <c r="AE207" i="30"/>
  <c r="AG207" i="30"/>
  <c r="AI207" i="30"/>
  <c r="AK207" i="30"/>
  <c r="AM207" i="30"/>
  <c r="AO207" i="30"/>
  <c r="AS207" i="30"/>
  <c r="AT207" i="30"/>
  <c r="A208" i="30"/>
  <c r="B208" i="30"/>
  <c r="C208" i="30"/>
  <c r="D208" i="30"/>
  <c r="E208" i="30"/>
  <c r="F208" i="30"/>
  <c r="G208" i="30"/>
  <c r="H208" i="30"/>
  <c r="I208" i="30"/>
  <c r="J208" i="30"/>
  <c r="K208" i="30"/>
  <c r="M208" i="30"/>
  <c r="O208" i="30"/>
  <c r="P208" i="30"/>
  <c r="R208" i="30"/>
  <c r="S208" i="30"/>
  <c r="U208" i="30"/>
  <c r="W208" i="30"/>
  <c r="Y208" i="30"/>
  <c r="AA208" i="30"/>
  <c r="AC208" i="30"/>
  <c r="AE208" i="30"/>
  <c r="AG208" i="30"/>
  <c r="AI208" i="30"/>
  <c r="AK208" i="30"/>
  <c r="AM208" i="30"/>
  <c r="AO208" i="30"/>
  <c r="AS208" i="30"/>
  <c r="AT208" i="30"/>
  <c r="A209" i="30"/>
  <c r="B209" i="30"/>
  <c r="C209" i="30"/>
  <c r="D209" i="30"/>
  <c r="E209" i="30"/>
  <c r="F209" i="30"/>
  <c r="G209" i="30"/>
  <c r="H209" i="30"/>
  <c r="I209" i="30"/>
  <c r="J209" i="30"/>
  <c r="K209" i="30"/>
  <c r="M209" i="30"/>
  <c r="O209" i="30"/>
  <c r="P209" i="30"/>
  <c r="R209" i="30"/>
  <c r="S209" i="30"/>
  <c r="U209" i="30"/>
  <c r="W209" i="30"/>
  <c r="Y209" i="30"/>
  <c r="AA209" i="30"/>
  <c r="AC209" i="30"/>
  <c r="AE209" i="30"/>
  <c r="AG209" i="30"/>
  <c r="AI209" i="30"/>
  <c r="AK209" i="30"/>
  <c r="AM209" i="30"/>
  <c r="AO209" i="30"/>
  <c r="AS209" i="30"/>
  <c r="AT209" i="30"/>
  <c r="A210" i="30"/>
  <c r="B210" i="30"/>
  <c r="C210" i="30"/>
  <c r="D210" i="30"/>
  <c r="E210" i="30"/>
  <c r="F210" i="30"/>
  <c r="G210" i="30"/>
  <c r="H210" i="30"/>
  <c r="I210" i="30"/>
  <c r="J210" i="30"/>
  <c r="K210" i="30"/>
  <c r="M210" i="30"/>
  <c r="O210" i="30"/>
  <c r="P210" i="30"/>
  <c r="R210" i="30"/>
  <c r="S210" i="30"/>
  <c r="U210" i="30"/>
  <c r="W210" i="30"/>
  <c r="Y210" i="30"/>
  <c r="AA210" i="30"/>
  <c r="AC210" i="30"/>
  <c r="AE210" i="30"/>
  <c r="AG210" i="30"/>
  <c r="AI210" i="30"/>
  <c r="AK210" i="30"/>
  <c r="AM210" i="30"/>
  <c r="AO210" i="30"/>
  <c r="AS210" i="30"/>
  <c r="AT210" i="30"/>
  <c r="A211" i="30"/>
  <c r="B211" i="30"/>
  <c r="C211" i="30"/>
  <c r="D211" i="30"/>
  <c r="E211" i="30"/>
  <c r="F211" i="30"/>
  <c r="G211" i="30"/>
  <c r="H211" i="30"/>
  <c r="I211" i="30"/>
  <c r="J211" i="30"/>
  <c r="K211" i="30"/>
  <c r="M211" i="30"/>
  <c r="O211" i="30"/>
  <c r="P211" i="30"/>
  <c r="R211" i="30"/>
  <c r="S211" i="30"/>
  <c r="U211" i="30"/>
  <c r="W211" i="30"/>
  <c r="Y211" i="30"/>
  <c r="AA211" i="30"/>
  <c r="AC211" i="30"/>
  <c r="AE211" i="30"/>
  <c r="AG211" i="30"/>
  <c r="AI211" i="30"/>
  <c r="AK211" i="30"/>
  <c r="AM211" i="30"/>
  <c r="AO211" i="30"/>
  <c r="AS211" i="30"/>
  <c r="AT211" i="30"/>
  <c r="A212" i="30"/>
  <c r="B212" i="30"/>
  <c r="C212" i="30"/>
  <c r="D212" i="30"/>
  <c r="E212" i="30"/>
  <c r="F212" i="30"/>
  <c r="G212" i="30"/>
  <c r="H212" i="30"/>
  <c r="I212" i="30"/>
  <c r="J212" i="30"/>
  <c r="K212" i="30"/>
  <c r="M212" i="30"/>
  <c r="O212" i="30"/>
  <c r="P212" i="30"/>
  <c r="R212" i="30"/>
  <c r="S212" i="30"/>
  <c r="U212" i="30"/>
  <c r="W212" i="30"/>
  <c r="Y212" i="30"/>
  <c r="AA212" i="30"/>
  <c r="AC212" i="30"/>
  <c r="AE212" i="30"/>
  <c r="AG212" i="30"/>
  <c r="AI212" i="30"/>
  <c r="AK212" i="30"/>
  <c r="AM212" i="30"/>
  <c r="AO212" i="30"/>
  <c r="AS212" i="30"/>
  <c r="AT212" i="30"/>
  <c r="A213" i="30"/>
  <c r="B213" i="30"/>
  <c r="C213" i="30"/>
  <c r="D213" i="30"/>
  <c r="E213" i="30"/>
  <c r="F213" i="30"/>
  <c r="G213" i="30"/>
  <c r="H213" i="30"/>
  <c r="I213" i="30"/>
  <c r="J213" i="30"/>
  <c r="K213" i="30"/>
  <c r="M213" i="30"/>
  <c r="O213" i="30"/>
  <c r="P213" i="30"/>
  <c r="R213" i="30"/>
  <c r="S213" i="30"/>
  <c r="U213" i="30"/>
  <c r="W213" i="30"/>
  <c r="Y213" i="30"/>
  <c r="AA213" i="30"/>
  <c r="AC213" i="30"/>
  <c r="AE213" i="30"/>
  <c r="AG213" i="30"/>
  <c r="AI213" i="30"/>
  <c r="AK213" i="30"/>
  <c r="AM213" i="30"/>
  <c r="AO213" i="30"/>
  <c r="AS213" i="30"/>
  <c r="AT213" i="30"/>
  <c r="A214" i="30"/>
  <c r="B214" i="30"/>
  <c r="C214" i="30"/>
  <c r="D214" i="30"/>
  <c r="E214" i="30"/>
  <c r="F214" i="30"/>
  <c r="G214" i="30"/>
  <c r="H214" i="30"/>
  <c r="I214" i="30"/>
  <c r="J214" i="30"/>
  <c r="K214" i="30"/>
  <c r="M214" i="30"/>
  <c r="O214" i="30"/>
  <c r="P214" i="30"/>
  <c r="R214" i="30"/>
  <c r="S214" i="30"/>
  <c r="U214" i="30"/>
  <c r="W214" i="30"/>
  <c r="Y214" i="30"/>
  <c r="AA214" i="30"/>
  <c r="AC214" i="30"/>
  <c r="AE214" i="30"/>
  <c r="AG214" i="30"/>
  <c r="AI214" i="30"/>
  <c r="AK214" i="30"/>
  <c r="AM214" i="30"/>
  <c r="AO214" i="30"/>
  <c r="AS214" i="30"/>
  <c r="AT214" i="30"/>
  <c r="A215" i="30"/>
  <c r="B215" i="30"/>
  <c r="C215" i="30"/>
  <c r="D215" i="30"/>
  <c r="E215" i="30"/>
  <c r="F215" i="30"/>
  <c r="G215" i="30"/>
  <c r="H215" i="30"/>
  <c r="I215" i="30"/>
  <c r="J215" i="30"/>
  <c r="K215" i="30"/>
  <c r="M215" i="30"/>
  <c r="O215" i="30"/>
  <c r="R215" i="30"/>
  <c r="S215" i="30"/>
  <c r="U215" i="30"/>
  <c r="W215" i="30"/>
  <c r="Y215" i="30"/>
  <c r="AA215" i="30"/>
  <c r="AC215" i="30"/>
  <c r="AE215" i="30"/>
  <c r="AG215" i="30"/>
  <c r="AI215" i="30"/>
  <c r="AK215" i="30"/>
  <c r="AM215" i="30"/>
  <c r="AO215" i="30"/>
  <c r="AS215" i="30"/>
  <c r="AT215" i="30"/>
  <c r="A216" i="30"/>
  <c r="B216" i="30"/>
  <c r="C216" i="30"/>
  <c r="D216" i="30"/>
  <c r="E216" i="30"/>
  <c r="F216" i="30"/>
  <c r="G216" i="30"/>
  <c r="H216" i="30"/>
  <c r="I216" i="30"/>
  <c r="J216" i="30"/>
  <c r="K216" i="30"/>
  <c r="M216" i="30"/>
  <c r="O216" i="30"/>
  <c r="P216" i="30"/>
  <c r="R216" i="30"/>
  <c r="S216" i="30"/>
  <c r="U216" i="30"/>
  <c r="W216" i="30"/>
  <c r="Y216" i="30"/>
  <c r="AA216" i="30"/>
  <c r="AC216" i="30"/>
  <c r="AE216" i="30"/>
  <c r="AG216" i="30"/>
  <c r="AI216" i="30"/>
  <c r="AK216" i="30"/>
  <c r="AM216" i="30"/>
  <c r="AO216" i="30"/>
  <c r="AS216" i="30"/>
  <c r="AT216" i="30"/>
  <c r="A217" i="30"/>
  <c r="B217" i="30"/>
  <c r="C217" i="30"/>
  <c r="D217" i="30"/>
  <c r="E217" i="30"/>
  <c r="F217" i="30"/>
  <c r="G217" i="30"/>
  <c r="H217" i="30"/>
  <c r="I217" i="30"/>
  <c r="J217" i="30"/>
  <c r="K217" i="30"/>
  <c r="M217" i="30"/>
  <c r="O217" i="30"/>
  <c r="P217" i="30"/>
  <c r="R217" i="30"/>
  <c r="S217" i="30"/>
  <c r="U217" i="30"/>
  <c r="W217" i="30"/>
  <c r="Y217" i="30"/>
  <c r="AA217" i="30"/>
  <c r="AC217" i="30"/>
  <c r="AE217" i="30"/>
  <c r="AG217" i="30"/>
  <c r="AI217" i="30"/>
  <c r="AK217" i="30"/>
  <c r="AM217" i="30"/>
  <c r="AO217" i="30"/>
  <c r="AS217" i="30"/>
  <c r="AT217" i="30"/>
  <c r="A218" i="30"/>
  <c r="B218" i="30"/>
  <c r="C218" i="30"/>
  <c r="D218" i="30"/>
  <c r="E218" i="30"/>
  <c r="F218" i="30"/>
  <c r="G218" i="30"/>
  <c r="H218" i="30"/>
  <c r="I218" i="30"/>
  <c r="J218" i="30"/>
  <c r="K218" i="30"/>
  <c r="M218" i="30"/>
  <c r="O218" i="30"/>
  <c r="P218" i="30"/>
  <c r="R218" i="30"/>
  <c r="S218" i="30"/>
  <c r="U218" i="30"/>
  <c r="W218" i="30"/>
  <c r="Y218" i="30"/>
  <c r="AA218" i="30"/>
  <c r="AC218" i="30"/>
  <c r="AE218" i="30"/>
  <c r="AG218" i="30"/>
  <c r="AI218" i="30"/>
  <c r="AK218" i="30"/>
  <c r="AM218" i="30"/>
  <c r="AO218" i="30"/>
  <c r="AS218" i="30"/>
  <c r="AT218" i="30"/>
  <c r="A219" i="30"/>
  <c r="B219" i="30"/>
  <c r="C219" i="30"/>
  <c r="D219" i="30"/>
  <c r="E219" i="30"/>
  <c r="F219" i="30"/>
  <c r="G219" i="30"/>
  <c r="H219" i="30"/>
  <c r="I219" i="30"/>
  <c r="J219" i="30"/>
  <c r="K219" i="30"/>
  <c r="M219" i="30"/>
  <c r="O219" i="30"/>
  <c r="P219" i="30"/>
  <c r="R219" i="30"/>
  <c r="S219" i="30"/>
  <c r="U219" i="30"/>
  <c r="W219" i="30"/>
  <c r="Y219" i="30"/>
  <c r="AA219" i="30"/>
  <c r="AC219" i="30"/>
  <c r="AE219" i="30"/>
  <c r="AG219" i="30"/>
  <c r="AI219" i="30"/>
  <c r="AK219" i="30"/>
  <c r="AM219" i="30"/>
  <c r="AO219" i="30"/>
  <c r="AS219" i="30"/>
  <c r="AT219" i="30"/>
  <c r="A220" i="30"/>
  <c r="B220" i="30"/>
  <c r="C220" i="30"/>
  <c r="D220" i="30"/>
  <c r="E220" i="30"/>
  <c r="F220" i="30"/>
  <c r="G220" i="30"/>
  <c r="H220" i="30"/>
  <c r="I220" i="30"/>
  <c r="P220" i="30"/>
  <c r="Q220" i="30"/>
  <c r="R220" i="30"/>
  <c r="S220" i="30"/>
  <c r="T220" i="30"/>
  <c r="U220" i="30"/>
  <c r="V220" i="30"/>
  <c r="W220" i="30"/>
  <c r="X220" i="30"/>
  <c r="Y220" i="30"/>
  <c r="Z220" i="30"/>
  <c r="AA220" i="30"/>
  <c r="AB220" i="30"/>
  <c r="AC220" i="30"/>
  <c r="AD220" i="30"/>
  <c r="AE220" i="30"/>
  <c r="AF220" i="30"/>
  <c r="AG220" i="30"/>
  <c r="AH220" i="30"/>
  <c r="AI220" i="30"/>
  <c r="AJ220" i="30"/>
  <c r="AK220" i="30"/>
  <c r="AL220" i="30"/>
  <c r="AM220" i="30"/>
  <c r="AN220" i="30"/>
  <c r="AO220" i="30"/>
  <c r="AP220" i="30"/>
  <c r="AQ220" i="30"/>
  <c r="AR220" i="30"/>
  <c r="AS220" i="30"/>
  <c r="AT220" i="30"/>
  <c r="A221" i="30"/>
  <c r="B221" i="30"/>
  <c r="C221" i="30"/>
  <c r="D221" i="30"/>
  <c r="E221" i="30"/>
  <c r="F221" i="30"/>
  <c r="G221" i="30"/>
  <c r="H221" i="30"/>
  <c r="I221" i="30"/>
  <c r="J221" i="30"/>
  <c r="K221" i="30"/>
  <c r="L221" i="30"/>
  <c r="M221" i="30"/>
  <c r="N221" i="30"/>
  <c r="O221" i="30"/>
  <c r="P221" i="30"/>
  <c r="Q221" i="30"/>
  <c r="R221" i="30"/>
  <c r="S221" i="30"/>
  <c r="T221" i="30"/>
  <c r="U221" i="30"/>
  <c r="V221" i="30"/>
  <c r="W221" i="30"/>
  <c r="X221" i="30"/>
  <c r="Y221" i="30"/>
  <c r="Z221" i="30"/>
  <c r="AA221" i="30"/>
  <c r="AB221" i="30"/>
  <c r="AC221" i="30"/>
  <c r="AD221" i="30"/>
  <c r="AE221" i="30"/>
  <c r="AF221" i="30"/>
  <c r="AG221" i="30"/>
  <c r="AH221" i="30"/>
  <c r="AI221" i="30"/>
  <c r="AJ221" i="30"/>
  <c r="AK221" i="30"/>
  <c r="AL221" i="30"/>
  <c r="AM221" i="30"/>
  <c r="AN221" i="30"/>
  <c r="AO221" i="30"/>
  <c r="AP221" i="30"/>
  <c r="AQ221" i="30"/>
  <c r="AR221" i="30"/>
  <c r="AS221" i="30"/>
  <c r="AT221" i="30"/>
  <c r="A222" i="30"/>
  <c r="B222" i="30"/>
  <c r="C222" i="30"/>
  <c r="D222" i="30"/>
  <c r="E222" i="30"/>
  <c r="F222" i="30"/>
  <c r="G222" i="30"/>
  <c r="H222" i="30"/>
  <c r="I222" i="30"/>
  <c r="J222" i="30"/>
  <c r="K222" i="30"/>
  <c r="L222" i="30"/>
  <c r="M222" i="30"/>
  <c r="N222" i="30"/>
  <c r="O222" i="30"/>
  <c r="P222" i="30"/>
  <c r="Q222" i="30"/>
  <c r="R222" i="30"/>
  <c r="S222" i="30"/>
  <c r="T222" i="30"/>
  <c r="U222" i="30"/>
  <c r="V222" i="30"/>
  <c r="W222" i="30"/>
  <c r="X222" i="30"/>
  <c r="Y222" i="30"/>
  <c r="Z222" i="30"/>
  <c r="AA222" i="30"/>
  <c r="AB222" i="30"/>
  <c r="AC222" i="30"/>
  <c r="AD222" i="30"/>
  <c r="AE222" i="30"/>
  <c r="AF222" i="30"/>
  <c r="AG222" i="30"/>
  <c r="AH222" i="30"/>
  <c r="AI222" i="30"/>
  <c r="AJ222" i="30"/>
  <c r="AK222" i="30"/>
  <c r="AL222" i="30"/>
  <c r="AM222" i="30"/>
  <c r="AN222" i="30"/>
  <c r="AO222" i="30"/>
  <c r="AP222" i="30"/>
  <c r="AQ222" i="30"/>
  <c r="AR222" i="30"/>
  <c r="AS222" i="30"/>
  <c r="AT222" i="30"/>
  <c r="A223" i="30"/>
  <c r="B223" i="30"/>
  <c r="C223" i="30"/>
  <c r="D223" i="30"/>
  <c r="E223" i="30"/>
  <c r="F223" i="30"/>
  <c r="G223" i="30"/>
  <c r="H223" i="30"/>
  <c r="I223" i="30"/>
  <c r="J223" i="30"/>
  <c r="K223" i="30"/>
  <c r="L223" i="30"/>
  <c r="M223" i="30"/>
  <c r="N223" i="30"/>
  <c r="O223" i="30"/>
  <c r="P223" i="30"/>
  <c r="Q223" i="30"/>
  <c r="R223" i="30"/>
  <c r="S223" i="30"/>
  <c r="T223" i="30"/>
  <c r="U223" i="30"/>
  <c r="V223" i="30"/>
  <c r="W223" i="30"/>
  <c r="X223" i="30"/>
  <c r="Y223" i="30"/>
  <c r="Z223" i="30"/>
  <c r="AA223" i="30"/>
  <c r="AB223" i="30"/>
  <c r="AC223" i="30"/>
  <c r="AD223" i="30"/>
  <c r="AE223" i="30"/>
  <c r="AF223" i="30"/>
  <c r="AG223" i="30"/>
  <c r="AH223" i="30"/>
  <c r="AI223" i="30"/>
  <c r="AJ223" i="30"/>
  <c r="AK223" i="30"/>
  <c r="AL223" i="30"/>
  <c r="AM223" i="30"/>
  <c r="AN223" i="30"/>
  <c r="AO223" i="30"/>
  <c r="AP223" i="30"/>
  <c r="AQ223" i="30"/>
  <c r="AR223" i="30"/>
  <c r="AS223" i="30"/>
  <c r="AT223" i="30"/>
  <c r="A224" i="30"/>
  <c r="B224" i="30"/>
  <c r="C224" i="30"/>
  <c r="D224" i="30"/>
  <c r="E224" i="30"/>
  <c r="F224" i="30"/>
  <c r="G224" i="30"/>
  <c r="H224" i="30"/>
  <c r="I224" i="30"/>
  <c r="J224" i="30"/>
  <c r="K224" i="30"/>
  <c r="L224" i="30"/>
  <c r="M224" i="30"/>
  <c r="N224" i="30"/>
  <c r="O224" i="30"/>
  <c r="P224" i="30"/>
  <c r="Q224" i="30"/>
  <c r="R224" i="30"/>
  <c r="S224" i="30"/>
  <c r="T224" i="30"/>
  <c r="U224" i="30"/>
  <c r="V224" i="30"/>
  <c r="W224" i="30"/>
  <c r="X224" i="30"/>
  <c r="Y224" i="30"/>
  <c r="Z224" i="30"/>
  <c r="AA224" i="30"/>
  <c r="AB224" i="30"/>
  <c r="AC224" i="30"/>
  <c r="AD224" i="30"/>
  <c r="AE224" i="30"/>
  <c r="AF224" i="30"/>
  <c r="AG224" i="30"/>
  <c r="AH224" i="30"/>
  <c r="AI224" i="30"/>
  <c r="AJ224" i="30"/>
  <c r="AK224" i="30"/>
  <c r="AL224" i="30"/>
  <c r="AM224" i="30"/>
  <c r="AN224" i="30"/>
  <c r="AO224" i="30"/>
  <c r="AP224" i="30"/>
  <c r="AQ224" i="30"/>
  <c r="AR224" i="30"/>
  <c r="AS224" i="30"/>
  <c r="AT224" i="30"/>
  <c r="A225" i="30"/>
  <c r="B225" i="30"/>
  <c r="C225" i="30"/>
  <c r="D225" i="30"/>
  <c r="E225" i="30"/>
  <c r="F225" i="30"/>
  <c r="G225" i="30"/>
  <c r="H225" i="30"/>
  <c r="I225" i="30"/>
  <c r="J225" i="30"/>
  <c r="K225" i="30"/>
  <c r="L225" i="30"/>
  <c r="M225" i="30"/>
  <c r="N225" i="30"/>
  <c r="O225" i="30"/>
  <c r="P225" i="30"/>
  <c r="Q225" i="30"/>
  <c r="R225" i="30"/>
  <c r="S225" i="30"/>
  <c r="T225" i="30"/>
  <c r="U225" i="30"/>
  <c r="V225" i="30"/>
  <c r="W225" i="30"/>
  <c r="X225" i="30"/>
  <c r="Y225" i="30"/>
  <c r="Z225" i="30"/>
  <c r="AA225" i="30"/>
  <c r="AB225" i="30"/>
  <c r="AC225" i="30"/>
  <c r="AD225" i="30"/>
  <c r="AE225" i="30"/>
  <c r="AF225" i="30"/>
  <c r="AG225" i="30"/>
  <c r="AH225" i="30"/>
  <c r="AI225" i="30"/>
  <c r="AJ225" i="30"/>
  <c r="AK225" i="30"/>
  <c r="AL225" i="30"/>
  <c r="AM225" i="30"/>
  <c r="AN225" i="30"/>
  <c r="AO225" i="30"/>
  <c r="AP225" i="30"/>
  <c r="AQ225" i="30"/>
  <c r="AR225" i="30"/>
  <c r="AS225" i="30"/>
  <c r="AT225" i="30"/>
  <c r="A226" i="30"/>
  <c r="B226" i="30"/>
  <c r="C226" i="30"/>
  <c r="D226" i="30"/>
  <c r="E226" i="30"/>
  <c r="F226" i="30"/>
  <c r="G226" i="30"/>
  <c r="H226" i="30"/>
  <c r="I226" i="30"/>
  <c r="J226" i="30"/>
  <c r="K226" i="30"/>
  <c r="L226" i="30"/>
  <c r="M226" i="30"/>
  <c r="N226" i="30"/>
  <c r="O226" i="30"/>
  <c r="P226" i="30"/>
  <c r="Q226" i="30"/>
  <c r="R226" i="30"/>
  <c r="S226" i="30"/>
  <c r="T226" i="30"/>
  <c r="U226" i="30"/>
  <c r="V226" i="30"/>
  <c r="W226" i="30"/>
  <c r="X226" i="30"/>
  <c r="Y226" i="30"/>
  <c r="Z226" i="30"/>
  <c r="AA226" i="30"/>
  <c r="AB226" i="30"/>
  <c r="AC226" i="30"/>
  <c r="AD226" i="30"/>
  <c r="AE226" i="30"/>
  <c r="AF226" i="30"/>
  <c r="AG226" i="30"/>
  <c r="AH226" i="30"/>
  <c r="AI226" i="30"/>
  <c r="AJ226" i="30"/>
  <c r="AK226" i="30"/>
  <c r="AL226" i="30"/>
  <c r="AM226" i="30"/>
  <c r="AN226" i="30"/>
  <c r="AO226" i="30"/>
  <c r="AP226" i="30"/>
  <c r="AQ226" i="30"/>
  <c r="AR226" i="30"/>
  <c r="AS226" i="30"/>
  <c r="AT226" i="30"/>
  <c r="A227" i="30"/>
  <c r="B227" i="30"/>
  <c r="C227" i="30"/>
  <c r="D227" i="30"/>
  <c r="E227" i="30"/>
  <c r="F227" i="30"/>
  <c r="G227" i="30"/>
  <c r="H227" i="30"/>
  <c r="I227" i="30"/>
  <c r="J227" i="30"/>
  <c r="K227" i="30"/>
  <c r="L227" i="30"/>
  <c r="M227" i="30"/>
  <c r="N227" i="30"/>
  <c r="O227" i="30"/>
  <c r="P227" i="30"/>
  <c r="Q227" i="30"/>
  <c r="R227" i="30"/>
  <c r="S227" i="30"/>
  <c r="T227" i="30"/>
  <c r="U227" i="30"/>
  <c r="V227" i="30"/>
  <c r="W227" i="30"/>
  <c r="X227" i="30"/>
  <c r="Y227" i="30"/>
  <c r="Z227" i="30"/>
  <c r="AA227" i="30"/>
  <c r="AB227" i="30"/>
  <c r="AC227" i="30"/>
  <c r="AD227" i="30"/>
  <c r="AE227" i="30"/>
  <c r="AF227" i="30"/>
  <c r="AG227" i="30"/>
  <c r="AH227" i="30"/>
  <c r="AI227" i="30"/>
  <c r="AJ227" i="30"/>
  <c r="AK227" i="30"/>
  <c r="AL227" i="30"/>
  <c r="AM227" i="30"/>
  <c r="AN227" i="30"/>
  <c r="AO227" i="30"/>
  <c r="AP227" i="30"/>
  <c r="AQ227" i="30"/>
  <c r="AR227" i="30"/>
  <c r="AS227" i="30"/>
  <c r="AT227" i="30"/>
  <c r="A228" i="30"/>
  <c r="B228" i="30"/>
  <c r="C228" i="30"/>
  <c r="D228" i="30"/>
  <c r="E228" i="30"/>
  <c r="F228" i="30"/>
  <c r="G228" i="30"/>
  <c r="H228" i="30"/>
  <c r="I228" i="30"/>
  <c r="J228" i="30"/>
  <c r="K228" i="30"/>
  <c r="L228" i="30"/>
  <c r="M228" i="30"/>
  <c r="N228" i="30"/>
  <c r="O228" i="30"/>
  <c r="P228" i="30"/>
  <c r="Q228" i="30"/>
  <c r="R228" i="30"/>
  <c r="S228" i="30"/>
  <c r="T228" i="30"/>
  <c r="U228" i="30"/>
  <c r="V228" i="30"/>
  <c r="W228" i="30"/>
  <c r="X228" i="30"/>
  <c r="Y228" i="30"/>
  <c r="Z228" i="30"/>
  <c r="AA228" i="30"/>
  <c r="AB228" i="30"/>
  <c r="AC228" i="30"/>
  <c r="AD228" i="30"/>
  <c r="AE228" i="30"/>
  <c r="AF228" i="30"/>
  <c r="AG228" i="30"/>
  <c r="AH228" i="30"/>
  <c r="AI228" i="30"/>
  <c r="AJ228" i="30"/>
  <c r="AK228" i="30"/>
  <c r="AL228" i="30"/>
  <c r="AM228" i="30"/>
  <c r="AN228" i="30"/>
  <c r="AO228" i="30"/>
  <c r="AP228" i="30"/>
  <c r="AQ228" i="30"/>
  <c r="AR228" i="30"/>
  <c r="AS228" i="30"/>
  <c r="AT228" i="30"/>
  <c r="A229" i="30"/>
  <c r="B229" i="30"/>
  <c r="C229" i="30"/>
  <c r="D229" i="30"/>
  <c r="E229" i="30"/>
  <c r="F229" i="30"/>
  <c r="G229" i="30"/>
  <c r="H229" i="30"/>
  <c r="I229" i="30"/>
  <c r="J229" i="30"/>
  <c r="K229" i="30"/>
  <c r="L229" i="30"/>
  <c r="M229" i="30"/>
  <c r="N229" i="30"/>
  <c r="O229" i="30"/>
  <c r="P229" i="30"/>
  <c r="Q229" i="30"/>
  <c r="R229" i="30"/>
  <c r="S229" i="30"/>
  <c r="T229" i="30"/>
  <c r="U229" i="30"/>
  <c r="V229" i="30"/>
  <c r="W229" i="30"/>
  <c r="X229" i="30"/>
  <c r="Y229" i="30"/>
  <c r="Z229" i="30"/>
  <c r="AA229" i="30"/>
  <c r="AB229" i="30"/>
  <c r="AC229" i="30"/>
  <c r="AD229" i="30"/>
  <c r="AE229" i="30"/>
  <c r="AF229" i="30"/>
  <c r="AG229" i="30"/>
  <c r="AH229" i="30"/>
  <c r="AI229" i="30"/>
  <c r="AJ229" i="30"/>
  <c r="AK229" i="30"/>
  <c r="AL229" i="30"/>
  <c r="AM229" i="30"/>
  <c r="AN229" i="30"/>
  <c r="AO229" i="30"/>
  <c r="AP229" i="30"/>
  <c r="AQ229" i="30"/>
  <c r="AR229" i="30"/>
  <c r="AS229" i="30"/>
  <c r="AT229" i="30"/>
  <c r="A230" i="30"/>
  <c r="B230" i="30"/>
  <c r="C230" i="30"/>
  <c r="D230" i="30"/>
  <c r="E230" i="30"/>
  <c r="F230" i="30"/>
  <c r="G230" i="30"/>
  <c r="H230" i="30"/>
  <c r="I230" i="30"/>
  <c r="J230" i="30"/>
  <c r="K230" i="30"/>
  <c r="L230" i="30"/>
  <c r="M230" i="30"/>
  <c r="N230" i="30"/>
  <c r="O230" i="30"/>
  <c r="P230" i="30"/>
  <c r="Q230" i="30"/>
  <c r="R230" i="30"/>
  <c r="S230" i="30"/>
  <c r="T230" i="30"/>
  <c r="U230" i="30"/>
  <c r="V230" i="30"/>
  <c r="W230" i="30"/>
  <c r="X230" i="30"/>
  <c r="Y230" i="30"/>
  <c r="Z230" i="30"/>
  <c r="AA230" i="30"/>
  <c r="AB230" i="30"/>
  <c r="AC230" i="30"/>
  <c r="AD230" i="30"/>
  <c r="AE230" i="30"/>
  <c r="AF230" i="30"/>
  <c r="AG230" i="30"/>
  <c r="AH230" i="30"/>
  <c r="AI230" i="30"/>
  <c r="AJ230" i="30"/>
  <c r="AK230" i="30"/>
  <c r="AL230" i="30"/>
  <c r="AM230" i="30"/>
  <c r="AN230" i="30"/>
  <c r="AO230" i="30"/>
  <c r="AP230" i="30"/>
  <c r="AQ230" i="30"/>
  <c r="AR230" i="30"/>
  <c r="AS230" i="30"/>
  <c r="AT230" i="30"/>
  <c r="A231" i="30"/>
  <c r="B231" i="30"/>
  <c r="C231" i="30"/>
  <c r="D231" i="30"/>
  <c r="E231" i="30"/>
  <c r="F231" i="30"/>
  <c r="G231" i="30"/>
  <c r="H231" i="30"/>
  <c r="I231" i="30"/>
  <c r="J231" i="30"/>
  <c r="K231" i="30"/>
  <c r="L231" i="30"/>
  <c r="M231" i="30"/>
  <c r="N231" i="30"/>
  <c r="O231" i="30"/>
  <c r="P231" i="30"/>
  <c r="Q231" i="30"/>
  <c r="R231" i="30"/>
  <c r="S231" i="30"/>
  <c r="T231" i="30"/>
  <c r="U231" i="30"/>
  <c r="V231" i="30"/>
  <c r="W231" i="30"/>
  <c r="X231" i="30"/>
  <c r="Y231" i="30"/>
  <c r="Z231" i="30"/>
  <c r="AA231" i="30"/>
  <c r="AB231" i="30"/>
  <c r="AC231" i="30"/>
  <c r="AD231" i="30"/>
  <c r="AE231" i="30"/>
  <c r="AF231" i="30"/>
  <c r="AG231" i="30"/>
  <c r="AH231" i="30"/>
  <c r="AI231" i="30"/>
  <c r="AJ231" i="30"/>
  <c r="AK231" i="30"/>
  <c r="AL231" i="30"/>
  <c r="AM231" i="30"/>
  <c r="AN231" i="30"/>
  <c r="AO231" i="30"/>
  <c r="AP231" i="30"/>
  <c r="AQ231" i="30"/>
  <c r="AR231" i="30"/>
  <c r="AS231" i="30"/>
  <c r="AT231" i="30"/>
  <c r="A232" i="30"/>
  <c r="B232" i="30"/>
  <c r="C232" i="30"/>
  <c r="D232" i="30"/>
  <c r="E232" i="30"/>
  <c r="F232" i="30"/>
  <c r="G232" i="30"/>
  <c r="H232" i="30"/>
  <c r="I232" i="30"/>
  <c r="J232" i="30"/>
  <c r="K232" i="30"/>
  <c r="L232" i="30"/>
  <c r="M232" i="30"/>
  <c r="N232" i="30"/>
  <c r="O232" i="30"/>
  <c r="P232" i="30"/>
  <c r="Q232" i="30"/>
  <c r="R232" i="30"/>
  <c r="S232" i="30"/>
  <c r="T232" i="30"/>
  <c r="U232" i="30"/>
  <c r="V232" i="30"/>
  <c r="W232" i="30"/>
  <c r="X232" i="30"/>
  <c r="Y232" i="30"/>
  <c r="Z232" i="30"/>
  <c r="AA232" i="30"/>
  <c r="AB232" i="30"/>
  <c r="AC232" i="30"/>
  <c r="AD232" i="30"/>
  <c r="AE232" i="30"/>
  <c r="AF232" i="30"/>
  <c r="AG232" i="30"/>
  <c r="AH232" i="30"/>
  <c r="AI232" i="30"/>
  <c r="AJ232" i="30"/>
  <c r="AK232" i="30"/>
  <c r="AL232" i="30"/>
  <c r="AM232" i="30"/>
  <c r="AN232" i="30"/>
  <c r="AO232" i="30"/>
  <c r="AP232" i="30"/>
  <c r="AQ232" i="30"/>
  <c r="AR232" i="30"/>
  <c r="AS232" i="30"/>
  <c r="AT232" i="30"/>
  <c r="A233" i="30"/>
  <c r="B233" i="30"/>
  <c r="C233" i="30"/>
  <c r="D233" i="30"/>
  <c r="E233" i="30"/>
  <c r="F233" i="30"/>
  <c r="G233" i="30"/>
  <c r="H233" i="30"/>
  <c r="I233" i="30"/>
  <c r="J233" i="30"/>
  <c r="K233" i="30"/>
  <c r="L233" i="30"/>
  <c r="M233" i="30"/>
  <c r="N233" i="30"/>
  <c r="O233" i="30"/>
  <c r="P233" i="30"/>
  <c r="Q233" i="30"/>
  <c r="R233" i="30"/>
  <c r="S233" i="30"/>
  <c r="T233" i="30"/>
  <c r="U233" i="30"/>
  <c r="V233" i="30"/>
  <c r="W233" i="30"/>
  <c r="X233" i="30"/>
  <c r="Y233" i="30"/>
  <c r="Z233" i="30"/>
  <c r="AA233" i="30"/>
  <c r="AB233" i="30"/>
  <c r="AC233" i="30"/>
  <c r="AD233" i="30"/>
  <c r="AE233" i="30"/>
  <c r="AF233" i="30"/>
  <c r="AG233" i="30"/>
  <c r="AH233" i="30"/>
  <c r="AI233" i="30"/>
  <c r="AJ233" i="30"/>
  <c r="AK233" i="30"/>
  <c r="AL233" i="30"/>
  <c r="AM233" i="30"/>
  <c r="AN233" i="30"/>
  <c r="AO233" i="30"/>
  <c r="AP233" i="30"/>
  <c r="AQ233" i="30"/>
  <c r="AR233" i="30"/>
  <c r="AS233" i="30"/>
  <c r="AT233" i="30"/>
  <c r="A234" i="30"/>
  <c r="B234" i="30"/>
  <c r="C234" i="30"/>
  <c r="D234" i="30"/>
  <c r="E234" i="30"/>
  <c r="F234" i="30"/>
  <c r="G234" i="30"/>
  <c r="H234" i="30"/>
  <c r="I234" i="30"/>
  <c r="J234" i="30"/>
  <c r="K234" i="30"/>
  <c r="L234" i="30"/>
  <c r="M234" i="30"/>
  <c r="N234" i="30"/>
  <c r="O234" i="30"/>
  <c r="P234" i="30"/>
  <c r="Q234" i="30"/>
  <c r="R234" i="30"/>
  <c r="S234" i="30"/>
  <c r="T234" i="30"/>
  <c r="U234" i="30"/>
  <c r="V234" i="30"/>
  <c r="W234" i="30"/>
  <c r="X234" i="30"/>
  <c r="Y234" i="30"/>
  <c r="Z234" i="30"/>
  <c r="AA234" i="30"/>
  <c r="AB234" i="30"/>
  <c r="AC234" i="30"/>
  <c r="AD234" i="30"/>
  <c r="AE234" i="30"/>
  <c r="AF234" i="30"/>
  <c r="AG234" i="30"/>
  <c r="AH234" i="30"/>
  <c r="AI234" i="30"/>
  <c r="AJ234" i="30"/>
  <c r="AK234" i="30"/>
  <c r="AL234" i="30"/>
  <c r="AM234" i="30"/>
  <c r="AN234" i="30"/>
  <c r="AO234" i="30"/>
  <c r="AP234" i="30"/>
  <c r="AQ234" i="30"/>
  <c r="AR234" i="30"/>
  <c r="AS234" i="30"/>
  <c r="AT234" i="30"/>
  <c r="A235" i="30"/>
  <c r="B235" i="30"/>
  <c r="C235" i="30"/>
  <c r="D235" i="30"/>
  <c r="E235" i="30"/>
  <c r="F235" i="30"/>
  <c r="G235" i="30"/>
  <c r="H235" i="30"/>
  <c r="I235" i="30"/>
  <c r="J235" i="30"/>
  <c r="K235" i="30"/>
  <c r="L235" i="30"/>
  <c r="M235" i="30"/>
  <c r="N235" i="30"/>
  <c r="O235" i="30"/>
  <c r="P235" i="30"/>
  <c r="Q235" i="30"/>
  <c r="R235" i="30"/>
  <c r="S235" i="30"/>
  <c r="T235" i="30"/>
  <c r="U235" i="30"/>
  <c r="V235" i="30"/>
  <c r="W235" i="30"/>
  <c r="X235" i="30"/>
  <c r="Y235" i="30"/>
  <c r="Z235" i="30"/>
  <c r="AA235" i="30"/>
  <c r="AB235" i="30"/>
  <c r="AC235" i="30"/>
  <c r="AD235" i="30"/>
  <c r="AE235" i="30"/>
  <c r="AF235" i="30"/>
  <c r="AG235" i="30"/>
  <c r="AH235" i="30"/>
  <c r="AI235" i="30"/>
  <c r="AJ235" i="30"/>
  <c r="AK235" i="30"/>
  <c r="AL235" i="30"/>
  <c r="AM235" i="30"/>
  <c r="AN235" i="30"/>
  <c r="AO235" i="30"/>
  <c r="AP235" i="30"/>
  <c r="AQ235" i="30"/>
  <c r="AR235" i="30"/>
  <c r="AS235" i="30"/>
  <c r="AT235" i="30"/>
  <c r="A236" i="30"/>
  <c r="B236" i="30"/>
  <c r="C236" i="30"/>
  <c r="D236" i="30"/>
  <c r="E236" i="30"/>
  <c r="F236" i="30"/>
  <c r="G236" i="30"/>
  <c r="H236" i="30"/>
  <c r="I236" i="30"/>
  <c r="J236" i="30"/>
  <c r="K236" i="30"/>
  <c r="L236" i="30"/>
  <c r="M236" i="30"/>
  <c r="N236" i="30"/>
  <c r="O236" i="30"/>
  <c r="P236" i="30"/>
  <c r="Q236" i="30"/>
  <c r="R236" i="30"/>
  <c r="S236" i="30"/>
  <c r="T236" i="30"/>
  <c r="U236" i="30"/>
  <c r="V236" i="30"/>
  <c r="W236" i="30"/>
  <c r="X236" i="30"/>
  <c r="Y236" i="30"/>
  <c r="Z236" i="30"/>
  <c r="AA236" i="30"/>
  <c r="AB236" i="30"/>
  <c r="AC236" i="30"/>
  <c r="AD236" i="30"/>
  <c r="AE236" i="30"/>
  <c r="AF236" i="30"/>
  <c r="AG236" i="30"/>
  <c r="AH236" i="30"/>
  <c r="AI236" i="30"/>
  <c r="AJ236" i="30"/>
  <c r="AK236" i="30"/>
  <c r="AL236" i="30"/>
  <c r="AM236" i="30"/>
  <c r="AN236" i="30"/>
  <c r="AO236" i="30"/>
  <c r="AP236" i="30"/>
  <c r="AQ236" i="30"/>
  <c r="AR236" i="30"/>
  <c r="AS236" i="30"/>
  <c r="AT236" i="30"/>
  <c r="A237" i="30"/>
  <c r="B237" i="30"/>
  <c r="C237" i="30"/>
  <c r="D237" i="30"/>
  <c r="E237" i="30"/>
  <c r="F237" i="30"/>
  <c r="G237" i="30"/>
  <c r="H237" i="30"/>
  <c r="I237" i="30"/>
  <c r="J237" i="30"/>
  <c r="K237" i="30"/>
  <c r="L237" i="30"/>
  <c r="M237" i="30"/>
  <c r="N237" i="30"/>
  <c r="O237" i="30"/>
  <c r="P237" i="30"/>
  <c r="Q237" i="30"/>
  <c r="R237" i="30"/>
  <c r="S237" i="30"/>
  <c r="T237" i="30"/>
  <c r="U237" i="30"/>
  <c r="V237" i="30"/>
  <c r="W237" i="30"/>
  <c r="X237" i="30"/>
  <c r="Y237" i="30"/>
  <c r="Z237" i="30"/>
  <c r="AA237" i="30"/>
  <c r="AB237" i="30"/>
  <c r="AC237" i="30"/>
  <c r="AD237" i="30"/>
  <c r="AE237" i="30"/>
  <c r="AF237" i="30"/>
  <c r="AG237" i="30"/>
  <c r="AH237" i="30"/>
  <c r="AI237" i="30"/>
  <c r="AJ237" i="30"/>
  <c r="AK237" i="30"/>
  <c r="AL237" i="30"/>
  <c r="AM237" i="30"/>
  <c r="AN237" i="30"/>
  <c r="AO237" i="30"/>
  <c r="AP237" i="30"/>
  <c r="AQ237" i="30"/>
  <c r="AR237" i="30"/>
  <c r="AS237" i="30"/>
  <c r="AT237" i="30"/>
  <c r="A238" i="30"/>
  <c r="B238" i="30"/>
  <c r="C238" i="30"/>
  <c r="D238" i="30"/>
  <c r="E238" i="30"/>
  <c r="F238" i="30"/>
  <c r="G238" i="30"/>
  <c r="H238" i="30"/>
  <c r="I238" i="30"/>
  <c r="J238" i="30"/>
  <c r="K238" i="30"/>
  <c r="L238" i="30"/>
  <c r="M238" i="30"/>
  <c r="N238" i="30"/>
  <c r="O238" i="30"/>
  <c r="P238" i="30"/>
  <c r="Q238" i="30"/>
  <c r="R238" i="30"/>
  <c r="S238" i="30"/>
  <c r="T238" i="30"/>
  <c r="U238" i="30"/>
  <c r="V238" i="30"/>
  <c r="W238" i="30"/>
  <c r="X238" i="30"/>
  <c r="Y238" i="30"/>
  <c r="Z238" i="30"/>
  <c r="AA238" i="30"/>
  <c r="AB238" i="30"/>
  <c r="AC238" i="30"/>
  <c r="AD238" i="30"/>
  <c r="AE238" i="30"/>
  <c r="AF238" i="30"/>
  <c r="AG238" i="30"/>
  <c r="AH238" i="30"/>
  <c r="AI238" i="30"/>
  <c r="AJ238" i="30"/>
  <c r="AK238" i="30"/>
  <c r="AL238" i="30"/>
  <c r="AM238" i="30"/>
  <c r="AN238" i="30"/>
  <c r="AO238" i="30"/>
  <c r="AP238" i="30"/>
  <c r="AQ238" i="30"/>
  <c r="AR238" i="30"/>
  <c r="AS238" i="30"/>
  <c r="AT238" i="30"/>
  <c r="AT197" i="30"/>
  <c r="AS197" i="30"/>
  <c r="AO197" i="30"/>
  <c r="AM197" i="30"/>
  <c r="AK197" i="30"/>
  <c r="AI197" i="30"/>
  <c r="AG197" i="30"/>
  <c r="AE197" i="30"/>
  <c r="AC197" i="30"/>
  <c r="AA197" i="30"/>
  <c r="Y197" i="30"/>
  <c r="W197" i="30"/>
  <c r="U197" i="30"/>
  <c r="S197" i="30"/>
  <c r="R197" i="30"/>
  <c r="P197" i="30"/>
  <c r="O197" i="30"/>
  <c r="M197" i="30"/>
  <c r="K197" i="30"/>
  <c r="J197" i="30"/>
  <c r="I197" i="30"/>
  <c r="H197" i="30"/>
  <c r="G197" i="30"/>
  <c r="F197" i="30"/>
  <c r="E197" i="30"/>
  <c r="D197" i="30"/>
  <c r="C197" i="30"/>
  <c r="B197" i="30"/>
  <c r="A197" i="30"/>
  <c r="A156" i="30"/>
  <c r="B156" i="30"/>
  <c r="C156" i="30"/>
  <c r="D156" i="30"/>
  <c r="E156" i="30"/>
  <c r="F156" i="30"/>
  <c r="G156" i="30"/>
  <c r="H156" i="30"/>
  <c r="I156" i="30"/>
  <c r="J156" i="30"/>
  <c r="K156" i="30"/>
  <c r="L156" i="30"/>
  <c r="M156" i="30"/>
  <c r="N156" i="30"/>
  <c r="O156" i="30"/>
  <c r="P156" i="30"/>
  <c r="Q156" i="30"/>
  <c r="R156" i="30"/>
  <c r="S156" i="30"/>
  <c r="U156" i="30"/>
  <c r="V156" i="30"/>
  <c r="W156" i="30"/>
  <c r="Y156" i="30"/>
  <c r="Z156" i="30"/>
  <c r="AA156" i="30"/>
  <c r="AC156" i="30"/>
  <c r="AD156" i="30"/>
  <c r="AE156" i="30"/>
  <c r="AG156" i="30"/>
  <c r="AH156" i="30"/>
  <c r="AI156" i="30"/>
  <c r="AK156" i="30"/>
  <c r="AL156" i="30"/>
  <c r="AM156" i="30"/>
  <c r="AO156" i="30"/>
  <c r="AQ156" i="30"/>
  <c r="AS156" i="30"/>
  <c r="AT156" i="30"/>
  <c r="A157" i="30"/>
  <c r="B157" i="30"/>
  <c r="C157" i="30"/>
  <c r="D157" i="30"/>
  <c r="E157" i="30"/>
  <c r="F157" i="30"/>
  <c r="G157" i="30"/>
  <c r="H157" i="30"/>
  <c r="I157" i="30"/>
  <c r="J157" i="30"/>
  <c r="K157" i="30"/>
  <c r="L157" i="30"/>
  <c r="M157" i="30"/>
  <c r="N157" i="30"/>
  <c r="O157" i="30"/>
  <c r="P157" i="30"/>
  <c r="Q157" i="30"/>
  <c r="R157" i="30"/>
  <c r="S157" i="30"/>
  <c r="T157" i="30"/>
  <c r="U157" i="30"/>
  <c r="V157" i="30"/>
  <c r="W157" i="30"/>
  <c r="Y157" i="30"/>
  <c r="Z157" i="30"/>
  <c r="AA157" i="30"/>
  <c r="AC157" i="30"/>
  <c r="AD157" i="30"/>
  <c r="AE157" i="30"/>
  <c r="AG157" i="30"/>
  <c r="AH157" i="30"/>
  <c r="AI157" i="30"/>
  <c r="AK157" i="30"/>
  <c r="AL157" i="30"/>
  <c r="AM157" i="30"/>
  <c r="AO157" i="30"/>
  <c r="AQ157" i="30"/>
  <c r="AS157" i="30"/>
  <c r="AT157" i="30"/>
  <c r="A158" i="30"/>
  <c r="B158" i="30"/>
  <c r="C158" i="30"/>
  <c r="D158" i="30"/>
  <c r="E158" i="30"/>
  <c r="F158" i="30"/>
  <c r="G158" i="30"/>
  <c r="H158" i="30"/>
  <c r="I158" i="30"/>
  <c r="J158" i="30"/>
  <c r="K158" i="30"/>
  <c r="L158" i="30"/>
  <c r="M158" i="30"/>
  <c r="N158" i="30"/>
  <c r="O158" i="30"/>
  <c r="P158" i="30"/>
  <c r="Q158" i="30"/>
  <c r="R158" i="30"/>
  <c r="S158" i="30"/>
  <c r="U158" i="30"/>
  <c r="V158" i="30"/>
  <c r="W158" i="30"/>
  <c r="Y158" i="30"/>
  <c r="Z158" i="30"/>
  <c r="AA158" i="30"/>
  <c r="AC158" i="30"/>
  <c r="AD158" i="30"/>
  <c r="AE158" i="30"/>
  <c r="AG158" i="30"/>
  <c r="AH158" i="30"/>
  <c r="AI158" i="30"/>
  <c r="AK158" i="30"/>
  <c r="AL158" i="30"/>
  <c r="AM158" i="30"/>
  <c r="AO158" i="30"/>
  <c r="AQ158" i="30"/>
  <c r="AS158" i="30"/>
  <c r="AT158" i="30"/>
  <c r="A159" i="30"/>
  <c r="B159" i="30"/>
  <c r="C159" i="30"/>
  <c r="D159" i="30"/>
  <c r="E159" i="30"/>
  <c r="F159" i="30"/>
  <c r="G159" i="30"/>
  <c r="H159" i="30"/>
  <c r="I159" i="30"/>
  <c r="J159" i="30"/>
  <c r="K159" i="30"/>
  <c r="L159" i="30"/>
  <c r="M159" i="30"/>
  <c r="N159" i="30"/>
  <c r="O159" i="30"/>
  <c r="P159" i="30"/>
  <c r="Q159" i="30"/>
  <c r="R159" i="30"/>
  <c r="S159" i="30"/>
  <c r="T159" i="30"/>
  <c r="U159" i="30"/>
  <c r="V159" i="30"/>
  <c r="W159" i="30"/>
  <c r="X159" i="30"/>
  <c r="Y159" i="30"/>
  <c r="Z159" i="30"/>
  <c r="AA159" i="30"/>
  <c r="AB159" i="30"/>
  <c r="AC159" i="30"/>
  <c r="AD159" i="30"/>
  <c r="AE159" i="30"/>
  <c r="AF159" i="30"/>
  <c r="AG159" i="30"/>
  <c r="AH159" i="30"/>
  <c r="AI159" i="30"/>
  <c r="AJ159" i="30"/>
  <c r="AK159" i="30"/>
  <c r="AL159" i="30"/>
  <c r="AM159" i="30"/>
  <c r="AN159" i="30"/>
  <c r="AO159" i="30"/>
  <c r="AP159" i="30"/>
  <c r="AQ159" i="30"/>
  <c r="AR159" i="30"/>
  <c r="AS159" i="30"/>
  <c r="AT159" i="30"/>
  <c r="A160" i="30"/>
  <c r="B160" i="30"/>
  <c r="C160" i="30"/>
  <c r="D160" i="30"/>
  <c r="E160" i="30"/>
  <c r="F160" i="30"/>
  <c r="G160" i="30"/>
  <c r="H160" i="30"/>
  <c r="I160" i="30"/>
  <c r="J160" i="30"/>
  <c r="K160" i="30"/>
  <c r="L160" i="30"/>
  <c r="M160" i="30"/>
  <c r="N160" i="30"/>
  <c r="O160" i="30"/>
  <c r="P160" i="30"/>
  <c r="Q160" i="30"/>
  <c r="R160" i="30"/>
  <c r="S160" i="30"/>
  <c r="T160" i="30"/>
  <c r="U160" i="30"/>
  <c r="V160" i="30"/>
  <c r="W160" i="30"/>
  <c r="X160" i="30"/>
  <c r="Y160" i="30"/>
  <c r="Z160" i="30"/>
  <c r="AA160" i="30"/>
  <c r="AB160" i="30"/>
  <c r="AC160" i="30"/>
  <c r="AD160" i="30"/>
  <c r="AE160" i="30"/>
  <c r="AF160" i="30"/>
  <c r="AG160" i="30"/>
  <c r="AH160" i="30"/>
  <c r="AI160" i="30"/>
  <c r="AJ160" i="30"/>
  <c r="AK160" i="30"/>
  <c r="AL160" i="30"/>
  <c r="AM160" i="30"/>
  <c r="AN160" i="30"/>
  <c r="AO160" i="30"/>
  <c r="AP160" i="30"/>
  <c r="AQ160" i="30"/>
  <c r="AR160" i="30"/>
  <c r="AS160" i="30"/>
  <c r="AT160" i="30"/>
  <c r="A161" i="30"/>
  <c r="B161" i="30"/>
  <c r="C161" i="30"/>
  <c r="D161" i="30"/>
  <c r="E161" i="30"/>
  <c r="F161" i="30"/>
  <c r="G161" i="30"/>
  <c r="H161" i="30"/>
  <c r="I161" i="30"/>
  <c r="J161" i="30"/>
  <c r="K161" i="30"/>
  <c r="L161" i="30"/>
  <c r="M161" i="30"/>
  <c r="N161" i="30"/>
  <c r="O161" i="30"/>
  <c r="P161" i="30"/>
  <c r="Q161" i="30"/>
  <c r="R161" i="30"/>
  <c r="S161" i="30"/>
  <c r="T161" i="30"/>
  <c r="U161" i="30"/>
  <c r="V161" i="30"/>
  <c r="W161" i="30"/>
  <c r="X161" i="30"/>
  <c r="Y161" i="30"/>
  <c r="Z161" i="30"/>
  <c r="AA161" i="30"/>
  <c r="AB161" i="30"/>
  <c r="AC161" i="30"/>
  <c r="AD161" i="30"/>
  <c r="AE161" i="30"/>
  <c r="AF161" i="30"/>
  <c r="AG161" i="30"/>
  <c r="AH161" i="30"/>
  <c r="AI161" i="30"/>
  <c r="AJ161" i="30"/>
  <c r="AK161" i="30"/>
  <c r="AL161" i="30"/>
  <c r="AM161" i="30"/>
  <c r="AN161" i="30"/>
  <c r="AO161" i="30"/>
  <c r="AP161" i="30"/>
  <c r="AQ161" i="30"/>
  <c r="AR161" i="30"/>
  <c r="AS161" i="30"/>
  <c r="AT161" i="30"/>
  <c r="A162" i="30"/>
  <c r="B162" i="30"/>
  <c r="C162" i="30"/>
  <c r="D162" i="30"/>
  <c r="E162" i="30"/>
  <c r="F162" i="30"/>
  <c r="G162" i="30"/>
  <c r="H162" i="30"/>
  <c r="I162" i="30"/>
  <c r="J162" i="30"/>
  <c r="K162" i="30"/>
  <c r="L162" i="30"/>
  <c r="M162" i="30"/>
  <c r="N162" i="30"/>
  <c r="O162" i="30"/>
  <c r="P162" i="30"/>
  <c r="Q162" i="30"/>
  <c r="R162" i="30"/>
  <c r="S162" i="30"/>
  <c r="T162" i="30"/>
  <c r="U162" i="30"/>
  <c r="V162" i="30"/>
  <c r="W162" i="30"/>
  <c r="X162" i="30"/>
  <c r="Y162" i="30"/>
  <c r="Z162" i="30"/>
  <c r="AA162" i="30"/>
  <c r="AB162" i="30"/>
  <c r="AC162" i="30"/>
  <c r="AD162" i="30"/>
  <c r="AE162" i="30"/>
  <c r="AF162" i="30"/>
  <c r="AG162" i="30"/>
  <c r="AH162" i="30"/>
  <c r="AI162" i="30"/>
  <c r="AJ162" i="30"/>
  <c r="AK162" i="30"/>
  <c r="AL162" i="30"/>
  <c r="AM162" i="30"/>
  <c r="AN162" i="30"/>
  <c r="AO162" i="30"/>
  <c r="AP162" i="30"/>
  <c r="AQ162" i="30"/>
  <c r="AR162" i="30"/>
  <c r="AS162" i="30"/>
  <c r="AT162" i="30"/>
  <c r="A163" i="30"/>
  <c r="B163" i="30"/>
  <c r="C163" i="30"/>
  <c r="D163" i="30"/>
  <c r="E163" i="30"/>
  <c r="F163" i="30"/>
  <c r="G163" i="30"/>
  <c r="H163" i="30"/>
  <c r="I163" i="30"/>
  <c r="J163" i="30"/>
  <c r="K163" i="30"/>
  <c r="L163" i="30"/>
  <c r="M163" i="30"/>
  <c r="N163" i="30"/>
  <c r="O163" i="30"/>
  <c r="P163" i="30"/>
  <c r="Q163" i="30"/>
  <c r="R163" i="30"/>
  <c r="S163" i="30"/>
  <c r="T163" i="30"/>
  <c r="U163" i="30"/>
  <c r="V163" i="30"/>
  <c r="W163" i="30"/>
  <c r="X163" i="30"/>
  <c r="Y163" i="30"/>
  <c r="Z163" i="30"/>
  <c r="AA163" i="30"/>
  <c r="AB163" i="30"/>
  <c r="AC163" i="30"/>
  <c r="AD163" i="30"/>
  <c r="AE163" i="30"/>
  <c r="AF163" i="30"/>
  <c r="AG163" i="30"/>
  <c r="AH163" i="30"/>
  <c r="AI163" i="30"/>
  <c r="AJ163" i="30"/>
  <c r="AK163" i="30"/>
  <c r="AL163" i="30"/>
  <c r="AM163" i="30"/>
  <c r="AN163" i="30"/>
  <c r="AO163" i="30"/>
  <c r="AP163" i="30"/>
  <c r="AQ163" i="30"/>
  <c r="AR163" i="30"/>
  <c r="AS163" i="30"/>
  <c r="AT163" i="30"/>
  <c r="A164" i="30"/>
  <c r="B164" i="30"/>
  <c r="C164" i="30"/>
  <c r="D164" i="30"/>
  <c r="E164" i="30"/>
  <c r="F164" i="30"/>
  <c r="G164" i="30"/>
  <c r="H164" i="30"/>
  <c r="I164" i="30"/>
  <c r="J164" i="30"/>
  <c r="K164" i="30"/>
  <c r="L164" i="30"/>
  <c r="M164" i="30"/>
  <c r="N164" i="30"/>
  <c r="O164" i="30"/>
  <c r="P164" i="30"/>
  <c r="Q164" i="30"/>
  <c r="R164" i="30"/>
  <c r="S164" i="30"/>
  <c r="T164" i="30"/>
  <c r="U164" i="30"/>
  <c r="V164" i="30"/>
  <c r="W164" i="30"/>
  <c r="X164" i="30"/>
  <c r="Y164" i="30"/>
  <c r="Z164" i="30"/>
  <c r="AA164" i="30"/>
  <c r="AB164" i="30"/>
  <c r="AC164" i="30"/>
  <c r="AD164" i="30"/>
  <c r="AE164" i="30"/>
  <c r="AF164" i="30"/>
  <c r="AG164" i="30"/>
  <c r="AH164" i="30"/>
  <c r="AI164" i="30"/>
  <c r="AJ164" i="30"/>
  <c r="AK164" i="30"/>
  <c r="AL164" i="30"/>
  <c r="AM164" i="30"/>
  <c r="AN164" i="30"/>
  <c r="AO164" i="30"/>
  <c r="AP164" i="30"/>
  <c r="AQ164" i="30"/>
  <c r="AR164" i="30"/>
  <c r="AS164" i="30"/>
  <c r="AT164" i="30"/>
  <c r="A165" i="30"/>
  <c r="B165" i="30"/>
  <c r="C165" i="30"/>
  <c r="D165" i="30"/>
  <c r="E165" i="30"/>
  <c r="F165" i="30"/>
  <c r="G165" i="30"/>
  <c r="H165" i="30"/>
  <c r="I165" i="30"/>
  <c r="J165" i="30"/>
  <c r="K165" i="30"/>
  <c r="L165" i="30"/>
  <c r="M165" i="30"/>
  <c r="N165" i="30"/>
  <c r="O165" i="30"/>
  <c r="P165" i="30"/>
  <c r="Q165" i="30"/>
  <c r="R165" i="30"/>
  <c r="S165" i="30"/>
  <c r="T165" i="30"/>
  <c r="U165" i="30"/>
  <c r="V165" i="30"/>
  <c r="W165" i="30"/>
  <c r="X165" i="30"/>
  <c r="Y165" i="30"/>
  <c r="Z165" i="30"/>
  <c r="AA165" i="30"/>
  <c r="AB165" i="30"/>
  <c r="AC165" i="30"/>
  <c r="AD165" i="30"/>
  <c r="AE165" i="30"/>
  <c r="AF165" i="30"/>
  <c r="AG165" i="30"/>
  <c r="AH165" i="30"/>
  <c r="AI165" i="30"/>
  <c r="AJ165" i="30"/>
  <c r="AK165" i="30"/>
  <c r="AL165" i="30"/>
  <c r="AM165" i="30"/>
  <c r="AN165" i="30"/>
  <c r="AO165" i="30"/>
  <c r="AP165" i="30"/>
  <c r="AQ165" i="30"/>
  <c r="AR165" i="30"/>
  <c r="AS165" i="30"/>
  <c r="AT165" i="30"/>
  <c r="A166" i="30"/>
  <c r="B166" i="30"/>
  <c r="C166" i="30"/>
  <c r="D166" i="30"/>
  <c r="E166" i="30"/>
  <c r="F166" i="30"/>
  <c r="G166" i="30"/>
  <c r="H166" i="30"/>
  <c r="I166" i="30"/>
  <c r="J166" i="30"/>
  <c r="K166" i="30"/>
  <c r="L166" i="30"/>
  <c r="M166" i="30"/>
  <c r="N166" i="30"/>
  <c r="O166" i="30"/>
  <c r="P166" i="30"/>
  <c r="Q166" i="30"/>
  <c r="R166" i="30"/>
  <c r="S166" i="30"/>
  <c r="T166" i="30"/>
  <c r="U166" i="30"/>
  <c r="V166" i="30"/>
  <c r="W166" i="30"/>
  <c r="X166" i="30"/>
  <c r="Y166" i="30"/>
  <c r="Z166" i="30"/>
  <c r="AA166" i="30"/>
  <c r="AB166" i="30"/>
  <c r="AC166" i="30"/>
  <c r="AD166" i="30"/>
  <c r="AE166" i="30"/>
  <c r="AF166" i="30"/>
  <c r="AG166" i="30"/>
  <c r="AH166" i="30"/>
  <c r="AI166" i="30"/>
  <c r="AJ166" i="30"/>
  <c r="AK166" i="30"/>
  <c r="AL166" i="30"/>
  <c r="AM166" i="30"/>
  <c r="AN166" i="30"/>
  <c r="AO166" i="30"/>
  <c r="AP166" i="30"/>
  <c r="AQ166" i="30"/>
  <c r="AR166" i="30"/>
  <c r="AS166" i="30"/>
  <c r="AT166" i="30"/>
  <c r="A167" i="30"/>
  <c r="B167" i="30"/>
  <c r="C167" i="30"/>
  <c r="D167" i="30"/>
  <c r="E167" i="30"/>
  <c r="F167" i="30"/>
  <c r="G167" i="30"/>
  <c r="H167" i="30"/>
  <c r="I167" i="30"/>
  <c r="J167" i="30"/>
  <c r="K167" i="30"/>
  <c r="L167" i="30"/>
  <c r="M167" i="30"/>
  <c r="N167" i="30"/>
  <c r="O167" i="30"/>
  <c r="P167" i="30"/>
  <c r="Q167" i="30"/>
  <c r="R167" i="30"/>
  <c r="S167" i="30"/>
  <c r="T167" i="30"/>
  <c r="U167" i="30"/>
  <c r="V167" i="30"/>
  <c r="W167" i="30"/>
  <c r="X167" i="30"/>
  <c r="Y167" i="30"/>
  <c r="Z167" i="30"/>
  <c r="AA167" i="30"/>
  <c r="AB167" i="30"/>
  <c r="AC167" i="30"/>
  <c r="AD167" i="30"/>
  <c r="AE167" i="30"/>
  <c r="AF167" i="30"/>
  <c r="AG167" i="30"/>
  <c r="AH167" i="30"/>
  <c r="AI167" i="30"/>
  <c r="AJ167" i="30"/>
  <c r="AK167" i="30"/>
  <c r="AL167" i="30"/>
  <c r="AM167" i="30"/>
  <c r="AN167" i="30"/>
  <c r="AO167" i="30"/>
  <c r="AP167" i="30"/>
  <c r="AQ167" i="30"/>
  <c r="AR167" i="30"/>
  <c r="AS167" i="30"/>
  <c r="AT167" i="30"/>
  <c r="A168" i="30"/>
  <c r="B168" i="30"/>
  <c r="C168" i="30"/>
  <c r="D168" i="30"/>
  <c r="E168" i="30"/>
  <c r="F168" i="30"/>
  <c r="G168" i="30"/>
  <c r="H168" i="30"/>
  <c r="I168" i="30"/>
  <c r="J168" i="30"/>
  <c r="K168" i="30"/>
  <c r="L168" i="30"/>
  <c r="M168" i="30"/>
  <c r="N168" i="30"/>
  <c r="O168" i="30"/>
  <c r="P168" i="30"/>
  <c r="Q168" i="30"/>
  <c r="R168" i="30"/>
  <c r="S168" i="30"/>
  <c r="T168" i="30"/>
  <c r="U168" i="30"/>
  <c r="V168" i="30"/>
  <c r="W168" i="30"/>
  <c r="X168" i="30"/>
  <c r="Y168" i="30"/>
  <c r="Z168" i="30"/>
  <c r="AA168" i="30"/>
  <c r="AB168" i="30"/>
  <c r="AC168" i="30"/>
  <c r="AD168" i="30"/>
  <c r="AE168" i="30"/>
  <c r="AF168" i="30"/>
  <c r="AG168" i="30"/>
  <c r="AH168" i="30"/>
  <c r="AI168" i="30"/>
  <c r="AJ168" i="30"/>
  <c r="AK168" i="30"/>
  <c r="AL168" i="30"/>
  <c r="AM168" i="30"/>
  <c r="AN168" i="30"/>
  <c r="AO168" i="30"/>
  <c r="AP168" i="30"/>
  <c r="AQ168" i="30"/>
  <c r="AR168" i="30"/>
  <c r="AS168" i="30"/>
  <c r="AT168" i="30"/>
  <c r="A169" i="30"/>
  <c r="B169" i="30"/>
  <c r="C169" i="30"/>
  <c r="D169" i="30"/>
  <c r="E169" i="30"/>
  <c r="F169" i="30"/>
  <c r="G169" i="30"/>
  <c r="H169" i="30"/>
  <c r="I169" i="30"/>
  <c r="J169" i="30"/>
  <c r="K169" i="30"/>
  <c r="L169" i="30"/>
  <c r="M169" i="30"/>
  <c r="N169" i="30"/>
  <c r="O169" i="30"/>
  <c r="P169" i="30"/>
  <c r="Q169" i="30"/>
  <c r="R169" i="30"/>
  <c r="S169" i="30"/>
  <c r="T169" i="30"/>
  <c r="U169" i="30"/>
  <c r="V169" i="30"/>
  <c r="W169" i="30"/>
  <c r="X169" i="30"/>
  <c r="Y169" i="30"/>
  <c r="Z169" i="30"/>
  <c r="AA169" i="30"/>
  <c r="AB169" i="30"/>
  <c r="AC169" i="30"/>
  <c r="AD169" i="30"/>
  <c r="AE169" i="30"/>
  <c r="AF169" i="30"/>
  <c r="AG169" i="30"/>
  <c r="AH169" i="30"/>
  <c r="AI169" i="30"/>
  <c r="AJ169" i="30"/>
  <c r="AK169" i="30"/>
  <c r="AL169" i="30"/>
  <c r="AM169" i="30"/>
  <c r="AN169" i="30"/>
  <c r="AO169" i="30"/>
  <c r="AP169" i="30"/>
  <c r="AQ169" i="30"/>
  <c r="AR169" i="30"/>
  <c r="AS169" i="30"/>
  <c r="AT169" i="30"/>
  <c r="A170" i="30"/>
  <c r="B170" i="30"/>
  <c r="C170" i="30"/>
  <c r="D170" i="30"/>
  <c r="E170" i="30"/>
  <c r="F170" i="30"/>
  <c r="G170" i="30"/>
  <c r="H170" i="30"/>
  <c r="I170" i="30"/>
  <c r="J170" i="30"/>
  <c r="K170" i="30"/>
  <c r="L170" i="30"/>
  <c r="M170" i="30"/>
  <c r="N170" i="30"/>
  <c r="O170" i="30"/>
  <c r="P170" i="30"/>
  <c r="Q170" i="30"/>
  <c r="R170" i="30"/>
  <c r="S170" i="30"/>
  <c r="T170" i="30"/>
  <c r="U170" i="30"/>
  <c r="V170" i="30"/>
  <c r="W170" i="30"/>
  <c r="X170" i="30"/>
  <c r="Y170" i="30"/>
  <c r="Z170" i="30"/>
  <c r="AA170" i="30"/>
  <c r="AB170" i="30"/>
  <c r="AC170" i="30"/>
  <c r="AD170" i="30"/>
  <c r="AE170" i="30"/>
  <c r="AF170" i="30"/>
  <c r="AG170" i="30"/>
  <c r="AH170" i="30"/>
  <c r="AI170" i="30"/>
  <c r="AJ170" i="30"/>
  <c r="AK170" i="30"/>
  <c r="AL170" i="30"/>
  <c r="AM170" i="30"/>
  <c r="AN170" i="30"/>
  <c r="AO170" i="30"/>
  <c r="AP170" i="30"/>
  <c r="AQ170" i="30"/>
  <c r="AR170" i="30"/>
  <c r="AS170" i="30"/>
  <c r="AT170" i="30"/>
  <c r="A171" i="30"/>
  <c r="B171" i="30"/>
  <c r="C171" i="30"/>
  <c r="D171" i="30"/>
  <c r="E171" i="30"/>
  <c r="F171" i="30"/>
  <c r="G171" i="30"/>
  <c r="H171" i="30"/>
  <c r="I171" i="30"/>
  <c r="J171" i="30"/>
  <c r="K171" i="30"/>
  <c r="L171" i="30"/>
  <c r="M171" i="30"/>
  <c r="N171" i="30"/>
  <c r="O171" i="30"/>
  <c r="P171" i="30"/>
  <c r="Q171" i="30"/>
  <c r="R171" i="30"/>
  <c r="S171" i="30"/>
  <c r="T171" i="30"/>
  <c r="U171" i="30"/>
  <c r="V171" i="30"/>
  <c r="W171" i="30"/>
  <c r="X171" i="30"/>
  <c r="Y171" i="30"/>
  <c r="Z171" i="30"/>
  <c r="AA171" i="30"/>
  <c r="AB171" i="30"/>
  <c r="AC171" i="30"/>
  <c r="AD171" i="30"/>
  <c r="AE171" i="30"/>
  <c r="AF171" i="30"/>
  <c r="AG171" i="30"/>
  <c r="AH171" i="30"/>
  <c r="AI171" i="30"/>
  <c r="AJ171" i="30"/>
  <c r="AK171" i="30"/>
  <c r="AL171" i="30"/>
  <c r="AM171" i="30"/>
  <c r="AN171" i="30"/>
  <c r="AO171" i="30"/>
  <c r="AP171" i="30"/>
  <c r="AQ171" i="30"/>
  <c r="AR171" i="30"/>
  <c r="AS171" i="30"/>
  <c r="AT171" i="30"/>
  <c r="A172" i="30"/>
  <c r="B172" i="30"/>
  <c r="C172" i="30"/>
  <c r="D172" i="30"/>
  <c r="E172" i="30"/>
  <c r="F172" i="30"/>
  <c r="G172" i="30"/>
  <c r="H172" i="30"/>
  <c r="I172" i="30"/>
  <c r="J172" i="30"/>
  <c r="K172" i="30"/>
  <c r="L172" i="30"/>
  <c r="M172" i="30"/>
  <c r="N172" i="30"/>
  <c r="O172" i="30"/>
  <c r="P172" i="30"/>
  <c r="Q172" i="30"/>
  <c r="R172" i="30"/>
  <c r="S172" i="30"/>
  <c r="T172" i="30"/>
  <c r="U172" i="30"/>
  <c r="V172" i="30"/>
  <c r="W172" i="30"/>
  <c r="X172" i="30"/>
  <c r="Y172" i="30"/>
  <c r="Z172" i="30"/>
  <c r="AA172" i="30"/>
  <c r="AB172" i="30"/>
  <c r="AC172" i="30"/>
  <c r="AD172" i="30"/>
  <c r="AE172" i="30"/>
  <c r="AF172" i="30"/>
  <c r="AG172" i="30"/>
  <c r="AH172" i="30"/>
  <c r="AI172" i="30"/>
  <c r="AJ172" i="30"/>
  <c r="AK172" i="30"/>
  <c r="AL172" i="30"/>
  <c r="AM172" i="30"/>
  <c r="AN172" i="30"/>
  <c r="AO172" i="30"/>
  <c r="AP172" i="30"/>
  <c r="AQ172" i="30"/>
  <c r="AR172" i="30"/>
  <c r="AS172" i="30"/>
  <c r="AT172" i="30"/>
  <c r="A173" i="30"/>
  <c r="B173" i="30"/>
  <c r="C173" i="30"/>
  <c r="D173" i="30"/>
  <c r="E173" i="30"/>
  <c r="F173" i="30"/>
  <c r="G173" i="30"/>
  <c r="H173" i="30"/>
  <c r="I173" i="30"/>
  <c r="J173" i="30"/>
  <c r="K173" i="30"/>
  <c r="L173" i="30"/>
  <c r="M173" i="30"/>
  <c r="N173" i="30"/>
  <c r="O173" i="30"/>
  <c r="P173" i="30"/>
  <c r="Q173" i="30"/>
  <c r="R173" i="30"/>
  <c r="S173" i="30"/>
  <c r="T173" i="30"/>
  <c r="U173" i="30"/>
  <c r="V173" i="30"/>
  <c r="W173" i="30"/>
  <c r="X173" i="30"/>
  <c r="Y173" i="30"/>
  <c r="Z173" i="30"/>
  <c r="AA173" i="30"/>
  <c r="AB173" i="30"/>
  <c r="AC173" i="30"/>
  <c r="AD173" i="30"/>
  <c r="AE173" i="30"/>
  <c r="AF173" i="30"/>
  <c r="AG173" i="30"/>
  <c r="AH173" i="30"/>
  <c r="AI173" i="30"/>
  <c r="AJ173" i="30"/>
  <c r="AK173" i="30"/>
  <c r="AL173" i="30"/>
  <c r="AM173" i="30"/>
  <c r="AN173" i="30"/>
  <c r="AO173" i="30"/>
  <c r="AP173" i="30"/>
  <c r="AQ173" i="30"/>
  <c r="AR173" i="30"/>
  <c r="AS173" i="30"/>
  <c r="AT173" i="30"/>
  <c r="A174" i="30"/>
  <c r="B174" i="30"/>
  <c r="C174" i="30"/>
  <c r="D174" i="30"/>
  <c r="E174" i="30"/>
  <c r="F174" i="30"/>
  <c r="G174" i="30"/>
  <c r="H174" i="30"/>
  <c r="I174" i="30"/>
  <c r="J174" i="30"/>
  <c r="K174" i="30"/>
  <c r="L174" i="30"/>
  <c r="M174" i="30"/>
  <c r="N174" i="30"/>
  <c r="O174" i="30"/>
  <c r="P174" i="30"/>
  <c r="Q174" i="30"/>
  <c r="R174" i="30"/>
  <c r="S174" i="30"/>
  <c r="T174" i="30"/>
  <c r="U174" i="30"/>
  <c r="V174" i="30"/>
  <c r="W174" i="30"/>
  <c r="X174" i="30"/>
  <c r="Y174" i="30"/>
  <c r="Z174" i="30"/>
  <c r="AA174" i="30"/>
  <c r="AB174" i="30"/>
  <c r="AC174" i="30"/>
  <c r="AD174" i="30"/>
  <c r="AE174" i="30"/>
  <c r="AF174" i="30"/>
  <c r="AG174" i="30"/>
  <c r="AH174" i="30"/>
  <c r="AI174" i="30"/>
  <c r="AJ174" i="30"/>
  <c r="AK174" i="30"/>
  <c r="AL174" i="30"/>
  <c r="AM174" i="30"/>
  <c r="AN174" i="30"/>
  <c r="AO174" i="30"/>
  <c r="AP174" i="30"/>
  <c r="AQ174" i="30"/>
  <c r="AR174" i="30"/>
  <c r="AS174" i="30"/>
  <c r="AT174" i="30"/>
  <c r="A175" i="30"/>
  <c r="B175" i="30"/>
  <c r="C175" i="30"/>
  <c r="D175" i="30"/>
  <c r="E175" i="30"/>
  <c r="F175" i="30"/>
  <c r="G175" i="30"/>
  <c r="H175" i="30"/>
  <c r="I175" i="30"/>
  <c r="J175" i="30"/>
  <c r="K175" i="30"/>
  <c r="L175" i="30"/>
  <c r="M175" i="30"/>
  <c r="N175" i="30"/>
  <c r="O175" i="30"/>
  <c r="P175" i="30"/>
  <c r="Q175" i="30"/>
  <c r="R175" i="30"/>
  <c r="S175" i="30"/>
  <c r="T175" i="30"/>
  <c r="U175" i="30"/>
  <c r="V175" i="30"/>
  <c r="W175" i="30"/>
  <c r="X175" i="30"/>
  <c r="Y175" i="30"/>
  <c r="Z175" i="30"/>
  <c r="AA175" i="30"/>
  <c r="AB175" i="30"/>
  <c r="AC175" i="30"/>
  <c r="AD175" i="30"/>
  <c r="AE175" i="30"/>
  <c r="AF175" i="30"/>
  <c r="AG175" i="30"/>
  <c r="AH175" i="30"/>
  <c r="AI175" i="30"/>
  <c r="AJ175" i="30"/>
  <c r="AK175" i="30"/>
  <c r="AL175" i="30"/>
  <c r="AM175" i="30"/>
  <c r="AN175" i="30"/>
  <c r="AO175" i="30"/>
  <c r="AP175" i="30"/>
  <c r="AQ175" i="30"/>
  <c r="AR175" i="30"/>
  <c r="AS175" i="30"/>
  <c r="AT175" i="30"/>
  <c r="A176" i="30"/>
  <c r="B176" i="30"/>
  <c r="C176" i="30"/>
  <c r="D176" i="30"/>
  <c r="E176" i="30"/>
  <c r="F176" i="30"/>
  <c r="G176" i="30"/>
  <c r="H176" i="30"/>
  <c r="I176" i="30"/>
  <c r="J176" i="30"/>
  <c r="K176" i="30"/>
  <c r="L176" i="30"/>
  <c r="M176" i="30"/>
  <c r="N176" i="30"/>
  <c r="O176" i="30"/>
  <c r="P176" i="30"/>
  <c r="Q176" i="30"/>
  <c r="R176" i="30"/>
  <c r="S176" i="30"/>
  <c r="T176" i="30"/>
  <c r="U176" i="30"/>
  <c r="V176" i="30"/>
  <c r="W176" i="30"/>
  <c r="X176" i="30"/>
  <c r="Y176" i="30"/>
  <c r="Z176" i="30"/>
  <c r="AA176" i="30"/>
  <c r="AB176" i="30"/>
  <c r="AC176" i="30"/>
  <c r="AD176" i="30"/>
  <c r="AE176" i="30"/>
  <c r="AF176" i="30"/>
  <c r="AG176" i="30"/>
  <c r="AH176" i="30"/>
  <c r="AI176" i="30"/>
  <c r="AJ176" i="30"/>
  <c r="AK176" i="30"/>
  <c r="AL176" i="30"/>
  <c r="AM176" i="30"/>
  <c r="AN176" i="30"/>
  <c r="AO176" i="30"/>
  <c r="AP176" i="30"/>
  <c r="AQ176" i="30"/>
  <c r="AR176" i="30"/>
  <c r="AS176" i="30"/>
  <c r="AT176" i="30"/>
  <c r="A177" i="30"/>
  <c r="B177" i="30"/>
  <c r="C177" i="30"/>
  <c r="D177" i="30"/>
  <c r="E177" i="30"/>
  <c r="F177" i="30"/>
  <c r="G177" i="30"/>
  <c r="H177" i="30"/>
  <c r="I177" i="30"/>
  <c r="J177" i="30"/>
  <c r="K177" i="30"/>
  <c r="L177" i="30"/>
  <c r="M177" i="30"/>
  <c r="N177" i="30"/>
  <c r="O177" i="30"/>
  <c r="P177" i="30"/>
  <c r="Q177" i="30"/>
  <c r="R177" i="30"/>
  <c r="S177" i="30"/>
  <c r="T177" i="30"/>
  <c r="U177" i="30"/>
  <c r="V177" i="30"/>
  <c r="W177" i="30"/>
  <c r="X177" i="30"/>
  <c r="Y177" i="30"/>
  <c r="Z177" i="30"/>
  <c r="AA177" i="30"/>
  <c r="AB177" i="30"/>
  <c r="AC177" i="30"/>
  <c r="AD177" i="30"/>
  <c r="AE177" i="30"/>
  <c r="AF177" i="30"/>
  <c r="AG177" i="30"/>
  <c r="AH177" i="30"/>
  <c r="AI177" i="30"/>
  <c r="AJ177" i="30"/>
  <c r="AK177" i="30"/>
  <c r="AL177" i="30"/>
  <c r="AM177" i="30"/>
  <c r="AN177" i="30"/>
  <c r="AO177" i="30"/>
  <c r="AP177" i="30"/>
  <c r="AQ177" i="30"/>
  <c r="AR177" i="30"/>
  <c r="AS177" i="30"/>
  <c r="AT177" i="30"/>
  <c r="A178" i="30"/>
  <c r="B178" i="30"/>
  <c r="C178" i="30"/>
  <c r="D178" i="30"/>
  <c r="E178" i="30"/>
  <c r="F178" i="30"/>
  <c r="G178" i="30"/>
  <c r="H178" i="30"/>
  <c r="I178" i="30"/>
  <c r="J178" i="30"/>
  <c r="K178" i="30"/>
  <c r="L178" i="30"/>
  <c r="M178" i="30"/>
  <c r="N178" i="30"/>
  <c r="O178" i="30"/>
  <c r="P178" i="30"/>
  <c r="Q178" i="30"/>
  <c r="R178" i="30"/>
  <c r="S178" i="30"/>
  <c r="T178" i="30"/>
  <c r="U178" i="30"/>
  <c r="V178" i="30"/>
  <c r="W178" i="30"/>
  <c r="X178" i="30"/>
  <c r="Y178" i="30"/>
  <c r="Z178" i="30"/>
  <c r="AA178" i="30"/>
  <c r="AB178" i="30"/>
  <c r="AC178" i="30"/>
  <c r="AD178" i="30"/>
  <c r="AE178" i="30"/>
  <c r="AF178" i="30"/>
  <c r="AG178" i="30"/>
  <c r="AH178" i="30"/>
  <c r="AI178" i="30"/>
  <c r="AJ178" i="30"/>
  <c r="AK178" i="30"/>
  <c r="AL178" i="30"/>
  <c r="AM178" i="30"/>
  <c r="AN178" i="30"/>
  <c r="AO178" i="30"/>
  <c r="AP178" i="30"/>
  <c r="AQ178" i="30"/>
  <c r="AR178" i="30"/>
  <c r="AS178" i="30"/>
  <c r="AT178" i="30"/>
  <c r="A179" i="30"/>
  <c r="B179" i="30"/>
  <c r="C179" i="30"/>
  <c r="D179" i="30"/>
  <c r="E179" i="30"/>
  <c r="F179" i="30"/>
  <c r="G179" i="30"/>
  <c r="H179" i="30"/>
  <c r="I179" i="30"/>
  <c r="J179" i="30"/>
  <c r="K179" i="30"/>
  <c r="L179" i="30"/>
  <c r="M179" i="30"/>
  <c r="N179" i="30"/>
  <c r="O179" i="30"/>
  <c r="P179" i="30"/>
  <c r="Q179" i="30"/>
  <c r="R179" i="30"/>
  <c r="S179" i="30"/>
  <c r="T179" i="30"/>
  <c r="U179" i="30"/>
  <c r="V179" i="30"/>
  <c r="W179" i="30"/>
  <c r="X179" i="30"/>
  <c r="Y179" i="30"/>
  <c r="Z179" i="30"/>
  <c r="AA179" i="30"/>
  <c r="AB179" i="30"/>
  <c r="AC179" i="30"/>
  <c r="AD179" i="30"/>
  <c r="AE179" i="30"/>
  <c r="AF179" i="30"/>
  <c r="AG179" i="30"/>
  <c r="AH179" i="30"/>
  <c r="AI179" i="30"/>
  <c r="AJ179" i="30"/>
  <c r="AK179" i="30"/>
  <c r="AL179" i="30"/>
  <c r="AM179" i="30"/>
  <c r="AN179" i="30"/>
  <c r="AO179" i="30"/>
  <c r="AP179" i="30"/>
  <c r="AQ179" i="30"/>
  <c r="AR179" i="30"/>
  <c r="AS179" i="30"/>
  <c r="AT179" i="30"/>
  <c r="A180" i="30"/>
  <c r="B180" i="30"/>
  <c r="C180" i="30"/>
  <c r="D180" i="30"/>
  <c r="E180" i="30"/>
  <c r="F180" i="30"/>
  <c r="G180" i="30"/>
  <c r="H180" i="30"/>
  <c r="I180" i="30"/>
  <c r="J180" i="30"/>
  <c r="K180" i="30"/>
  <c r="L180" i="30"/>
  <c r="M180" i="30"/>
  <c r="N180" i="30"/>
  <c r="O180" i="30"/>
  <c r="P180" i="30"/>
  <c r="Q180" i="30"/>
  <c r="R180" i="30"/>
  <c r="S180" i="30"/>
  <c r="T180" i="30"/>
  <c r="U180" i="30"/>
  <c r="V180" i="30"/>
  <c r="W180" i="30"/>
  <c r="X180" i="30"/>
  <c r="Y180" i="30"/>
  <c r="Z180" i="30"/>
  <c r="AA180" i="30"/>
  <c r="AB180" i="30"/>
  <c r="AC180" i="30"/>
  <c r="AD180" i="30"/>
  <c r="AE180" i="30"/>
  <c r="AF180" i="30"/>
  <c r="AG180" i="30"/>
  <c r="AH180" i="30"/>
  <c r="AI180" i="30"/>
  <c r="AJ180" i="30"/>
  <c r="AK180" i="30"/>
  <c r="AL180" i="30"/>
  <c r="AM180" i="30"/>
  <c r="AN180" i="30"/>
  <c r="AO180" i="30"/>
  <c r="AP180" i="30"/>
  <c r="AQ180" i="30"/>
  <c r="AR180" i="30"/>
  <c r="AS180" i="30"/>
  <c r="AT180" i="30"/>
  <c r="A181" i="30"/>
  <c r="B181" i="30"/>
  <c r="C181" i="30"/>
  <c r="D181" i="30"/>
  <c r="E181" i="30"/>
  <c r="F181" i="30"/>
  <c r="G181" i="30"/>
  <c r="H181" i="30"/>
  <c r="I181" i="30"/>
  <c r="J181" i="30"/>
  <c r="K181" i="30"/>
  <c r="L181" i="30"/>
  <c r="M181" i="30"/>
  <c r="N181" i="30"/>
  <c r="O181" i="30"/>
  <c r="P181" i="30"/>
  <c r="Q181" i="30"/>
  <c r="R181" i="30"/>
  <c r="S181" i="30"/>
  <c r="T181" i="30"/>
  <c r="U181" i="30"/>
  <c r="V181" i="30"/>
  <c r="W181" i="30"/>
  <c r="X181" i="30"/>
  <c r="Y181" i="30"/>
  <c r="Z181" i="30"/>
  <c r="AA181" i="30"/>
  <c r="AB181" i="30"/>
  <c r="AC181" i="30"/>
  <c r="AD181" i="30"/>
  <c r="AE181" i="30"/>
  <c r="AF181" i="30"/>
  <c r="AG181" i="30"/>
  <c r="AH181" i="30"/>
  <c r="AI181" i="30"/>
  <c r="AJ181" i="30"/>
  <c r="AK181" i="30"/>
  <c r="AL181" i="30"/>
  <c r="AM181" i="30"/>
  <c r="AN181" i="30"/>
  <c r="AO181" i="30"/>
  <c r="AP181" i="30"/>
  <c r="AQ181" i="30"/>
  <c r="AR181" i="30"/>
  <c r="AS181" i="30"/>
  <c r="AT181" i="30"/>
  <c r="A182" i="30"/>
  <c r="B182" i="30"/>
  <c r="C182" i="30"/>
  <c r="D182" i="30"/>
  <c r="E182" i="30"/>
  <c r="F182" i="30"/>
  <c r="G182" i="30"/>
  <c r="H182" i="30"/>
  <c r="I182" i="30"/>
  <c r="J182" i="30"/>
  <c r="K182" i="30"/>
  <c r="L182" i="30"/>
  <c r="M182" i="30"/>
  <c r="N182" i="30"/>
  <c r="O182" i="30"/>
  <c r="P182" i="30"/>
  <c r="Q182" i="30"/>
  <c r="R182" i="30"/>
  <c r="S182" i="30"/>
  <c r="T182" i="30"/>
  <c r="U182" i="30"/>
  <c r="V182" i="30"/>
  <c r="W182" i="30"/>
  <c r="X182" i="30"/>
  <c r="Y182" i="30"/>
  <c r="Z182" i="30"/>
  <c r="AA182" i="30"/>
  <c r="AB182" i="30"/>
  <c r="AC182" i="30"/>
  <c r="AD182" i="30"/>
  <c r="AE182" i="30"/>
  <c r="AF182" i="30"/>
  <c r="AG182" i="30"/>
  <c r="AH182" i="30"/>
  <c r="AI182" i="30"/>
  <c r="AJ182" i="30"/>
  <c r="AK182" i="30"/>
  <c r="AL182" i="30"/>
  <c r="AM182" i="30"/>
  <c r="AN182" i="30"/>
  <c r="AO182" i="30"/>
  <c r="AP182" i="30"/>
  <c r="AQ182" i="30"/>
  <c r="AR182" i="30"/>
  <c r="AS182" i="30"/>
  <c r="AT182" i="30"/>
  <c r="A183" i="30"/>
  <c r="B183" i="30"/>
  <c r="C183" i="30"/>
  <c r="D183" i="30"/>
  <c r="E183" i="30"/>
  <c r="F183" i="30"/>
  <c r="G183" i="30"/>
  <c r="H183" i="30"/>
  <c r="I183" i="30"/>
  <c r="J183" i="30"/>
  <c r="K183" i="30"/>
  <c r="L183" i="30"/>
  <c r="M183" i="30"/>
  <c r="N183" i="30"/>
  <c r="O183" i="30"/>
  <c r="P183" i="30"/>
  <c r="Q183" i="30"/>
  <c r="R183" i="30"/>
  <c r="S183" i="30"/>
  <c r="T183" i="30"/>
  <c r="U183" i="30"/>
  <c r="V183" i="30"/>
  <c r="W183" i="30"/>
  <c r="X183" i="30"/>
  <c r="Y183" i="30"/>
  <c r="Z183" i="30"/>
  <c r="AA183" i="30"/>
  <c r="AB183" i="30"/>
  <c r="AC183" i="30"/>
  <c r="AD183" i="30"/>
  <c r="AE183" i="30"/>
  <c r="AF183" i="30"/>
  <c r="AG183" i="30"/>
  <c r="AH183" i="30"/>
  <c r="AI183" i="30"/>
  <c r="AJ183" i="30"/>
  <c r="AK183" i="30"/>
  <c r="AL183" i="30"/>
  <c r="AM183" i="30"/>
  <c r="AN183" i="30"/>
  <c r="AO183" i="30"/>
  <c r="AP183" i="30"/>
  <c r="AQ183" i="30"/>
  <c r="AR183" i="30"/>
  <c r="AS183" i="30"/>
  <c r="AT183" i="30"/>
  <c r="A184" i="30"/>
  <c r="B184" i="30"/>
  <c r="C184" i="30"/>
  <c r="D184" i="30"/>
  <c r="E184" i="30"/>
  <c r="F184" i="30"/>
  <c r="G184" i="30"/>
  <c r="H184" i="30"/>
  <c r="I184" i="30"/>
  <c r="J184" i="30"/>
  <c r="K184" i="30"/>
  <c r="L184" i="30"/>
  <c r="M184" i="30"/>
  <c r="N184" i="30"/>
  <c r="O184" i="30"/>
  <c r="P184" i="30"/>
  <c r="Q184" i="30"/>
  <c r="R184" i="30"/>
  <c r="S184" i="30"/>
  <c r="T184" i="30"/>
  <c r="U184" i="30"/>
  <c r="V184" i="30"/>
  <c r="W184" i="30"/>
  <c r="X184" i="30"/>
  <c r="Y184" i="30"/>
  <c r="Z184" i="30"/>
  <c r="AA184" i="30"/>
  <c r="AB184" i="30"/>
  <c r="AC184" i="30"/>
  <c r="AD184" i="30"/>
  <c r="AE184" i="30"/>
  <c r="AF184" i="30"/>
  <c r="AG184" i="30"/>
  <c r="AH184" i="30"/>
  <c r="AI184" i="30"/>
  <c r="AJ184" i="30"/>
  <c r="AK184" i="30"/>
  <c r="AL184" i="30"/>
  <c r="AM184" i="30"/>
  <c r="AN184" i="30"/>
  <c r="AO184" i="30"/>
  <c r="AP184" i="30"/>
  <c r="AQ184" i="30"/>
  <c r="AR184" i="30"/>
  <c r="AS184" i="30"/>
  <c r="AT184" i="30"/>
  <c r="A185" i="30"/>
  <c r="B185" i="30"/>
  <c r="C185" i="30"/>
  <c r="D185" i="30"/>
  <c r="E185" i="30"/>
  <c r="F185" i="30"/>
  <c r="G185" i="30"/>
  <c r="H185" i="30"/>
  <c r="I185" i="30"/>
  <c r="J185" i="30"/>
  <c r="K185" i="30"/>
  <c r="L185" i="30"/>
  <c r="M185" i="30"/>
  <c r="N185" i="30"/>
  <c r="O185" i="30"/>
  <c r="P185" i="30"/>
  <c r="Q185" i="30"/>
  <c r="R185" i="30"/>
  <c r="S185" i="30"/>
  <c r="T185" i="30"/>
  <c r="U185" i="30"/>
  <c r="V185" i="30"/>
  <c r="W185" i="30"/>
  <c r="X185" i="30"/>
  <c r="Y185" i="30"/>
  <c r="Z185" i="30"/>
  <c r="AA185" i="30"/>
  <c r="AB185" i="30"/>
  <c r="AC185" i="30"/>
  <c r="AD185" i="30"/>
  <c r="AE185" i="30"/>
  <c r="AF185" i="30"/>
  <c r="AG185" i="30"/>
  <c r="AH185" i="30"/>
  <c r="AI185" i="30"/>
  <c r="AJ185" i="30"/>
  <c r="AK185" i="30"/>
  <c r="AL185" i="30"/>
  <c r="AM185" i="30"/>
  <c r="AN185" i="30"/>
  <c r="AO185" i="30"/>
  <c r="AP185" i="30"/>
  <c r="AQ185" i="30"/>
  <c r="AR185" i="30"/>
  <c r="AS185" i="30"/>
  <c r="AT185" i="30"/>
  <c r="A186" i="30"/>
  <c r="B186" i="30"/>
  <c r="C186" i="30"/>
  <c r="D186" i="30"/>
  <c r="E186" i="30"/>
  <c r="F186" i="30"/>
  <c r="G186" i="30"/>
  <c r="H186" i="30"/>
  <c r="I186" i="30"/>
  <c r="J186" i="30"/>
  <c r="K186" i="30"/>
  <c r="L186" i="30"/>
  <c r="M186" i="30"/>
  <c r="N186" i="30"/>
  <c r="O186" i="30"/>
  <c r="P186" i="30"/>
  <c r="Q186" i="30"/>
  <c r="R186" i="30"/>
  <c r="S186" i="30"/>
  <c r="T186" i="30"/>
  <c r="U186" i="30"/>
  <c r="V186" i="30"/>
  <c r="W186" i="30"/>
  <c r="X186" i="30"/>
  <c r="Y186" i="30"/>
  <c r="Z186" i="30"/>
  <c r="AA186" i="30"/>
  <c r="AB186" i="30"/>
  <c r="AC186" i="30"/>
  <c r="AD186" i="30"/>
  <c r="AE186" i="30"/>
  <c r="AF186" i="30"/>
  <c r="AG186" i="30"/>
  <c r="AH186" i="30"/>
  <c r="AI186" i="30"/>
  <c r="AJ186" i="30"/>
  <c r="AK186" i="30"/>
  <c r="AL186" i="30"/>
  <c r="AM186" i="30"/>
  <c r="AN186" i="30"/>
  <c r="AO186" i="30"/>
  <c r="AP186" i="30"/>
  <c r="AQ186" i="30"/>
  <c r="AR186" i="30"/>
  <c r="AS186" i="30"/>
  <c r="AT186" i="30"/>
  <c r="A187" i="30"/>
  <c r="B187" i="30"/>
  <c r="C187" i="30"/>
  <c r="D187" i="30"/>
  <c r="E187" i="30"/>
  <c r="F187" i="30"/>
  <c r="G187" i="30"/>
  <c r="H187" i="30"/>
  <c r="I187" i="30"/>
  <c r="J187" i="30"/>
  <c r="K187" i="30"/>
  <c r="L187" i="30"/>
  <c r="M187" i="30"/>
  <c r="N187" i="30"/>
  <c r="O187" i="30"/>
  <c r="P187" i="30"/>
  <c r="Q187" i="30"/>
  <c r="R187" i="30"/>
  <c r="S187" i="30"/>
  <c r="T187" i="30"/>
  <c r="U187" i="30"/>
  <c r="V187" i="30"/>
  <c r="W187" i="30"/>
  <c r="X187" i="30"/>
  <c r="Y187" i="30"/>
  <c r="Z187" i="30"/>
  <c r="AA187" i="30"/>
  <c r="AB187" i="30"/>
  <c r="AC187" i="30"/>
  <c r="AD187" i="30"/>
  <c r="AE187" i="30"/>
  <c r="AF187" i="30"/>
  <c r="AG187" i="30"/>
  <c r="AH187" i="30"/>
  <c r="AI187" i="30"/>
  <c r="AJ187" i="30"/>
  <c r="AK187" i="30"/>
  <c r="AL187" i="30"/>
  <c r="AM187" i="30"/>
  <c r="AN187" i="30"/>
  <c r="AO187" i="30"/>
  <c r="AP187" i="30"/>
  <c r="AQ187" i="30"/>
  <c r="AR187" i="30"/>
  <c r="AS187" i="30"/>
  <c r="AT187" i="30"/>
  <c r="A188" i="30"/>
  <c r="B188" i="30"/>
  <c r="C188" i="30"/>
  <c r="D188" i="30"/>
  <c r="E188" i="30"/>
  <c r="F188" i="30"/>
  <c r="G188" i="30"/>
  <c r="H188" i="30"/>
  <c r="I188" i="30"/>
  <c r="J188" i="30"/>
  <c r="K188" i="30"/>
  <c r="L188" i="30"/>
  <c r="M188" i="30"/>
  <c r="N188" i="30"/>
  <c r="O188" i="30"/>
  <c r="P188" i="30"/>
  <c r="Q188" i="30"/>
  <c r="R188" i="30"/>
  <c r="S188" i="30"/>
  <c r="T188" i="30"/>
  <c r="U188" i="30"/>
  <c r="V188" i="30"/>
  <c r="W188" i="30"/>
  <c r="X188" i="30"/>
  <c r="Y188" i="30"/>
  <c r="Z188" i="30"/>
  <c r="AA188" i="30"/>
  <c r="AB188" i="30"/>
  <c r="AC188" i="30"/>
  <c r="AD188" i="30"/>
  <c r="AE188" i="30"/>
  <c r="AF188" i="30"/>
  <c r="AG188" i="30"/>
  <c r="AH188" i="30"/>
  <c r="AI188" i="30"/>
  <c r="AJ188" i="30"/>
  <c r="AK188" i="30"/>
  <c r="AL188" i="30"/>
  <c r="AM188" i="30"/>
  <c r="AN188" i="30"/>
  <c r="AO188" i="30"/>
  <c r="AP188" i="30"/>
  <c r="AQ188" i="30"/>
  <c r="AR188" i="30"/>
  <c r="AS188" i="30"/>
  <c r="AT188" i="30"/>
  <c r="A189" i="30"/>
  <c r="B189" i="30"/>
  <c r="C189" i="30"/>
  <c r="D189" i="30"/>
  <c r="E189" i="30"/>
  <c r="F189" i="30"/>
  <c r="G189" i="30"/>
  <c r="H189" i="30"/>
  <c r="I189" i="30"/>
  <c r="J189" i="30"/>
  <c r="K189" i="30"/>
  <c r="L189" i="30"/>
  <c r="M189" i="30"/>
  <c r="N189" i="30"/>
  <c r="O189" i="30"/>
  <c r="P189" i="30"/>
  <c r="Q189" i="30"/>
  <c r="R189" i="30"/>
  <c r="S189" i="30"/>
  <c r="T189" i="30"/>
  <c r="U189" i="30"/>
  <c r="V189" i="30"/>
  <c r="W189" i="30"/>
  <c r="X189" i="30"/>
  <c r="Y189" i="30"/>
  <c r="Z189" i="30"/>
  <c r="AA189" i="30"/>
  <c r="AB189" i="30"/>
  <c r="AC189" i="30"/>
  <c r="AD189" i="30"/>
  <c r="AE189" i="30"/>
  <c r="AF189" i="30"/>
  <c r="AG189" i="30"/>
  <c r="AH189" i="30"/>
  <c r="AI189" i="30"/>
  <c r="AJ189" i="30"/>
  <c r="AK189" i="30"/>
  <c r="AL189" i="30"/>
  <c r="AM189" i="30"/>
  <c r="AN189" i="30"/>
  <c r="AO189" i="30"/>
  <c r="AP189" i="30"/>
  <c r="AQ189" i="30"/>
  <c r="AR189" i="30"/>
  <c r="AS189" i="30"/>
  <c r="AT189" i="30"/>
  <c r="A190" i="30"/>
  <c r="B190" i="30"/>
  <c r="C190" i="30"/>
  <c r="D190" i="30"/>
  <c r="E190" i="30"/>
  <c r="F190" i="30"/>
  <c r="G190" i="30"/>
  <c r="H190" i="30"/>
  <c r="I190" i="30"/>
  <c r="J190" i="30"/>
  <c r="K190" i="30"/>
  <c r="L190" i="30"/>
  <c r="M190" i="30"/>
  <c r="N190" i="30"/>
  <c r="O190" i="30"/>
  <c r="P190" i="30"/>
  <c r="Q190" i="30"/>
  <c r="R190" i="30"/>
  <c r="S190" i="30"/>
  <c r="T190" i="30"/>
  <c r="U190" i="30"/>
  <c r="V190" i="30"/>
  <c r="W190" i="30"/>
  <c r="X190" i="30"/>
  <c r="Y190" i="30"/>
  <c r="Z190" i="30"/>
  <c r="AA190" i="30"/>
  <c r="AB190" i="30"/>
  <c r="AC190" i="30"/>
  <c r="AD190" i="30"/>
  <c r="AE190" i="30"/>
  <c r="AF190" i="30"/>
  <c r="AG190" i="30"/>
  <c r="AH190" i="30"/>
  <c r="AI190" i="30"/>
  <c r="AJ190" i="30"/>
  <c r="AK190" i="30"/>
  <c r="AL190" i="30"/>
  <c r="AM190" i="30"/>
  <c r="AN190" i="30"/>
  <c r="AO190" i="30"/>
  <c r="AP190" i="30"/>
  <c r="AQ190" i="30"/>
  <c r="AR190" i="30"/>
  <c r="AS190" i="30"/>
  <c r="AT190" i="30"/>
  <c r="A191" i="30"/>
  <c r="B191" i="30"/>
  <c r="C191" i="30"/>
  <c r="D191" i="30"/>
  <c r="E191" i="30"/>
  <c r="F191" i="30"/>
  <c r="G191" i="30"/>
  <c r="H191" i="30"/>
  <c r="I191" i="30"/>
  <c r="J191" i="30"/>
  <c r="K191" i="30"/>
  <c r="L191" i="30"/>
  <c r="M191" i="30"/>
  <c r="N191" i="30"/>
  <c r="O191" i="30"/>
  <c r="P191" i="30"/>
  <c r="Q191" i="30"/>
  <c r="R191" i="30"/>
  <c r="S191" i="30"/>
  <c r="T191" i="30"/>
  <c r="U191" i="30"/>
  <c r="V191" i="30"/>
  <c r="W191" i="30"/>
  <c r="X191" i="30"/>
  <c r="Y191" i="30"/>
  <c r="Z191" i="30"/>
  <c r="AA191" i="30"/>
  <c r="AB191" i="30"/>
  <c r="AC191" i="30"/>
  <c r="AD191" i="30"/>
  <c r="AE191" i="30"/>
  <c r="AF191" i="30"/>
  <c r="AG191" i="30"/>
  <c r="AH191" i="30"/>
  <c r="AI191" i="30"/>
  <c r="AJ191" i="30"/>
  <c r="AK191" i="30"/>
  <c r="AL191" i="30"/>
  <c r="AM191" i="30"/>
  <c r="AN191" i="30"/>
  <c r="AO191" i="30"/>
  <c r="AP191" i="30"/>
  <c r="AQ191" i="30"/>
  <c r="AR191" i="30"/>
  <c r="AS191" i="30"/>
  <c r="AT191" i="30"/>
  <c r="A192" i="30"/>
  <c r="B192" i="30"/>
  <c r="C192" i="30"/>
  <c r="D192" i="30"/>
  <c r="E192" i="30"/>
  <c r="F192" i="30"/>
  <c r="G192" i="30"/>
  <c r="H192" i="30"/>
  <c r="I192" i="30"/>
  <c r="J192" i="30"/>
  <c r="K192" i="30"/>
  <c r="L192" i="30"/>
  <c r="M192" i="30"/>
  <c r="N192" i="30"/>
  <c r="O192" i="30"/>
  <c r="P192" i="30"/>
  <c r="Q192" i="30"/>
  <c r="R192" i="30"/>
  <c r="S192" i="30"/>
  <c r="T192" i="30"/>
  <c r="U192" i="30"/>
  <c r="V192" i="30"/>
  <c r="W192" i="30"/>
  <c r="X192" i="30"/>
  <c r="Y192" i="30"/>
  <c r="Z192" i="30"/>
  <c r="AA192" i="30"/>
  <c r="AB192" i="30"/>
  <c r="AC192" i="30"/>
  <c r="AD192" i="30"/>
  <c r="AE192" i="30"/>
  <c r="AF192" i="30"/>
  <c r="AG192" i="30"/>
  <c r="AH192" i="30"/>
  <c r="AI192" i="30"/>
  <c r="AJ192" i="30"/>
  <c r="AK192" i="30"/>
  <c r="AL192" i="30"/>
  <c r="AM192" i="30"/>
  <c r="AN192" i="30"/>
  <c r="AO192" i="30"/>
  <c r="AP192" i="30"/>
  <c r="AQ192" i="30"/>
  <c r="AR192" i="30"/>
  <c r="AS192" i="30"/>
  <c r="AT192" i="30"/>
  <c r="A193" i="30"/>
  <c r="B193" i="30"/>
  <c r="C193" i="30"/>
  <c r="D193" i="30"/>
  <c r="E193" i="30"/>
  <c r="F193" i="30"/>
  <c r="G193" i="30"/>
  <c r="H193" i="30"/>
  <c r="I193" i="30"/>
  <c r="J193" i="30"/>
  <c r="K193" i="30"/>
  <c r="L193" i="30"/>
  <c r="M193" i="30"/>
  <c r="N193" i="30"/>
  <c r="O193" i="30"/>
  <c r="P193" i="30"/>
  <c r="Q193" i="30"/>
  <c r="R193" i="30"/>
  <c r="S193" i="30"/>
  <c r="T193" i="30"/>
  <c r="U193" i="30"/>
  <c r="V193" i="30"/>
  <c r="W193" i="30"/>
  <c r="X193" i="30"/>
  <c r="Y193" i="30"/>
  <c r="Z193" i="30"/>
  <c r="AA193" i="30"/>
  <c r="AB193" i="30"/>
  <c r="AC193" i="30"/>
  <c r="AD193" i="30"/>
  <c r="AE193" i="30"/>
  <c r="AF193" i="30"/>
  <c r="AG193" i="30"/>
  <c r="AH193" i="30"/>
  <c r="AI193" i="30"/>
  <c r="AJ193" i="30"/>
  <c r="AK193" i="30"/>
  <c r="AL193" i="30"/>
  <c r="AM193" i="30"/>
  <c r="AN193" i="30"/>
  <c r="AO193" i="30"/>
  <c r="AP193" i="30"/>
  <c r="AQ193" i="30"/>
  <c r="AR193" i="30"/>
  <c r="AS193" i="30"/>
  <c r="AT193" i="30"/>
  <c r="A194" i="30"/>
  <c r="B194" i="30"/>
  <c r="C194" i="30"/>
  <c r="D194" i="30"/>
  <c r="E194" i="30"/>
  <c r="F194" i="30"/>
  <c r="G194" i="30"/>
  <c r="H194" i="30"/>
  <c r="I194" i="30"/>
  <c r="J194" i="30"/>
  <c r="K194" i="30"/>
  <c r="L194" i="30"/>
  <c r="M194" i="30"/>
  <c r="N194" i="30"/>
  <c r="O194" i="30"/>
  <c r="P194" i="30"/>
  <c r="Q194" i="30"/>
  <c r="R194" i="30"/>
  <c r="S194" i="30"/>
  <c r="T194" i="30"/>
  <c r="U194" i="30"/>
  <c r="V194" i="30"/>
  <c r="W194" i="30"/>
  <c r="X194" i="30"/>
  <c r="Y194" i="30"/>
  <c r="Z194" i="30"/>
  <c r="AA194" i="30"/>
  <c r="AB194" i="30"/>
  <c r="AC194" i="30"/>
  <c r="AD194" i="30"/>
  <c r="AE194" i="30"/>
  <c r="AF194" i="30"/>
  <c r="AG194" i="30"/>
  <c r="AH194" i="30"/>
  <c r="AI194" i="30"/>
  <c r="AJ194" i="30"/>
  <c r="AK194" i="30"/>
  <c r="AL194" i="30"/>
  <c r="AM194" i="30"/>
  <c r="AN194" i="30"/>
  <c r="AO194" i="30"/>
  <c r="AP194" i="30"/>
  <c r="AQ194" i="30"/>
  <c r="AR194" i="30"/>
  <c r="AS194" i="30"/>
  <c r="AT194" i="30"/>
  <c r="A195" i="30"/>
  <c r="B195" i="30"/>
  <c r="C195" i="30"/>
  <c r="D195" i="30"/>
  <c r="E195" i="30"/>
  <c r="F195" i="30"/>
  <c r="G195" i="30"/>
  <c r="H195" i="30"/>
  <c r="I195" i="30"/>
  <c r="J195" i="30"/>
  <c r="K195" i="30"/>
  <c r="L195" i="30"/>
  <c r="M195" i="30"/>
  <c r="N195" i="30"/>
  <c r="O195" i="30"/>
  <c r="P195" i="30"/>
  <c r="Q195" i="30"/>
  <c r="R195" i="30"/>
  <c r="S195" i="30"/>
  <c r="T195" i="30"/>
  <c r="U195" i="30"/>
  <c r="V195" i="30"/>
  <c r="W195" i="30"/>
  <c r="X195" i="30"/>
  <c r="Y195" i="30"/>
  <c r="Z195" i="30"/>
  <c r="AA195" i="30"/>
  <c r="AB195" i="30"/>
  <c r="AC195" i="30"/>
  <c r="AD195" i="30"/>
  <c r="AE195" i="30"/>
  <c r="AF195" i="30"/>
  <c r="AG195" i="30"/>
  <c r="AH195" i="30"/>
  <c r="AI195" i="30"/>
  <c r="AJ195" i="30"/>
  <c r="AK195" i="30"/>
  <c r="AL195" i="30"/>
  <c r="AM195" i="30"/>
  <c r="AN195" i="30"/>
  <c r="AO195" i="30"/>
  <c r="AP195" i="30"/>
  <c r="AQ195" i="30"/>
  <c r="AR195" i="30"/>
  <c r="AS195" i="30"/>
  <c r="AT195" i="30"/>
  <c r="A196" i="30"/>
  <c r="B196" i="30"/>
  <c r="C196" i="30"/>
  <c r="D196" i="30"/>
  <c r="E196" i="30"/>
  <c r="F196" i="30"/>
  <c r="G196" i="30"/>
  <c r="H196" i="30"/>
  <c r="I196" i="30"/>
  <c r="J196" i="30"/>
  <c r="K196" i="30"/>
  <c r="L196" i="30"/>
  <c r="M196" i="30"/>
  <c r="N196" i="30"/>
  <c r="O196" i="30"/>
  <c r="P196" i="30"/>
  <c r="Q196" i="30"/>
  <c r="R196" i="30"/>
  <c r="S196" i="30"/>
  <c r="T196" i="30"/>
  <c r="U196" i="30"/>
  <c r="V196" i="30"/>
  <c r="W196" i="30"/>
  <c r="X196" i="30"/>
  <c r="Y196" i="30"/>
  <c r="Z196" i="30"/>
  <c r="AA196" i="30"/>
  <c r="AB196" i="30"/>
  <c r="AC196" i="30"/>
  <c r="AD196" i="30"/>
  <c r="AE196" i="30"/>
  <c r="AF196" i="30"/>
  <c r="AG196" i="30"/>
  <c r="AH196" i="30"/>
  <c r="AI196" i="30"/>
  <c r="AJ196" i="30"/>
  <c r="AK196" i="30"/>
  <c r="AL196" i="30"/>
  <c r="AM196" i="30"/>
  <c r="AN196" i="30"/>
  <c r="AO196" i="30"/>
  <c r="AP196" i="30"/>
  <c r="AQ196" i="30"/>
  <c r="AR196" i="30"/>
  <c r="AS196" i="30"/>
  <c r="AT196" i="30"/>
  <c r="AT155" i="30"/>
  <c r="AS155" i="30"/>
  <c r="AO155" i="30"/>
  <c r="AK155" i="30"/>
  <c r="AI155" i="30"/>
  <c r="AG155" i="30"/>
  <c r="AE155" i="30"/>
  <c r="AC155" i="30"/>
  <c r="AA155" i="30"/>
  <c r="Y155" i="30"/>
  <c r="W155" i="30"/>
  <c r="U155" i="30"/>
  <c r="S155" i="30"/>
  <c r="R155" i="30"/>
  <c r="P155" i="30"/>
  <c r="O155" i="30"/>
  <c r="N155" i="30"/>
  <c r="M155" i="30"/>
  <c r="L155" i="30"/>
  <c r="K155" i="30"/>
  <c r="J155" i="30"/>
  <c r="I155" i="30"/>
  <c r="H155" i="30"/>
  <c r="G155" i="30"/>
  <c r="F155" i="30"/>
  <c r="E155" i="30"/>
  <c r="D155" i="30"/>
  <c r="C155" i="30"/>
  <c r="B155" i="30"/>
  <c r="A155" i="30"/>
  <c r="A114" i="30"/>
  <c r="B114" i="30"/>
  <c r="C114" i="30"/>
  <c r="D114" i="30"/>
  <c r="E114" i="30"/>
  <c r="F114" i="30"/>
  <c r="G114" i="30"/>
  <c r="H114" i="30"/>
  <c r="I114" i="30"/>
  <c r="J114" i="30"/>
  <c r="K114" i="30"/>
  <c r="M114" i="30"/>
  <c r="O114" i="30"/>
  <c r="P114" i="30"/>
  <c r="R114" i="30"/>
  <c r="S114" i="30"/>
  <c r="U114" i="30"/>
  <c r="W114" i="30"/>
  <c r="X114" i="30"/>
  <c r="Y114" i="30"/>
  <c r="AA114" i="30"/>
  <c r="AB114" i="30"/>
  <c r="AC114" i="30"/>
  <c r="AE114" i="30"/>
  <c r="AG114" i="30"/>
  <c r="AI114" i="30"/>
  <c r="AK114" i="30"/>
  <c r="AM114" i="30"/>
  <c r="AO114" i="30"/>
  <c r="AS114" i="30"/>
  <c r="AT114" i="30"/>
  <c r="A115" i="30"/>
  <c r="B115" i="30"/>
  <c r="C115" i="30"/>
  <c r="D115" i="30"/>
  <c r="E115" i="30"/>
  <c r="F115" i="30"/>
  <c r="G115" i="30"/>
  <c r="H115" i="30"/>
  <c r="I115" i="30"/>
  <c r="J115" i="30"/>
  <c r="K115" i="30"/>
  <c r="M115" i="30"/>
  <c r="O115" i="30"/>
  <c r="P115" i="30"/>
  <c r="R115" i="30"/>
  <c r="S115" i="30"/>
  <c r="U115" i="30"/>
  <c r="W115" i="30"/>
  <c r="Y115" i="30"/>
  <c r="AA115" i="30"/>
  <c r="AC115" i="30"/>
  <c r="AE115" i="30"/>
  <c r="AG115" i="30"/>
  <c r="AI115" i="30"/>
  <c r="AK115" i="30"/>
  <c r="AM115" i="30"/>
  <c r="AO115" i="30"/>
  <c r="AS115" i="30"/>
  <c r="AT115" i="30"/>
  <c r="A116" i="30"/>
  <c r="B116" i="30"/>
  <c r="C116" i="30"/>
  <c r="D116" i="30"/>
  <c r="E116" i="30"/>
  <c r="F116" i="30"/>
  <c r="G116" i="30"/>
  <c r="H116" i="30"/>
  <c r="I116" i="30"/>
  <c r="J116" i="30"/>
  <c r="K116" i="30"/>
  <c r="M116" i="30"/>
  <c r="O116" i="30"/>
  <c r="P116" i="30"/>
  <c r="R116" i="30"/>
  <c r="S116" i="30"/>
  <c r="U116" i="30"/>
  <c r="W116" i="30"/>
  <c r="Y116" i="30"/>
  <c r="AA116" i="30"/>
  <c r="AC116" i="30"/>
  <c r="AE116" i="30"/>
  <c r="AG116" i="30"/>
  <c r="AI116" i="30"/>
  <c r="AK116" i="30"/>
  <c r="AM116" i="30"/>
  <c r="AO116" i="30"/>
  <c r="AS116" i="30"/>
  <c r="AT116" i="30"/>
  <c r="A117" i="30"/>
  <c r="B117" i="30"/>
  <c r="C117" i="30"/>
  <c r="D117" i="30"/>
  <c r="E117" i="30"/>
  <c r="F117" i="30"/>
  <c r="G117" i="30"/>
  <c r="H117" i="30"/>
  <c r="I117" i="30"/>
  <c r="J117" i="30"/>
  <c r="K117" i="30"/>
  <c r="M117" i="30"/>
  <c r="O117" i="30"/>
  <c r="P117" i="30"/>
  <c r="R117" i="30"/>
  <c r="S117" i="30"/>
  <c r="U117" i="30"/>
  <c r="W117" i="30"/>
  <c r="Y117" i="30"/>
  <c r="AA117" i="30"/>
  <c r="AC117" i="30"/>
  <c r="AE117" i="30"/>
  <c r="AG117" i="30"/>
  <c r="AI117" i="30"/>
  <c r="AK117" i="30"/>
  <c r="AM117" i="30"/>
  <c r="AO117" i="30"/>
  <c r="AS117" i="30"/>
  <c r="AT117" i="30"/>
  <c r="A118" i="30"/>
  <c r="B118" i="30"/>
  <c r="C118" i="30"/>
  <c r="D118" i="30"/>
  <c r="E118" i="30"/>
  <c r="F118" i="30"/>
  <c r="G118" i="30"/>
  <c r="H118" i="30"/>
  <c r="I118" i="30"/>
  <c r="J118" i="30"/>
  <c r="K118" i="30"/>
  <c r="M118" i="30"/>
  <c r="O118" i="30"/>
  <c r="P118" i="30"/>
  <c r="R118" i="30"/>
  <c r="S118" i="30"/>
  <c r="U118" i="30"/>
  <c r="W118" i="30"/>
  <c r="Y118" i="30"/>
  <c r="AA118" i="30"/>
  <c r="AC118" i="30"/>
  <c r="AE118" i="30"/>
  <c r="AG118" i="30"/>
  <c r="AI118" i="30"/>
  <c r="AK118" i="30"/>
  <c r="AM118" i="30"/>
  <c r="AO118" i="30"/>
  <c r="AS118" i="30"/>
  <c r="AT118" i="30"/>
  <c r="A119" i="30"/>
  <c r="B119" i="30"/>
  <c r="C119" i="30"/>
  <c r="D119" i="30"/>
  <c r="E119" i="30"/>
  <c r="F119" i="30"/>
  <c r="G119" i="30"/>
  <c r="H119" i="30"/>
  <c r="I119" i="30"/>
  <c r="J119" i="30"/>
  <c r="K119" i="30"/>
  <c r="M119" i="30"/>
  <c r="O119" i="30"/>
  <c r="P119" i="30"/>
  <c r="R119" i="30"/>
  <c r="S119" i="30"/>
  <c r="U119" i="30"/>
  <c r="W119" i="30"/>
  <c r="Y119" i="30"/>
  <c r="AA119" i="30"/>
  <c r="AC119" i="30"/>
  <c r="AE119" i="30"/>
  <c r="AG119" i="30"/>
  <c r="AI119" i="30"/>
  <c r="AK119" i="30"/>
  <c r="AM119" i="30"/>
  <c r="AO119" i="30"/>
  <c r="AS119" i="30"/>
  <c r="AT119" i="30"/>
  <c r="A120" i="30"/>
  <c r="B120" i="30"/>
  <c r="C120" i="30"/>
  <c r="D120" i="30"/>
  <c r="E120" i="30"/>
  <c r="F120" i="30"/>
  <c r="G120" i="30"/>
  <c r="H120" i="30"/>
  <c r="I120" i="30"/>
  <c r="J120" i="30"/>
  <c r="K120" i="30"/>
  <c r="M120" i="30"/>
  <c r="O120" i="30"/>
  <c r="P120" i="30"/>
  <c r="R120" i="30"/>
  <c r="S120" i="30"/>
  <c r="U120" i="30"/>
  <c r="W120" i="30"/>
  <c r="Y120" i="30"/>
  <c r="AA120" i="30"/>
  <c r="AC120" i="30"/>
  <c r="AE120" i="30"/>
  <c r="AG120" i="30"/>
  <c r="AI120" i="30"/>
  <c r="AK120" i="30"/>
  <c r="AM120" i="30"/>
  <c r="AO120" i="30"/>
  <c r="AS120" i="30"/>
  <c r="AT120" i="30"/>
  <c r="A121" i="30"/>
  <c r="B121" i="30"/>
  <c r="C121" i="30"/>
  <c r="D121" i="30"/>
  <c r="E121" i="30"/>
  <c r="F121" i="30"/>
  <c r="G121" i="30"/>
  <c r="H121" i="30"/>
  <c r="I121" i="30"/>
  <c r="J121" i="30"/>
  <c r="K121" i="30"/>
  <c r="M121" i="30"/>
  <c r="O121" i="30"/>
  <c r="P121" i="30"/>
  <c r="R121" i="30"/>
  <c r="S121" i="30"/>
  <c r="U121" i="30"/>
  <c r="W121" i="30"/>
  <c r="X121" i="30"/>
  <c r="Y121" i="30"/>
  <c r="AA121" i="30"/>
  <c r="AC121" i="30"/>
  <c r="AE121" i="30"/>
  <c r="AG121" i="30"/>
  <c r="AI121" i="30"/>
  <c r="AK121" i="30"/>
  <c r="AM121" i="30"/>
  <c r="AO121" i="30"/>
  <c r="AS121" i="30"/>
  <c r="AT121" i="30"/>
  <c r="A122" i="30"/>
  <c r="B122" i="30"/>
  <c r="C122" i="30"/>
  <c r="D122" i="30"/>
  <c r="E122" i="30"/>
  <c r="F122" i="30"/>
  <c r="G122" i="30"/>
  <c r="H122" i="30"/>
  <c r="I122" i="30"/>
  <c r="J122" i="30"/>
  <c r="K122" i="30"/>
  <c r="M122" i="30"/>
  <c r="O122" i="30"/>
  <c r="P122" i="30"/>
  <c r="R122" i="30"/>
  <c r="S122" i="30"/>
  <c r="U122" i="30"/>
  <c r="W122" i="30"/>
  <c r="Y122" i="30"/>
  <c r="AA122" i="30"/>
  <c r="AC122" i="30"/>
  <c r="AE122" i="30"/>
  <c r="AG122" i="30"/>
  <c r="AI122" i="30"/>
  <c r="AK122" i="30"/>
  <c r="AM122" i="30"/>
  <c r="AO122" i="30"/>
  <c r="AP122" i="30"/>
  <c r="AS122" i="30"/>
  <c r="AT122" i="30"/>
  <c r="A123" i="30"/>
  <c r="B123" i="30"/>
  <c r="C123" i="30"/>
  <c r="D123" i="30"/>
  <c r="E123" i="30"/>
  <c r="F123" i="30"/>
  <c r="G123" i="30"/>
  <c r="H123" i="30"/>
  <c r="I123" i="30"/>
  <c r="J123" i="30"/>
  <c r="K123" i="30"/>
  <c r="M123" i="30"/>
  <c r="O123" i="30"/>
  <c r="P123" i="30"/>
  <c r="R123" i="30"/>
  <c r="S123" i="30"/>
  <c r="U123" i="30"/>
  <c r="W123" i="30"/>
  <c r="Y123" i="30"/>
  <c r="AA123" i="30"/>
  <c r="AC123" i="30"/>
  <c r="AE123" i="30"/>
  <c r="AG123" i="30"/>
  <c r="AI123" i="30"/>
  <c r="AJ123" i="30"/>
  <c r="AK123" i="30"/>
  <c r="AM123" i="30"/>
  <c r="AO123" i="30"/>
  <c r="AS123" i="30"/>
  <c r="AT123" i="30"/>
  <c r="A124" i="30"/>
  <c r="B124" i="30"/>
  <c r="C124" i="30"/>
  <c r="D124" i="30"/>
  <c r="E124" i="30"/>
  <c r="F124" i="30"/>
  <c r="G124" i="30"/>
  <c r="H124" i="30"/>
  <c r="I124" i="30"/>
  <c r="J124" i="30"/>
  <c r="K124" i="30"/>
  <c r="M124" i="30"/>
  <c r="O124" i="30"/>
  <c r="P124" i="30"/>
  <c r="R124" i="30"/>
  <c r="S124" i="30"/>
  <c r="U124" i="30"/>
  <c r="W124" i="30"/>
  <c r="Y124" i="30"/>
  <c r="AA124" i="30"/>
  <c r="AC124" i="30"/>
  <c r="AE124" i="30"/>
  <c r="AF124" i="30"/>
  <c r="AG124" i="30"/>
  <c r="AI124" i="30"/>
  <c r="AK124" i="30"/>
  <c r="AM124" i="30"/>
  <c r="AO124" i="30"/>
  <c r="AS124" i="30"/>
  <c r="AT124" i="30"/>
  <c r="A125" i="30"/>
  <c r="B125" i="30"/>
  <c r="C125" i="30"/>
  <c r="D125" i="30"/>
  <c r="E125" i="30"/>
  <c r="F125" i="30"/>
  <c r="G125" i="30"/>
  <c r="H125" i="30"/>
  <c r="I125" i="30"/>
  <c r="J125" i="30"/>
  <c r="K125" i="30"/>
  <c r="M125" i="30"/>
  <c r="O125" i="30"/>
  <c r="P125" i="30"/>
  <c r="R125" i="30"/>
  <c r="S125" i="30"/>
  <c r="U125" i="30"/>
  <c r="W125" i="30"/>
  <c r="Y125" i="30"/>
  <c r="AA125" i="30"/>
  <c r="AC125" i="30"/>
  <c r="AE125" i="30"/>
  <c r="AG125" i="30"/>
  <c r="AI125" i="30"/>
  <c r="AK125" i="30"/>
  <c r="AM125" i="30"/>
  <c r="AO125" i="30"/>
  <c r="AS125" i="30"/>
  <c r="AT125" i="30"/>
  <c r="A126" i="30"/>
  <c r="B126" i="30"/>
  <c r="C126" i="30"/>
  <c r="D126" i="30"/>
  <c r="E126" i="30"/>
  <c r="F126" i="30"/>
  <c r="G126" i="30"/>
  <c r="H126" i="30"/>
  <c r="I126" i="30"/>
  <c r="J126" i="30"/>
  <c r="K126" i="30"/>
  <c r="M126" i="30"/>
  <c r="O126" i="30"/>
  <c r="P126" i="30"/>
  <c r="R126" i="30"/>
  <c r="S126" i="30"/>
  <c r="U126" i="30"/>
  <c r="W126" i="30"/>
  <c r="Y126" i="30"/>
  <c r="AA126" i="30"/>
  <c r="AC126" i="30"/>
  <c r="AE126" i="30"/>
  <c r="AG126" i="30"/>
  <c r="AI126" i="30"/>
  <c r="AK126" i="30"/>
  <c r="AM126" i="30"/>
  <c r="AO126" i="30"/>
  <c r="AS126" i="30"/>
  <c r="AT126" i="30"/>
  <c r="A127" i="30"/>
  <c r="B127" i="30"/>
  <c r="C127" i="30"/>
  <c r="D127" i="30"/>
  <c r="E127" i="30"/>
  <c r="F127" i="30"/>
  <c r="G127" i="30"/>
  <c r="H127" i="30"/>
  <c r="I127" i="30"/>
  <c r="J127" i="30"/>
  <c r="K127" i="30"/>
  <c r="M127" i="30"/>
  <c r="O127" i="30"/>
  <c r="P127" i="30"/>
  <c r="R127" i="30"/>
  <c r="S127" i="30"/>
  <c r="U127" i="30"/>
  <c r="W127" i="30"/>
  <c r="Y127" i="30"/>
  <c r="AA127" i="30"/>
  <c r="AC127" i="30"/>
  <c r="AE127" i="30"/>
  <c r="AG127" i="30"/>
  <c r="AI127" i="30"/>
  <c r="AK127" i="30"/>
  <c r="AM127" i="30"/>
  <c r="AO127" i="30"/>
  <c r="AS127" i="30"/>
  <c r="AT127" i="30"/>
  <c r="A128" i="30"/>
  <c r="B128" i="30"/>
  <c r="C128" i="30"/>
  <c r="D128" i="30"/>
  <c r="E128" i="30"/>
  <c r="F128" i="30"/>
  <c r="G128" i="30"/>
  <c r="H128" i="30"/>
  <c r="I128" i="30"/>
  <c r="J128" i="30"/>
  <c r="K128" i="30"/>
  <c r="M128" i="30"/>
  <c r="O128" i="30"/>
  <c r="P128" i="30"/>
  <c r="R128" i="30"/>
  <c r="S128" i="30"/>
  <c r="U128" i="30"/>
  <c r="W128" i="30"/>
  <c r="Y128" i="30"/>
  <c r="AA128" i="30"/>
  <c r="AC128" i="30"/>
  <c r="AE128" i="30"/>
  <c r="AF128" i="30"/>
  <c r="AG128" i="30"/>
  <c r="AI128" i="30"/>
  <c r="AK128" i="30"/>
  <c r="AM128" i="30"/>
  <c r="AO128" i="30"/>
  <c r="AS128" i="30"/>
  <c r="AT128" i="30"/>
  <c r="A129" i="30"/>
  <c r="B129" i="30"/>
  <c r="C129" i="30"/>
  <c r="D129" i="30"/>
  <c r="E129" i="30"/>
  <c r="F129" i="30"/>
  <c r="G129" i="30"/>
  <c r="H129" i="30"/>
  <c r="I129" i="30"/>
  <c r="J129" i="30"/>
  <c r="K129" i="30"/>
  <c r="M129" i="30"/>
  <c r="O129" i="30"/>
  <c r="P129" i="30"/>
  <c r="R129" i="30"/>
  <c r="S129" i="30"/>
  <c r="U129" i="30"/>
  <c r="W129" i="30"/>
  <c r="Y129" i="30"/>
  <c r="AA129" i="30"/>
  <c r="AC129" i="30"/>
  <c r="AE129" i="30"/>
  <c r="AG129" i="30"/>
  <c r="AI129" i="30"/>
  <c r="AK129" i="30"/>
  <c r="AM129" i="30"/>
  <c r="AO129" i="30"/>
  <c r="AS129" i="30"/>
  <c r="AT129" i="30"/>
  <c r="A130" i="30"/>
  <c r="B130" i="30"/>
  <c r="C130" i="30"/>
  <c r="D130" i="30"/>
  <c r="E130" i="30"/>
  <c r="F130" i="30"/>
  <c r="G130" i="30"/>
  <c r="H130" i="30"/>
  <c r="I130" i="30"/>
  <c r="J130" i="30"/>
  <c r="K130" i="30"/>
  <c r="M130" i="30"/>
  <c r="O130" i="30"/>
  <c r="P130" i="30"/>
  <c r="R130" i="30"/>
  <c r="S130" i="30"/>
  <c r="T130" i="30"/>
  <c r="U130" i="30"/>
  <c r="W130" i="30"/>
  <c r="Y130" i="30"/>
  <c r="AA130" i="30"/>
  <c r="AC130" i="30"/>
  <c r="AE130" i="30"/>
  <c r="AG130" i="30"/>
  <c r="AI130" i="30"/>
  <c r="AK130" i="30"/>
  <c r="AM130" i="30"/>
  <c r="AO130" i="30"/>
  <c r="AS130" i="30"/>
  <c r="AT130" i="30"/>
  <c r="A131" i="30"/>
  <c r="B131" i="30"/>
  <c r="C131" i="30"/>
  <c r="D131" i="30"/>
  <c r="E131" i="30"/>
  <c r="F131" i="30"/>
  <c r="G131" i="30"/>
  <c r="H131" i="30"/>
  <c r="I131" i="30"/>
  <c r="J131" i="30"/>
  <c r="K131" i="30"/>
  <c r="M131" i="30"/>
  <c r="O131" i="30"/>
  <c r="P131" i="30"/>
  <c r="R131" i="30"/>
  <c r="S131" i="30"/>
  <c r="U131" i="30"/>
  <c r="W131" i="30"/>
  <c r="Y131" i="30"/>
  <c r="AA131" i="30"/>
  <c r="AC131" i="30"/>
  <c r="AE131" i="30"/>
  <c r="AG131" i="30"/>
  <c r="AI131" i="30"/>
  <c r="AK131" i="30"/>
  <c r="AM131" i="30"/>
  <c r="AO131" i="30"/>
  <c r="AS131" i="30"/>
  <c r="AT131" i="30"/>
  <c r="A132" i="30"/>
  <c r="B132" i="30"/>
  <c r="C132" i="30"/>
  <c r="D132" i="30"/>
  <c r="E132" i="30"/>
  <c r="F132" i="30"/>
  <c r="G132" i="30"/>
  <c r="H132" i="30"/>
  <c r="I132" i="30"/>
  <c r="J132" i="30"/>
  <c r="K132" i="30"/>
  <c r="M132" i="30"/>
  <c r="O132" i="30"/>
  <c r="P132" i="30"/>
  <c r="R132" i="30"/>
  <c r="S132" i="30"/>
  <c r="U132" i="30"/>
  <c r="W132" i="30"/>
  <c r="Y132" i="30"/>
  <c r="AA132" i="30"/>
  <c r="AC132" i="30"/>
  <c r="AE132" i="30"/>
  <c r="AG132" i="30"/>
  <c r="AI132" i="30"/>
  <c r="AK132" i="30"/>
  <c r="AM132" i="30"/>
  <c r="AO132" i="30"/>
  <c r="AS132" i="30"/>
  <c r="AT132" i="30"/>
  <c r="A133" i="30"/>
  <c r="B133" i="30"/>
  <c r="C133" i="30"/>
  <c r="D133" i="30"/>
  <c r="E133" i="30"/>
  <c r="F133" i="30"/>
  <c r="G133" i="30"/>
  <c r="H133" i="30"/>
  <c r="I133" i="30"/>
  <c r="J133" i="30"/>
  <c r="K133" i="30"/>
  <c r="M133" i="30"/>
  <c r="O133" i="30"/>
  <c r="P133" i="30"/>
  <c r="R133" i="30"/>
  <c r="S133" i="30"/>
  <c r="U133" i="30"/>
  <c r="W133" i="30"/>
  <c r="Y133" i="30"/>
  <c r="AA133" i="30"/>
  <c r="AC133" i="30"/>
  <c r="AE133" i="30"/>
  <c r="AG133" i="30"/>
  <c r="AI133" i="30"/>
  <c r="AK133" i="30"/>
  <c r="AM133" i="30"/>
  <c r="AO133" i="30"/>
  <c r="AS133" i="30"/>
  <c r="AT133" i="30"/>
  <c r="A134" i="30"/>
  <c r="B134" i="30"/>
  <c r="C134" i="30"/>
  <c r="D134" i="30"/>
  <c r="E134" i="30"/>
  <c r="F134" i="30"/>
  <c r="G134" i="30"/>
  <c r="H134" i="30"/>
  <c r="I134" i="30"/>
  <c r="J134" i="30"/>
  <c r="K134" i="30"/>
  <c r="M134" i="30"/>
  <c r="O134" i="30"/>
  <c r="P134" i="30"/>
  <c r="R134" i="30"/>
  <c r="S134" i="30"/>
  <c r="U134" i="30"/>
  <c r="W134" i="30"/>
  <c r="Y134" i="30"/>
  <c r="AA134" i="30"/>
  <c r="AC134" i="30"/>
  <c r="AE134" i="30"/>
  <c r="AG134" i="30"/>
  <c r="AI134" i="30"/>
  <c r="AK134" i="30"/>
  <c r="AM134" i="30"/>
  <c r="AN134" i="30"/>
  <c r="AO134" i="30"/>
  <c r="AS134" i="30"/>
  <c r="AT134" i="30"/>
  <c r="A135" i="30"/>
  <c r="B135" i="30"/>
  <c r="C135" i="30"/>
  <c r="D135" i="30"/>
  <c r="E135" i="30"/>
  <c r="F135" i="30"/>
  <c r="G135" i="30"/>
  <c r="H135" i="30"/>
  <c r="I135" i="30"/>
  <c r="J135" i="30"/>
  <c r="K135" i="30"/>
  <c r="M135" i="30"/>
  <c r="O135" i="30"/>
  <c r="P135" i="30"/>
  <c r="R135" i="30"/>
  <c r="S135" i="30"/>
  <c r="U135" i="30"/>
  <c r="W135" i="30"/>
  <c r="Y135" i="30"/>
  <c r="AA135" i="30"/>
  <c r="AC135" i="30"/>
  <c r="AE135" i="30"/>
  <c r="AG135" i="30"/>
  <c r="AI135" i="30"/>
  <c r="AK135" i="30"/>
  <c r="AM135" i="30"/>
  <c r="AO135" i="30"/>
  <c r="AS135" i="30"/>
  <c r="AT135" i="30"/>
  <c r="A136" i="30"/>
  <c r="B136" i="30"/>
  <c r="C136" i="30"/>
  <c r="D136" i="30"/>
  <c r="E136" i="30"/>
  <c r="F136" i="30"/>
  <c r="G136" i="30"/>
  <c r="H136" i="30"/>
  <c r="I136" i="30"/>
  <c r="J136" i="30"/>
  <c r="K136" i="30"/>
  <c r="M136" i="30"/>
  <c r="O136" i="30"/>
  <c r="P136" i="30"/>
  <c r="R136" i="30"/>
  <c r="S136" i="30"/>
  <c r="W136" i="30"/>
  <c r="Y136" i="30"/>
  <c r="AA136" i="30"/>
  <c r="AC136" i="30"/>
  <c r="AE136" i="30"/>
  <c r="AG136" i="30"/>
  <c r="AI136" i="30"/>
  <c r="AK136" i="30"/>
  <c r="AM136" i="30"/>
  <c r="AO136" i="30"/>
  <c r="AS136" i="30"/>
  <c r="AT136" i="30"/>
  <c r="A137" i="30"/>
  <c r="B137" i="30"/>
  <c r="C137" i="30"/>
  <c r="D137" i="30"/>
  <c r="E137" i="30"/>
  <c r="F137" i="30"/>
  <c r="G137" i="30"/>
  <c r="H137" i="30"/>
  <c r="I137" i="30"/>
  <c r="J137" i="30"/>
  <c r="K137" i="30"/>
  <c r="M137" i="30"/>
  <c r="O137" i="30"/>
  <c r="P137" i="30"/>
  <c r="R137" i="30"/>
  <c r="S137" i="30"/>
  <c r="U137" i="30"/>
  <c r="W137" i="30"/>
  <c r="Y137" i="30"/>
  <c r="AA137" i="30"/>
  <c r="AC137" i="30"/>
  <c r="AE137" i="30"/>
  <c r="AG137" i="30"/>
  <c r="AI137" i="30"/>
  <c r="AK137" i="30"/>
  <c r="AM137" i="30"/>
  <c r="AO137" i="30"/>
  <c r="AS137" i="30"/>
  <c r="AT137" i="30"/>
  <c r="A138" i="30"/>
  <c r="B138" i="30"/>
  <c r="C138" i="30"/>
  <c r="D138" i="30"/>
  <c r="E138" i="30"/>
  <c r="F138" i="30"/>
  <c r="G138" i="30"/>
  <c r="H138" i="30"/>
  <c r="I138" i="30"/>
  <c r="J138" i="30"/>
  <c r="K138" i="30"/>
  <c r="M138" i="30"/>
  <c r="O138" i="30"/>
  <c r="P138" i="30"/>
  <c r="R138" i="30"/>
  <c r="S138" i="30"/>
  <c r="U138" i="30"/>
  <c r="W138" i="30"/>
  <c r="Y138" i="30"/>
  <c r="AA138" i="30"/>
  <c r="AC138" i="30"/>
  <c r="AE138" i="30"/>
  <c r="AG138" i="30"/>
  <c r="AI138" i="30"/>
  <c r="AK138" i="30"/>
  <c r="AM138" i="30"/>
  <c r="AO138" i="30"/>
  <c r="AS138" i="30"/>
  <c r="AT138" i="30"/>
  <c r="A139" i="30"/>
  <c r="B139" i="30"/>
  <c r="C139" i="30"/>
  <c r="D139" i="30"/>
  <c r="E139" i="30"/>
  <c r="F139" i="30"/>
  <c r="G139" i="30"/>
  <c r="H139" i="30"/>
  <c r="I139" i="30"/>
  <c r="J139" i="30"/>
  <c r="K139" i="30"/>
  <c r="M139" i="30"/>
  <c r="O139" i="30"/>
  <c r="P139" i="30"/>
  <c r="R139" i="30"/>
  <c r="S139" i="30"/>
  <c r="U139" i="30"/>
  <c r="W139" i="30"/>
  <c r="Y139" i="30"/>
  <c r="AA139" i="30"/>
  <c r="AC139" i="30"/>
  <c r="AE139" i="30"/>
  <c r="AG139" i="30"/>
  <c r="AI139" i="30"/>
  <c r="AK139" i="30"/>
  <c r="AM139" i="30"/>
  <c r="AO139" i="30"/>
  <c r="AS139" i="30"/>
  <c r="AT139" i="30"/>
  <c r="A140" i="30"/>
  <c r="B140" i="30"/>
  <c r="C140" i="30"/>
  <c r="D140" i="30"/>
  <c r="E140" i="30"/>
  <c r="F140" i="30"/>
  <c r="G140" i="30"/>
  <c r="H140" i="30"/>
  <c r="I140" i="30"/>
  <c r="J140" i="30"/>
  <c r="K140" i="30"/>
  <c r="M140" i="30"/>
  <c r="O140" i="30"/>
  <c r="P140" i="30"/>
  <c r="R140" i="30"/>
  <c r="S140" i="30"/>
  <c r="U140" i="30"/>
  <c r="W140" i="30"/>
  <c r="Y140" i="30"/>
  <c r="AA140" i="30"/>
  <c r="AC140" i="30"/>
  <c r="AE140" i="30"/>
  <c r="AG140" i="30"/>
  <c r="AI140" i="30"/>
  <c r="AK140" i="30"/>
  <c r="AM140" i="30"/>
  <c r="AO140" i="30"/>
  <c r="AS140" i="30"/>
  <c r="AT140" i="30"/>
  <c r="A141" i="30"/>
  <c r="B141" i="30"/>
  <c r="C141" i="30"/>
  <c r="D141" i="30"/>
  <c r="E141" i="30"/>
  <c r="F141" i="30"/>
  <c r="G141" i="30"/>
  <c r="H141" i="30"/>
  <c r="I141" i="30"/>
  <c r="J141" i="30"/>
  <c r="K141" i="30"/>
  <c r="M141" i="30"/>
  <c r="O141" i="30"/>
  <c r="P141" i="30"/>
  <c r="R141" i="30"/>
  <c r="S141" i="30"/>
  <c r="U141" i="30"/>
  <c r="W141" i="30"/>
  <c r="Y141" i="30"/>
  <c r="AA141" i="30"/>
  <c r="AC141" i="30"/>
  <c r="AE141" i="30"/>
  <c r="AG141" i="30"/>
  <c r="AI141" i="30"/>
  <c r="AK141" i="30"/>
  <c r="AM141" i="30"/>
  <c r="AO141" i="30"/>
  <c r="AS141" i="30"/>
  <c r="AT141" i="30"/>
  <c r="A142" i="30"/>
  <c r="B142" i="30"/>
  <c r="C142" i="30"/>
  <c r="D142" i="30"/>
  <c r="E142" i="30"/>
  <c r="F142" i="30"/>
  <c r="G142" i="30"/>
  <c r="H142" i="30"/>
  <c r="I142" i="30"/>
  <c r="J142" i="30"/>
  <c r="K142" i="30"/>
  <c r="M142" i="30"/>
  <c r="O142" i="30"/>
  <c r="P142" i="30"/>
  <c r="R142" i="30"/>
  <c r="S142" i="30"/>
  <c r="U142" i="30"/>
  <c r="W142" i="30"/>
  <c r="Y142" i="30"/>
  <c r="AA142" i="30"/>
  <c r="AC142" i="30"/>
  <c r="AE142" i="30"/>
  <c r="AF142" i="30"/>
  <c r="AG142" i="30"/>
  <c r="AI142" i="30"/>
  <c r="AK142" i="30"/>
  <c r="AM142" i="30"/>
  <c r="AO142" i="30"/>
  <c r="AS142" i="30"/>
  <c r="AT142" i="30"/>
  <c r="A143" i="30"/>
  <c r="B143" i="30"/>
  <c r="C143" i="30"/>
  <c r="D143" i="30"/>
  <c r="E143" i="30"/>
  <c r="F143" i="30"/>
  <c r="G143" i="30"/>
  <c r="H143" i="30"/>
  <c r="I143" i="30"/>
  <c r="J143" i="30"/>
  <c r="K143" i="30"/>
  <c r="M143" i="30"/>
  <c r="O143" i="30"/>
  <c r="P143" i="30"/>
  <c r="R143" i="30"/>
  <c r="S143" i="30"/>
  <c r="U143" i="30"/>
  <c r="W143" i="30"/>
  <c r="Y143" i="30"/>
  <c r="AA143" i="30"/>
  <c r="AC143" i="30"/>
  <c r="AE143" i="30"/>
  <c r="AG143" i="30"/>
  <c r="AI143" i="30"/>
  <c r="AK143" i="30"/>
  <c r="AM143" i="30"/>
  <c r="AO143" i="30"/>
  <c r="AS143" i="30"/>
  <c r="AT143" i="30"/>
  <c r="A144" i="30"/>
  <c r="B144" i="30"/>
  <c r="C144" i="30"/>
  <c r="D144" i="30"/>
  <c r="E144" i="30"/>
  <c r="F144" i="30"/>
  <c r="G144" i="30"/>
  <c r="H144" i="30"/>
  <c r="I144" i="30"/>
  <c r="P144" i="30"/>
  <c r="Q144" i="30"/>
  <c r="R144" i="30"/>
  <c r="S144" i="30"/>
  <c r="T144" i="30"/>
  <c r="U144" i="30"/>
  <c r="V144" i="30"/>
  <c r="W144" i="30"/>
  <c r="X144" i="30"/>
  <c r="Y144" i="30"/>
  <c r="Z144" i="30"/>
  <c r="AA144" i="30"/>
  <c r="AB144" i="30"/>
  <c r="AC144" i="30"/>
  <c r="AD144" i="30"/>
  <c r="AE144" i="30"/>
  <c r="AF144" i="30"/>
  <c r="AG144" i="30"/>
  <c r="AH144" i="30"/>
  <c r="AI144" i="30"/>
  <c r="AJ144" i="30"/>
  <c r="AK144" i="30"/>
  <c r="AL144" i="30"/>
  <c r="AM144" i="30"/>
  <c r="AN144" i="30"/>
  <c r="AO144" i="30"/>
  <c r="AP144" i="30"/>
  <c r="AQ144" i="30"/>
  <c r="AR144" i="30"/>
  <c r="AS144" i="30"/>
  <c r="AT144" i="30"/>
  <c r="A145" i="30"/>
  <c r="B145" i="30"/>
  <c r="C145" i="30"/>
  <c r="D145" i="30"/>
  <c r="E145" i="30"/>
  <c r="F145" i="30"/>
  <c r="G145" i="30"/>
  <c r="H145" i="30"/>
  <c r="I145" i="30"/>
  <c r="J145" i="30"/>
  <c r="K145" i="30"/>
  <c r="L145" i="30"/>
  <c r="M145" i="30"/>
  <c r="N145" i="30"/>
  <c r="O145" i="30"/>
  <c r="P145" i="30"/>
  <c r="Q145" i="30"/>
  <c r="R145" i="30"/>
  <c r="S145" i="30"/>
  <c r="T145" i="30"/>
  <c r="U145" i="30"/>
  <c r="V145" i="30"/>
  <c r="W145" i="30"/>
  <c r="X145" i="30"/>
  <c r="Y145" i="30"/>
  <c r="Z145" i="30"/>
  <c r="AA145" i="30"/>
  <c r="AB145" i="30"/>
  <c r="AC145" i="30"/>
  <c r="AD145" i="30"/>
  <c r="AE145" i="30"/>
  <c r="AF145" i="30"/>
  <c r="AG145" i="30"/>
  <c r="AH145" i="30"/>
  <c r="AI145" i="30"/>
  <c r="AJ145" i="30"/>
  <c r="AK145" i="30"/>
  <c r="AL145" i="30"/>
  <c r="AM145" i="30"/>
  <c r="AN145" i="30"/>
  <c r="AO145" i="30"/>
  <c r="AP145" i="30"/>
  <c r="AQ145" i="30"/>
  <c r="AR145" i="30"/>
  <c r="AS145" i="30"/>
  <c r="AT145" i="30"/>
  <c r="A146" i="30"/>
  <c r="B146" i="30"/>
  <c r="C146" i="30"/>
  <c r="D146" i="30"/>
  <c r="E146" i="30"/>
  <c r="F146" i="30"/>
  <c r="G146" i="30"/>
  <c r="H146" i="30"/>
  <c r="I146" i="30"/>
  <c r="J146" i="30"/>
  <c r="K146" i="30"/>
  <c r="L146" i="30"/>
  <c r="M146" i="30"/>
  <c r="N146" i="30"/>
  <c r="O146" i="30"/>
  <c r="P146" i="30"/>
  <c r="Q146" i="30"/>
  <c r="R146" i="30"/>
  <c r="S146" i="30"/>
  <c r="T146" i="30"/>
  <c r="U146" i="30"/>
  <c r="V146" i="30"/>
  <c r="W146" i="30"/>
  <c r="X146" i="30"/>
  <c r="Y146" i="30"/>
  <c r="Z146" i="30"/>
  <c r="AA146" i="30"/>
  <c r="AB146" i="30"/>
  <c r="AC146" i="30"/>
  <c r="AD146" i="30"/>
  <c r="AE146" i="30"/>
  <c r="AF146" i="30"/>
  <c r="AG146" i="30"/>
  <c r="AH146" i="30"/>
  <c r="AI146" i="30"/>
  <c r="AJ146" i="30"/>
  <c r="AK146" i="30"/>
  <c r="AL146" i="30"/>
  <c r="AM146" i="30"/>
  <c r="AN146" i="30"/>
  <c r="AO146" i="30"/>
  <c r="AP146" i="30"/>
  <c r="AQ146" i="30"/>
  <c r="AR146" i="30"/>
  <c r="AS146" i="30"/>
  <c r="AT146" i="30"/>
  <c r="A147" i="30"/>
  <c r="B147" i="30"/>
  <c r="C147" i="30"/>
  <c r="D147" i="30"/>
  <c r="E147" i="30"/>
  <c r="F147" i="30"/>
  <c r="G147" i="30"/>
  <c r="H147" i="30"/>
  <c r="I147" i="30"/>
  <c r="J147" i="30"/>
  <c r="K147" i="30"/>
  <c r="L147" i="30"/>
  <c r="M147" i="30"/>
  <c r="N147" i="30"/>
  <c r="O147" i="30"/>
  <c r="P147" i="30"/>
  <c r="Q147" i="30"/>
  <c r="R147" i="30"/>
  <c r="S147" i="30"/>
  <c r="T147" i="30"/>
  <c r="U147" i="30"/>
  <c r="V147" i="30"/>
  <c r="W147" i="30"/>
  <c r="X147" i="30"/>
  <c r="Y147" i="30"/>
  <c r="Z147" i="30"/>
  <c r="AA147" i="30"/>
  <c r="AB147" i="30"/>
  <c r="AC147" i="30"/>
  <c r="AD147" i="30"/>
  <c r="AE147" i="30"/>
  <c r="AF147" i="30"/>
  <c r="AG147" i="30"/>
  <c r="AH147" i="30"/>
  <c r="AI147" i="30"/>
  <c r="AJ147" i="30"/>
  <c r="AK147" i="30"/>
  <c r="AL147" i="30"/>
  <c r="AM147" i="30"/>
  <c r="AN147" i="30"/>
  <c r="AO147" i="30"/>
  <c r="AP147" i="30"/>
  <c r="AQ147" i="30"/>
  <c r="AR147" i="30"/>
  <c r="AS147" i="30"/>
  <c r="AT147" i="30"/>
  <c r="A148" i="30"/>
  <c r="B148" i="30"/>
  <c r="C148" i="30"/>
  <c r="D148" i="30"/>
  <c r="E148" i="30"/>
  <c r="F148" i="30"/>
  <c r="G148" i="30"/>
  <c r="H148" i="30"/>
  <c r="I148" i="30"/>
  <c r="J148" i="30"/>
  <c r="K148" i="30"/>
  <c r="L148" i="30"/>
  <c r="M148" i="30"/>
  <c r="N148" i="30"/>
  <c r="O148" i="30"/>
  <c r="P148" i="30"/>
  <c r="Q148" i="30"/>
  <c r="R148" i="30"/>
  <c r="S148" i="30"/>
  <c r="T148" i="30"/>
  <c r="U148" i="30"/>
  <c r="V148" i="30"/>
  <c r="W148" i="30"/>
  <c r="X148" i="30"/>
  <c r="Y148" i="30"/>
  <c r="Z148" i="30"/>
  <c r="AA148" i="30"/>
  <c r="AB148" i="30"/>
  <c r="AC148" i="30"/>
  <c r="AD148" i="30"/>
  <c r="AE148" i="30"/>
  <c r="AF148" i="30"/>
  <c r="AG148" i="30"/>
  <c r="AH148" i="30"/>
  <c r="AI148" i="30"/>
  <c r="AJ148" i="30"/>
  <c r="AK148" i="30"/>
  <c r="AL148" i="30"/>
  <c r="AM148" i="30"/>
  <c r="AN148" i="30"/>
  <c r="AO148" i="30"/>
  <c r="AP148" i="30"/>
  <c r="AQ148" i="30"/>
  <c r="AR148" i="30"/>
  <c r="AS148" i="30"/>
  <c r="AT148" i="30"/>
  <c r="A149" i="30"/>
  <c r="B149" i="30"/>
  <c r="C149" i="30"/>
  <c r="D149" i="30"/>
  <c r="E149" i="30"/>
  <c r="F149" i="30"/>
  <c r="G149" i="30"/>
  <c r="H149" i="30"/>
  <c r="I149" i="30"/>
  <c r="J149" i="30"/>
  <c r="K149" i="30"/>
  <c r="L149" i="30"/>
  <c r="M149" i="30"/>
  <c r="N149" i="30"/>
  <c r="O149" i="30"/>
  <c r="P149" i="30"/>
  <c r="Q149" i="30"/>
  <c r="R149" i="30"/>
  <c r="S149" i="30"/>
  <c r="T149" i="30"/>
  <c r="U149" i="30"/>
  <c r="V149" i="30"/>
  <c r="W149" i="30"/>
  <c r="X149" i="30"/>
  <c r="Y149" i="30"/>
  <c r="Z149" i="30"/>
  <c r="AA149" i="30"/>
  <c r="AB149" i="30"/>
  <c r="AC149" i="30"/>
  <c r="AD149" i="30"/>
  <c r="AE149" i="30"/>
  <c r="AF149" i="30"/>
  <c r="AG149" i="30"/>
  <c r="AH149" i="30"/>
  <c r="AI149" i="30"/>
  <c r="AJ149" i="30"/>
  <c r="AK149" i="30"/>
  <c r="AL149" i="30"/>
  <c r="AM149" i="30"/>
  <c r="AN149" i="30"/>
  <c r="AO149" i="30"/>
  <c r="AP149" i="30"/>
  <c r="AQ149" i="30"/>
  <c r="AR149" i="30"/>
  <c r="AS149" i="30"/>
  <c r="AT149" i="30"/>
  <c r="A150" i="30"/>
  <c r="B150" i="30"/>
  <c r="C150" i="30"/>
  <c r="D150" i="30"/>
  <c r="E150" i="30"/>
  <c r="F150" i="30"/>
  <c r="G150" i="30"/>
  <c r="H150" i="30"/>
  <c r="I150" i="30"/>
  <c r="J150" i="30"/>
  <c r="K150" i="30"/>
  <c r="L150" i="30"/>
  <c r="M150" i="30"/>
  <c r="N150" i="30"/>
  <c r="O150" i="30"/>
  <c r="P150" i="30"/>
  <c r="Q150" i="30"/>
  <c r="R150" i="30"/>
  <c r="S150" i="30"/>
  <c r="T150" i="30"/>
  <c r="U150" i="30"/>
  <c r="V150" i="30"/>
  <c r="W150" i="30"/>
  <c r="X150" i="30"/>
  <c r="Y150" i="30"/>
  <c r="Z150" i="30"/>
  <c r="AA150" i="30"/>
  <c r="AB150" i="30"/>
  <c r="AC150" i="30"/>
  <c r="AD150" i="30"/>
  <c r="AE150" i="30"/>
  <c r="AF150" i="30"/>
  <c r="AG150" i="30"/>
  <c r="AH150" i="30"/>
  <c r="AI150" i="30"/>
  <c r="AJ150" i="30"/>
  <c r="AK150" i="30"/>
  <c r="AL150" i="30"/>
  <c r="AM150" i="30"/>
  <c r="AN150" i="30"/>
  <c r="AO150" i="30"/>
  <c r="AP150" i="30"/>
  <c r="AQ150" i="30"/>
  <c r="AR150" i="30"/>
  <c r="AS150" i="30"/>
  <c r="AT150" i="30"/>
  <c r="A151" i="30"/>
  <c r="B151" i="30"/>
  <c r="C151" i="30"/>
  <c r="D151" i="30"/>
  <c r="E151" i="30"/>
  <c r="F151" i="30"/>
  <c r="G151" i="30"/>
  <c r="H151" i="30"/>
  <c r="I151" i="30"/>
  <c r="J151" i="30"/>
  <c r="K151" i="30"/>
  <c r="L151" i="30"/>
  <c r="M151" i="30"/>
  <c r="N151" i="30"/>
  <c r="O151" i="30"/>
  <c r="P151" i="30"/>
  <c r="Q151" i="30"/>
  <c r="R151" i="30"/>
  <c r="S151" i="30"/>
  <c r="T151" i="30"/>
  <c r="U151" i="30"/>
  <c r="V151" i="30"/>
  <c r="W151" i="30"/>
  <c r="X151" i="30"/>
  <c r="Y151" i="30"/>
  <c r="Z151" i="30"/>
  <c r="AA151" i="30"/>
  <c r="AB151" i="30"/>
  <c r="AC151" i="30"/>
  <c r="AD151" i="30"/>
  <c r="AE151" i="30"/>
  <c r="AF151" i="30"/>
  <c r="AG151" i="30"/>
  <c r="AH151" i="30"/>
  <c r="AI151" i="30"/>
  <c r="AJ151" i="30"/>
  <c r="AK151" i="30"/>
  <c r="AL151" i="30"/>
  <c r="AM151" i="30"/>
  <c r="AN151" i="30"/>
  <c r="AO151" i="30"/>
  <c r="AP151" i="30"/>
  <c r="AQ151" i="30"/>
  <c r="AR151" i="30"/>
  <c r="AS151" i="30"/>
  <c r="AT151" i="30"/>
  <c r="A152" i="30"/>
  <c r="B152" i="30"/>
  <c r="C152" i="30"/>
  <c r="D152" i="30"/>
  <c r="E152" i="30"/>
  <c r="F152" i="30"/>
  <c r="G152" i="30"/>
  <c r="H152" i="30"/>
  <c r="I152" i="30"/>
  <c r="J152" i="30"/>
  <c r="K152" i="30"/>
  <c r="L152" i="30"/>
  <c r="M152" i="30"/>
  <c r="N152" i="30"/>
  <c r="O152" i="30"/>
  <c r="P152" i="30"/>
  <c r="Q152" i="30"/>
  <c r="R152" i="30"/>
  <c r="S152" i="30"/>
  <c r="T152" i="30"/>
  <c r="U152" i="30"/>
  <c r="V152" i="30"/>
  <c r="W152" i="30"/>
  <c r="X152" i="30"/>
  <c r="Y152" i="30"/>
  <c r="Z152" i="30"/>
  <c r="AA152" i="30"/>
  <c r="AB152" i="30"/>
  <c r="AC152" i="30"/>
  <c r="AD152" i="30"/>
  <c r="AE152" i="30"/>
  <c r="AF152" i="30"/>
  <c r="AG152" i="30"/>
  <c r="AH152" i="30"/>
  <c r="AI152" i="30"/>
  <c r="AJ152" i="30"/>
  <c r="AK152" i="30"/>
  <c r="AL152" i="30"/>
  <c r="AM152" i="30"/>
  <c r="AN152" i="30"/>
  <c r="AO152" i="30"/>
  <c r="AP152" i="30"/>
  <c r="AQ152" i="30"/>
  <c r="AR152" i="30"/>
  <c r="AS152" i="30"/>
  <c r="AT152" i="30"/>
  <c r="A153" i="30"/>
  <c r="B153" i="30"/>
  <c r="C153" i="30"/>
  <c r="D153" i="30"/>
  <c r="E153" i="30"/>
  <c r="F153" i="30"/>
  <c r="G153" i="30"/>
  <c r="H153" i="30"/>
  <c r="I153" i="30"/>
  <c r="J153" i="30"/>
  <c r="K153" i="30"/>
  <c r="L153" i="30"/>
  <c r="M153" i="30"/>
  <c r="N153" i="30"/>
  <c r="O153" i="30"/>
  <c r="P153" i="30"/>
  <c r="Q153" i="30"/>
  <c r="R153" i="30"/>
  <c r="S153" i="30"/>
  <c r="T153" i="30"/>
  <c r="U153" i="30"/>
  <c r="V153" i="30"/>
  <c r="W153" i="30"/>
  <c r="X153" i="30"/>
  <c r="Y153" i="30"/>
  <c r="Z153" i="30"/>
  <c r="AA153" i="30"/>
  <c r="AB153" i="30"/>
  <c r="AC153" i="30"/>
  <c r="AD153" i="30"/>
  <c r="AE153" i="30"/>
  <c r="AF153" i="30"/>
  <c r="AG153" i="30"/>
  <c r="AH153" i="30"/>
  <c r="AI153" i="30"/>
  <c r="AJ153" i="30"/>
  <c r="AK153" i="30"/>
  <c r="AL153" i="30"/>
  <c r="AM153" i="30"/>
  <c r="AN153" i="30"/>
  <c r="AO153" i="30"/>
  <c r="AP153" i="30"/>
  <c r="AQ153" i="30"/>
  <c r="AR153" i="30"/>
  <c r="AS153" i="30"/>
  <c r="AT153" i="30"/>
  <c r="A154" i="30"/>
  <c r="B154" i="30"/>
  <c r="C154" i="30"/>
  <c r="D154" i="30"/>
  <c r="E154" i="30"/>
  <c r="F154" i="30"/>
  <c r="G154" i="30"/>
  <c r="H154" i="30"/>
  <c r="I154" i="30"/>
  <c r="J154" i="30"/>
  <c r="K154" i="30"/>
  <c r="L154" i="30"/>
  <c r="M154" i="30"/>
  <c r="N154" i="30"/>
  <c r="O154" i="30"/>
  <c r="P154" i="30"/>
  <c r="Q154" i="30"/>
  <c r="R154" i="30"/>
  <c r="S154" i="30"/>
  <c r="T154" i="30"/>
  <c r="U154" i="30"/>
  <c r="V154" i="30"/>
  <c r="W154" i="30"/>
  <c r="X154" i="30"/>
  <c r="Y154" i="30"/>
  <c r="Z154" i="30"/>
  <c r="AA154" i="30"/>
  <c r="AB154" i="30"/>
  <c r="AC154" i="30"/>
  <c r="AD154" i="30"/>
  <c r="AE154" i="30"/>
  <c r="AF154" i="30"/>
  <c r="AG154" i="30"/>
  <c r="AH154" i="30"/>
  <c r="AI154" i="30"/>
  <c r="AJ154" i="30"/>
  <c r="AK154" i="30"/>
  <c r="AL154" i="30"/>
  <c r="AM154" i="30"/>
  <c r="AN154" i="30"/>
  <c r="AO154" i="30"/>
  <c r="AP154" i="30"/>
  <c r="AQ154" i="30"/>
  <c r="AR154" i="30"/>
  <c r="AS154" i="30"/>
  <c r="AT154" i="30"/>
  <c r="AT113" i="30"/>
  <c r="AS113" i="30"/>
  <c r="AO113" i="30"/>
  <c r="AM113" i="30"/>
  <c r="AK113" i="30"/>
  <c r="AI113" i="30"/>
  <c r="AG113" i="30"/>
  <c r="AE113" i="30"/>
  <c r="AC113" i="30"/>
  <c r="AA113" i="30"/>
  <c r="Y113" i="30"/>
  <c r="W113" i="30"/>
  <c r="U113" i="30"/>
  <c r="S113" i="30"/>
  <c r="R113" i="30"/>
  <c r="P113" i="30"/>
  <c r="O113" i="30"/>
  <c r="M113" i="30"/>
  <c r="K113" i="30"/>
  <c r="J113" i="30"/>
  <c r="I113" i="30"/>
  <c r="H113" i="30"/>
  <c r="G113" i="30"/>
  <c r="F113" i="30"/>
  <c r="E113" i="30"/>
  <c r="D113" i="30"/>
  <c r="C113" i="30"/>
  <c r="B113" i="30"/>
  <c r="A113" i="30"/>
  <c r="A78" i="30"/>
  <c r="B78" i="30"/>
  <c r="C78" i="30"/>
  <c r="D78" i="30"/>
  <c r="E78" i="30"/>
  <c r="F78" i="30"/>
  <c r="G78" i="30"/>
  <c r="H78" i="30"/>
  <c r="I78" i="30"/>
  <c r="J78" i="30"/>
  <c r="K78" i="30"/>
  <c r="L78" i="30"/>
  <c r="M78" i="30"/>
  <c r="N78" i="30"/>
  <c r="O78" i="30"/>
  <c r="P78" i="30"/>
  <c r="R78" i="30"/>
  <c r="S78" i="30"/>
  <c r="U78" i="30"/>
  <c r="W78" i="30"/>
  <c r="Y78" i="30"/>
  <c r="AA78" i="30"/>
  <c r="AC78" i="30"/>
  <c r="AE78" i="30"/>
  <c r="AG78" i="30"/>
  <c r="AI78" i="30"/>
  <c r="AK78" i="30"/>
  <c r="AM78" i="30"/>
  <c r="AO78" i="30"/>
  <c r="AS78" i="30"/>
  <c r="AT78" i="30"/>
  <c r="A79" i="30"/>
  <c r="B79" i="30"/>
  <c r="C79" i="30"/>
  <c r="D79" i="30"/>
  <c r="E79" i="30"/>
  <c r="F79" i="30"/>
  <c r="G79" i="30"/>
  <c r="H79" i="30"/>
  <c r="I79" i="30"/>
  <c r="J79" i="30"/>
  <c r="K79" i="30"/>
  <c r="L79" i="30"/>
  <c r="M79" i="30"/>
  <c r="N79" i="30"/>
  <c r="O79" i="30"/>
  <c r="P79" i="30"/>
  <c r="Q79" i="30"/>
  <c r="R79" i="30"/>
  <c r="S79" i="30"/>
  <c r="T79" i="30"/>
  <c r="U79" i="30"/>
  <c r="V79" i="30"/>
  <c r="W79" i="30"/>
  <c r="X79" i="30"/>
  <c r="Y79" i="30"/>
  <c r="Z79" i="30"/>
  <c r="AA79" i="30"/>
  <c r="AB79" i="30"/>
  <c r="AC79" i="30"/>
  <c r="AD79" i="30"/>
  <c r="AE79" i="30"/>
  <c r="AF79" i="30"/>
  <c r="AG79" i="30"/>
  <c r="AH79" i="30"/>
  <c r="AI79" i="30"/>
  <c r="AJ79" i="30"/>
  <c r="AK79" i="30"/>
  <c r="AL79" i="30"/>
  <c r="AM79" i="30"/>
  <c r="AN79" i="30"/>
  <c r="AO79" i="30"/>
  <c r="AP79" i="30"/>
  <c r="AQ79" i="30"/>
  <c r="AR79" i="30"/>
  <c r="AS79" i="30"/>
  <c r="AT79" i="30"/>
  <c r="A80" i="30"/>
  <c r="B80" i="30"/>
  <c r="C80" i="30"/>
  <c r="D80" i="30"/>
  <c r="E80" i="30"/>
  <c r="F80" i="30"/>
  <c r="G80" i="30"/>
  <c r="H80" i="30"/>
  <c r="I80" i="30"/>
  <c r="J80" i="30"/>
  <c r="K80" i="30"/>
  <c r="L80" i="30"/>
  <c r="M80" i="30"/>
  <c r="N80" i="30"/>
  <c r="O80" i="30"/>
  <c r="P80" i="30"/>
  <c r="Q80" i="30"/>
  <c r="R80" i="30"/>
  <c r="S80" i="30"/>
  <c r="T80" i="30"/>
  <c r="U80" i="30"/>
  <c r="V80" i="30"/>
  <c r="W80" i="30"/>
  <c r="X80" i="30"/>
  <c r="Y80" i="30"/>
  <c r="Z80" i="30"/>
  <c r="AA80" i="30"/>
  <c r="AB80" i="30"/>
  <c r="AC80" i="30"/>
  <c r="AD80" i="30"/>
  <c r="AE80" i="30"/>
  <c r="AF80" i="30"/>
  <c r="AG80" i="30"/>
  <c r="AH80" i="30"/>
  <c r="AI80" i="30"/>
  <c r="AJ80" i="30"/>
  <c r="AK80" i="30"/>
  <c r="AL80" i="30"/>
  <c r="AM80" i="30"/>
  <c r="AN80" i="30"/>
  <c r="AO80" i="30"/>
  <c r="AP80" i="30"/>
  <c r="AQ80" i="30"/>
  <c r="AR80" i="30"/>
  <c r="AS80" i="30"/>
  <c r="AT80" i="30"/>
  <c r="A81" i="30"/>
  <c r="B81" i="30"/>
  <c r="C81" i="30"/>
  <c r="D81" i="30"/>
  <c r="E81" i="30"/>
  <c r="F81" i="30"/>
  <c r="G81" i="30"/>
  <c r="H81" i="30"/>
  <c r="I81" i="30"/>
  <c r="J81" i="30"/>
  <c r="K81" i="30"/>
  <c r="L81" i="30"/>
  <c r="M81" i="30"/>
  <c r="N81" i="30"/>
  <c r="O81" i="30"/>
  <c r="P81" i="30"/>
  <c r="Q81" i="30"/>
  <c r="R81" i="30"/>
  <c r="S81" i="30"/>
  <c r="T81" i="30"/>
  <c r="U81" i="30"/>
  <c r="V81" i="30"/>
  <c r="W81" i="30"/>
  <c r="X81" i="30"/>
  <c r="Y81" i="30"/>
  <c r="Z81" i="30"/>
  <c r="AA81" i="30"/>
  <c r="AB81" i="30"/>
  <c r="AC81" i="30"/>
  <c r="AD81" i="30"/>
  <c r="AE81" i="30"/>
  <c r="AF81" i="30"/>
  <c r="AG81" i="30"/>
  <c r="AH81" i="30"/>
  <c r="AI81" i="30"/>
  <c r="AJ81" i="30"/>
  <c r="AK81" i="30"/>
  <c r="AL81" i="30"/>
  <c r="AM81" i="30"/>
  <c r="AN81" i="30"/>
  <c r="AO81" i="30"/>
  <c r="AP81" i="30"/>
  <c r="AQ81" i="30"/>
  <c r="AR81" i="30"/>
  <c r="AS81" i="30"/>
  <c r="AT81" i="30"/>
  <c r="A82" i="30"/>
  <c r="B82" i="30"/>
  <c r="C82" i="30"/>
  <c r="D82" i="30"/>
  <c r="E82" i="30"/>
  <c r="F82" i="30"/>
  <c r="G82" i="30"/>
  <c r="H82" i="30"/>
  <c r="I82" i="30"/>
  <c r="J82" i="30"/>
  <c r="K82" i="30"/>
  <c r="L82" i="30"/>
  <c r="M82" i="30"/>
  <c r="N82" i="30"/>
  <c r="O82" i="30"/>
  <c r="P82" i="30"/>
  <c r="Q82" i="30"/>
  <c r="R82" i="30"/>
  <c r="S82" i="30"/>
  <c r="T82" i="30"/>
  <c r="U82" i="30"/>
  <c r="V82" i="30"/>
  <c r="W82" i="30"/>
  <c r="X82" i="30"/>
  <c r="Y82" i="30"/>
  <c r="Z82" i="30"/>
  <c r="AA82" i="30"/>
  <c r="AB82" i="30"/>
  <c r="AC82" i="30"/>
  <c r="AD82" i="30"/>
  <c r="AE82" i="30"/>
  <c r="AF82" i="30"/>
  <c r="AG82" i="30"/>
  <c r="AH82" i="30"/>
  <c r="AI82" i="30"/>
  <c r="AJ82" i="30"/>
  <c r="AK82" i="30"/>
  <c r="AL82" i="30"/>
  <c r="AM82" i="30"/>
  <c r="AN82" i="30"/>
  <c r="AO82" i="30"/>
  <c r="AP82" i="30"/>
  <c r="AQ82" i="30"/>
  <c r="AR82" i="30"/>
  <c r="AS82" i="30"/>
  <c r="AT82" i="30"/>
  <c r="A83" i="30"/>
  <c r="B83" i="30"/>
  <c r="C83" i="30"/>
  <c r="D83" i="30"/>
  <c r="E83" i="30"/>
  <c r="F83" i="30"/>
  <c r="G83" i="30"/>
  <c r="H83" i="30"/>
  <c r="I83" i="30"/>
  <c r="J83" i="30"/>
  <c r="K83" i="30"/>
  <c r="L83" i="30"/>
  <c r="M83" i="30"/>
  <c r="N83" i="30"/>
  <c r="O83" i="30"/>
  <c r="P83" i="30"/>
  <c r="Q83" i="30"/>
  <c r="R83" i="30"/>
  <c r="S83" i="30"/>
  <c r="T83" i="30"/>
  <c r="U83" i="30"/>
  <c r="V83" i="30"/>
  <c r="W83" i="30"/>
  <c r="X83" i="30"/>
  <c r="Y83" i="30"/>
  <c r="Z83" i="30"/>
  <c r="AA83" i="30"/>
  <c r="AB83" i="30"/>
  <c r="AC83" i="30"/>
  <c r="AD83" i="30"/>
  <c r="AE83" i="30"/>
  <c r="AF83" i="30"/>
  <c r="AG83" i="30"/>
  <c r="AH83" i="30"/>
  <c r="AI83" i="30"/>
  <c r="AJ83" i="30"/>
  <c r="AK83" i="30"/>
  <c r="AL83" i="30"/>
  <c r="AM83" i="30"/>
  <c r="AN83" i="30"/>
  <c r="AO83" i="30"/>
  <c r="AP83" i="30"/>
  <c r="AQ83" i="30"/>
  <c r="AR83" i="30"/>
  <c r="AS83" i="30"/>
  <c r="AT83" i="30"/>
  <c r="A84" i="30"/>
  <c r="B84" i="30"/>
  <c r="C84" i="30"/>
  <c r="D84" i="30"/>
  <c r="E84" i="30"/>
  <c r="F84" i="30"/>
  <c r="G84" i="30"/>
  <c r="H84" i="30"/>
  <c r="I84" i="30"/>
  <c r="J84" i="30"/>
  <c r="K84" i="30"/>
  <c r="L84" i="30"/>
  <c r="M84" i="30"/>
  <c r="N84" i="30"/>
  <c r="O84" i="30"/>
  <c r="P84" i="30"/>
  <c r="Q84" i="30"/>
  <c r="R84" i="30"/>
  <c r="S84" i="30"/>
  <c r="T84" i="30"/>
  <c r="U84" i="30"/>
  <c r="V84" i="30"/>
  <c r="W84" i="30"/>
  <c r="X84" i="30"/>
  <c r="Y84" i="30"/>
  <c r="Z84" i="30"/>
  <c r="AA84" i="30"/>
  <c r="AB84" i="30"/>
  <c r="AC84" i="30"/>
  <c r="AD84" i="30"/>
  <c r="AE84" i="30"/>
  <c r="AF84" i="30"/>
  <c r="AG84" i="30"/>
  <c r="AH84" i="30"/>
  <c r="AI84" i="30"/>
  <c r="AJ84" i="30"/>
  <c r="AK84" i="30"/>
  <c r="AL84" i="30"/>
  <c r="AM84" i="30"/>
  <c r="AN84" i="30"/>
  <c r="AO84" i="30"/>
  <c r="AP84" i="30"/>
  <c r="AQ84" i="30"/>
  <c r="AR84" i="30"/>
  <c r="AS84" i="30"/>
  <c r="AT84" i="30"/>
  <c r="A85" i="30"/>
  <c r="B85" i="30"/>
  <c r="C85" i="30"/>
  <c r="D85" i="30"/>
  <c r="E85" i="30"/>
  <c r="F85" i="30"/>
  <c r="G85" i="30"/>
  <c r="H85" i="30"/>
  <c r="I85" i="30"/>
  <c r="J85" i="30"/>
  <c r="K85" i="30"/>
  <c r="L85" i="30"/>
  <c r="M85" i="30"/>
  <c r="N85" i="30"/>
  <c r="O85" i="30"/>
  <c r="P85" i="30"/>
  <c r="Q85" i="30"/>
  <c r="R85" i="30"/>
  <c r="S85" i="30"/>
  <c r="T85" i="30"/>
  <c r="U85" i="30"/>
  <c r="V85" i="30"/>
  <c r="W85" i="30"/>
  <c r="X85" i="30"/>
  <c r="Y85" i="30"/>
  <c r="Z85" i="30"/>
  <c r="AA85" i="30"/>
  <c r="AB85" i="30"/>
  <c r="AC85" i="30"/>
  <c r="AD85" i="30"/>
  <c r="AE85" i="30"/>
  <c r="AF85" i="30"/>
  <c r="AG85" i="30"/>
  <c r="AH85" i="30"/>
  <c r="AI85" i="30"/>
  <c r="AJ85" i="30"/>
  <c r="AK85" i="30"/>
  <c r="AL85" i="30"/>
  <c r="AM85" i="30"/>
  <c r="AN85" i="30"/>
  <c r="AO85" i="30"/>
  <c r="AP85" i="30"/>
  <c r="AQ85" i="30"/>
  <c r="AR85" i="30"/>
  <c r="AS85" i="30"/>
  <c r="AT85" i="30"/>
  <c r="A86" i="30"/>
  <c r="B86" i="30"/>
  <c r="C86" i="30"/>
  <c r="D86" i="30"/>
  <c r="E86" i="30"/>
  <c r="F86" i="30"/>
  <c r="G86" i="30"/>
  <c r="H86" i="30"/>
  <c r="I86" i="30"/>
  <c r="J86" i="30"/>
  <c r="K86" i="30"/>
  <c r="L86" i="30"/>
  <c r="M86" i="30"/>
  <c r="N86" i="30"/>
  <c r="O86" i="30"/>
  <c r="P86" i="30"/>
  <c r="Q86" i="30"/>
  <c r="R86" i="30"/>
  <c r="S86" i="30"/>
  <c r="T86" i="30"/>
  <c r="U86" i="30"/>
  <c r="V86" i="30"/>
  <c r="W86" i="30"/>
  <c r="X86" i="30"/>
  <c r="Y86" i="30"/>
  <c r="Z86" i="30"/>
  <c r="AA86" i="30"/>
  <c r="AB86" i="30"/>
  <c r="AC86" i="30"/>
  <c r="AD86" i="30"/>
  <c r="AE86" i="30"/>
  <c r="AF86" i="30"/>
  <c r="AG86" i="30"/>
  <c r="AH86" i="30"/>
  <c r="AI86" i="30"/>
  <c r="AJ86" i="30"/>
  <c r="AK86" i="30"/>
  <c r="AL86" i="30"/>
  <c r="AM86" i="30"/>
  <c r="AN86" i="30"/>
  <c r="AO86" i="30"/>
  <c r="AP86" i="30"/>
  <c r="AQ86" i="30"/>
  <c r="AR86" i="30"/>
  <c r="AS86" i="30"/>
  <c r="AT86" i="30"/>
  <c r="A87" i="30"/>
  <c r="B87" i="30"/>
  <c r="C87" i="30"/>
  <c r="D87" i="30"/>
  <c r="E87" i="30"/>
  <c r="F87" i="30"/>
  <c r="G87" i="30"/>
  <c r="H87" i="30"/>
  <c r="I87" i="30"/>
  <c r="J87" i="30"/>
  <c r="K87" i="30"/>
  <c r="L87" i="30"/>
  <c r="M87" i="30"/>
  <c r="N87" i="30"/>
  <c r="O87" i="30"/>
  <c r="P87" i="30"/>
  <c r="Q87" i="30"/>
  <c r="R87" i="30"/>
  <c r="S87" i="30"/>
  <c r="T87" i="30"/>
  <c r="U87" i="30"/>
  <c r="V87" i="30"/>
  <c r="W87" i="30"/>
  <c r="X87" i="30"/>
  <c r="Y87" i="30"/>
  <c r="Z87" i="30"/>
  <c r="AA87" i="30"/>
  <c r="AB87" i="30"/>
  <c r="AC87" i="30"/>
  <c r="AD87" i="30"/>
  <c r="AE87" i="30"/>
  <c r="AF87" i="30"/>
  <c r="AG87" i="30"/>
  <c r="AH87" i="30"/>
  <c r="AI87" i="30"/>
  <c r="AJ87" i="30"/>
  <c r="AK87" i="30"/>
  <c r="AL87" i="30"/>
  <c r="AM87" i="30"/>
  <c r="AN87" i="30"/>
  <c r="AO87" i="30"/>
  <c r="AP87" i="30"/>
  <c r="AQ87" i="30"/>
  <c r="AR87" i="30"/>
  <c r="AS87" i="30"/>
  <c r="AT87" i="30"/>
  <c r="A88" i="30"/>
  <c r="B88" i="30"/>
  <c r="C88" i="30"/>
  <c r="D88" i="30"/>
  <c r="E88" i="30"/>
  <c r="F88" i="30"/>
  <c r="G88" i="30"/>
  <c r="H88" i="30"/>
  <c r="I88" i="30"/>
  <c r="J88" i="30"/>
  <c r="K88" i="30"/>
  <c r="L88" i="30"/>
  <c r="M88" i="30"/>
  <c r="N88" i="30"/>
  <c r="O88" i="30"/>
  <c r="P88" i="30"/>
  <c r="Q88" i="30"/>
  <c r="R88" i="30"/>
  <c r="S88" i="30"/>
  <c r="T88" i="30"/>
  <c r="U88" i="30"/>
  <c r="V88" i="30"/>
  <c r="W88" i="30"/>
  <c r="X88" i="30"/>
  <c r="Y88" i="30"/>
  <c r="Z88" i="30"/>
  <c r="AA88" i="30"/>
  <c r="AB88" i="30"/>
  <c r="AC88" i="30"/>
  <c r="AD88" i="30"/>
  <c r="AE88" i="30"/>
  <c r="AF88" i="30"/>
  <c r="AG88" i="30"/>
  <c r="AH88" i="30"/>
  <c r="AI88" i="30"/>
  <c r="AJ88" i="30"/>
  <c r="AK88" i="30"/>
  <c r="AL88" i="30"/>
  <c r="AM88" i="30"/>
  <c r="AN88" i="30"/>
  <c r="AO88" i="30"/>
  <c r="AP88" i="30"/>
  <c r="AQ88" i="30"/>
  <c r="AR88" i="30"/>
  <c r="AS88" i="30"/>
  <c r="AT88" i="30"/>
  <c r="A89" i="30"/>
  <c r="B89" i="30"/>
  <c r="C89" i="30"/>
  <c r="D89" i="30"/>
  <c r="E89" i="30"/>
  <c r="F89" i="30"/>
  <c r="G89" i="30"/>
  <c r="H89" i="30"/>
  <c r="I89" i="30"/>
  <c r="J89" i="30"/>
  <c r="K89" i="30"/>
  <c r="L89" i="30"/>
  <c r="M89" i="30"/>
  <c r="N89" i="30"/>
  <c r="O89" i="30"/>
  <c r="P89" i="30"/>
  <c r="Q89" i="30"/>
  <c r="R89" i="30"/>
  <c r="S89" i="30"/>
  <c r="T89" i="30"/>
  <c r="U89" i="30"/>
  <c r="V89" i="30"/>
  <c r="W89" i="30"/>
  <c r="X89" i="30"/>
  <c r="Y89" i="30"/>
  <c r="Z89" i="30"/>
  <c r="AA89" i="30"/>
  <c r="AB89" i="30"/>
  <c r="AC89" i="30"/>
  <c r="AD89" i="30"/>
  <c r="AE89" i="30"/>
  <c r="AF89" i="30"/>
  <c r="AG89" i="30"/>
  <c r="AH89" i="30"/>
  <c r="AI89" i="30"/>
  <c r="AJ89" i="30"/>
  <c r="AK89" i="30"/>
  <c r="AL89" i="30"/>
  <c r="AM89" i="30"/>
  <c r="AN89" i="30"/>
  <c r="AO89" i="30"/>
  <c r="AP89" i="30"/>
  <c r="AQ89" i="30"/>
  <c r="AR89" i="30"/>
  <c r="AS89" i="30"/>
  <c r="AT89" i="30"/>
  <c r="A90" i="30"/>
  <c r="B90" i="30"/>
  <c r="C90" i="30"/>
  <c r="D90" i="30"/>
  <c r="E90" i="30"/>
  <c r="F90" i="30"/>
  <c r="G90" i="30"/>
  <c r="H90" i="30"/>
  <c r="I90" i="30"/>
  <c r="J90" i="30"/>
  <c r="K90" i="30"/>
  <c r="L90" i="30"/>
  <c r="M90" i="30"/>
  <c r="N90" i="30"/>
  <c r="O90" i="30"/>
  <c r="P90" i="30"/>
  <c r="Q90" i="30"/>
  <c r="R90" i="30"/>
  <c r="S90" i="30"/>
  <c r="T90" i="30"/>
  <c r="U90" i="30"/>
  <c r="V90" i="30"/>
  <c r="W90" i="30"/>
  <c r="X90" i="30"/>
  <c r="Y90" i="30"/>
  <c r="Z90" i="30"/>
  <c r="AA90" i="30"/>
  <c r="AB90" i="30"/>
  <c r="AC90" i="30"/>
  <c r="AD90" i="30"/>
  <c r="AE90" i="30"/>
  <c r="AF90" i="30"/>
  <c r="AG90" i="30"/>
  <c r="AH90" i="30"/>
  <c r="AI90" i="30"/>
  <c r="AJ90" i="30"/>
  <c r="AK90" i="30"/>
  <c r="AL90" i="30"/>
  <c r="AM90" i="30"/>
  <c r="AN90" i="30"/>
  <c r="AO90" i="30"/>
  <c r="AP90" i="30"/>
  <c r="AQ90" i="30"/>
  <c r="AR90" i="30"/>
  <c r="AS90" i="30"/>
  <c r="AT90" i="30"/>
  <c r="A91" i="30"/>
  <c r="B91" i="30"/>
  <c r="C91" i="30"/>
  <c r="D91" i="30"/>
  <c r="E91" i="30"/>
  <c r="F91" i="30"/>
  <c r="G91" i="30"/>
  <c r="H91" i="30"/>
  <c r="I91" i="30"/>
  <c r="J91" i="30"/>
  <c r="K91" i="30"/>
  <c r="L91" i="30"/>
  <c r="M91" i="30"/>
  <c r="N91" i="30"/>
  <c r="O91" i="30"/>
  <c r="P91" i="30"/>
  <c r="Q91" i="30"/>
  <c r="R91" i="30"/>
  <c r="S91" i="30"/>
  <c r="T91" i="30"/>
  <c r="U91" i="30"/>
  <c r="V91" i="30"/>
  <c r="W91" i="30"/>
  <c r="X91" i="30"/>
  <c r="Y91" i="30"/>
  <c r="Z91" i="30"/>
  <c r="AA91" i="30"/>
  <c r="AB91" i="30"/>
  <c r="AC91" i="30"/>
  <c r="AD91" i="30"/>
  <c r="AE91" i="30"/>
  <c r="AF91" i="30"/>
  <c r="AG91" i="30"/>
  <c r="AH91" i="30"/>
  <c r="AI91" i="30"/>
  <c r="AJ91" i="30"/>
  <c r="AK91" i="30"/>
  <c r="AL91" i="30"/>
  <c r="AM91" i="30"/>
  <c r="AN91" i="30"/>
  <c r="AO91" i="30"/>
  <c r="AP91" i="30"/>
  <c r="AQ91" i="30"/>
  <c r="AR91" i="30"/>
  <c r="AS91" i="30"/>
  <c r="AT91" i="30"/>
  <c r="A92" i="30"/>
  <c r="B92" i="30"/>
  <c r="C92" i="30"/>
  <c r="D92" i="30"/>
  <c r="E92" i="30"/>
  <c r="F92" i="30"/>
  <c r="G92" i="30"/>
  <c r="H92" i="30"/>
  <c r="I92" i="30"/>
  <c r="J92" i="30"/>
  <c r="K92" i="30"/>
  <c r="L92" i="30"/>
  <c r="M92" i="30"/>
  <c r="N92" i="30"/>
  <c r="O92" i="30"/>
  <c r="P92" i="30"/>
  <c r="Q92" i="30"/>
  <c r="R92" i="30"/>
  <c r="S92" i="30"/>
  <c r="T92" i="30"/>
  <c r="U92" i="30"/>
  <c r="V92" i="30"/>
  <c r="W92" i="30"/>
  <c r="X92" i="30"/>
  <c r="Y92" i="30"/>
  <c r="Z92" i="30"/>
  <c r="AA92" i="30"/>
  <c r="AB92" i="30"/>
  <c r="AC92" i="30"/>
  <c r="AD92" i="30"/>
  <c r="AE92" i="30"/>
  <c r="AF92" i="30"/>
  <c r="AG92" i="30"/>
  <c r="AH92" i="30"/>
  <c r="AI92" i="30"/>
  <c r="AJ92" i="30"/>
  <c r="AK92" i="30"/>
  <c r="AL92" i="30"/>
  <c r="AM92" i="30"/>
  <c r="AN92" i="30"/>
  <c r="AO92" i="30"/>
  <c r="AP92" i="30"/>
  <c r="AQ92" i="30"/>
  <c r="AR92" i="30"/>
  <c r="AS92" i="30"/>
  <c r="AT92" i="30"/>
  <c r="A93" i="30"/>
  <c r="B93" i="30"/>
  <c r="C93" i="30"/>
  <c r="D93" i="30"/>
  <c r="E93" i="30"/>
  <c r="F93" i="30"/>
  <c r="G93" i="30"/>
  <c r="H93" i="30"/>
  <c r="I93" i="30"/>
  <c r="J93" i="30"/>
  <c r="K93" i="30"/>
  <c r="L93" i="30"/>
  <c r="M93" i="30"/>
  <c r="N93" i="30"/>
  <c r="O93" i="30"/>
  <c r="P93" i="30"/>
  <c r="Q93" i="30"/>
  <c r="R93" i="30"/>
  <c r="S93" i="30"/>
  <c r="T93" i="30"/>
  <c r="U93" i="30"/>
  <c r="V93" i="30"/>
  <c r="W93" i="30"/>
  <c r="X93" i="30"/>
  <c r="Y93" i="30"/>
  <c r="Z93" i="30"/>
  <c r="AA93" i="30"/>
  <c r="AB93" i="30"/>
  <c r="AC93" i="30"/>
  <c r="AD93" i="30"/>
  <c r="AE93" i="30"/>
  <c r="AF93" i="30"/>
  <c r="AG93" i="30"/>
  <c r="AH93" i="30"/>
  <c r="AI93" i="30"/>
  <c r="AJ93" i="30"/>
  <c r="AK93" i="30"/>
  <c r="AL93" i="30"/>
  <c r="AM93" i="30"/>
  <c r="AN93" i="30"/>
  <c r="AO93" i="30"/>
  <c r="AP93" i="30"/>
  <c r="AQ93" i="30"/>
  <c r="AR93" i="30"/>
  <c r="AS93" i="30"/>
  <c r="AT93" i="30"/>
  <c r="A94" i="30"/>
  <c r="B94" i="30"/>
  <c r="C94" i="30"/>
  <c r="D94" i="30"/>
  <c r="E94" i="30"/>
  <c r="F94" i="30"/>
  <c r="G94" i="30"/>
  <c r="H94" i="30"/>
  <c r="I94" i="30"/>
  <c r="J94" i="30"/>
  <c r="K94" i="30"/>
  <c r="L94" i="30"/>
  <c r="M94" i="30"/>
  <c r="N94" i="30"/>
  <c r="O94" i="30"/>
  <c r="P94" i="30"/>
  <c r="Q94" i="30"/>
  <c r="R94" i="30"/>
  <c r="S94" i="30"/>
  <c r="T94" i="30"/>
  <c r="U94" i="30"/>
  <c r="V94" i="30"/>
  <c r="W94" i="30"/>
  <c r="X94" i="30"/>
  <c r="Y94" i="30"/>
  <c r="Z94" i="30"/>
  <c r="AA94" i="30"/>
  <c r="AB94" i="30"/>
  <c r="AC94" i="30"/>
  <c r="AD94" i="30"/>
  <c r="AE94" i="30"/>
  <c r="AF94" i="30"/>
  <c r="AG94" i="30"/>
  <c r="AH94" i="30"/>
  <c r="AI94" i="30"/>
  <c r="AJ94" i="30"/>
  <c r="AK94" i="30"/>
  <c r="AL94" i="30"/>
  <c r="AM94" i="30"/>
  <c r="AN94" i="30"/>
  <c r="AO94" i="30"/>
  <c r="AP94" i="30"/>
  <c r="AQ94" i="30"/>
  <c r="AR94" i="30"/>
  <c r="AS94" i="30"/>
  <c r="AT94" i="30"/>
  <c r="A95" i="30"/>
  <c r="B95" i="30"/>
  <c r="C95" i="30"/>
  <c r="D95" i="30"/>
  <c r="E95" i="30"/>
  <c r="F95" i="30"/>
  <c r="G95" i="30"/>
  <c r="H95" i="30"/>
  <c r="I95" i="30"/>
  <c r="J95" i="30"/>
  <c r="K95" i="30"/>
  <c r="L95" i="30"/>
  <c r="M95" i="30"/>
  <c r="N95" i="30"/>
  <c r="O95" i="30"/>
  <c r="P95" i="30"/>
  <c r="Q95" i="30"/>
  <c r="R95" i="30"/>
  <c r="S95" i="30"/>
  <c r="T95" i="30"/>
  <c r="U95" i="30"/>
  <c r="V95" i="30"/>
  <c r="W95" i="30"/>
  <c r="X95" i="30"/>
  <c r="Y95" i="30"/>
  <c r="Z95" i="30"/>
  <c r="AA95" i="30"/>
  <c r="AB95" i="30"/>
  <c r="AC95" i="30"/>
  <c r="AD95" i="30"/>
  <c r="AE95" i="30"/>
  <c r="AF95" i="30"/>
  <c r="AG95" i="30"/>
  <c r="AH95" i="30"/>
  <c r="AI95" i="30"/>
  <c r="AJ95" i="30"/>
  <c r="AK95" i="30"/>
  <c r="AL95" i="30"/>
  <c r="AM95" i="30"/>
  <c r="AN95" i="30"/>
  <c r="AO95" i="30"/>
  <c r="AP95" i="30"/>
  <c r="AQ95" i="30"/>
  <c r="AR95" i="30"/>
  <c r="AS95" i="30"/>
  <c r="AT95" i="30"/>
  <c r="A96" i="30"/>
  <c r="B96" i="30"/>
  <c r="C96" i="30"/>
  <c r="D96" i="30"/>
  <c r="E96" i="30"/>
  <c r="F96" i="30"/>
  <c r="G96" i="30"/>
  <c r="H96" i="30"/>
  <c r="I96" i="30"/>
  <c r="J96" i="30"/>
  <c r="K96" i="30"/>
  <c r="L96" i="30"/>
  <c r="M96" i="30"/>
  <c r="N96" i="30"/>
  <c r="O96" i="30"/>
  <c r="P96" i="30"/>
  <c r="Q96" i="30"/>
  <c r="R96" i="30"/>
  <c r="S96" i="30"/>
  <c r="T96" i="30"/>
  <c r="U96" i="30"/>
  <c r="V96" i="30"/>
  <c r="W96" i="30"/>
  <c r="X96" i="30"/>
  <c r="Y96" i="30"/>
  <c r="Z96" i="30"/>
  <c r="AA96" i="30"/>
  <c r="AB96" i="30"/>
  <c r="AC96" i="30"/>
  <c r="AD96" i="30"/>
  <c r="AE96" i="30"/>
  <c r="AF96" i="30"/>
  <c r="AG96" i="30"/>
  <c r="AH96" i="30"/>
  <c r="AI96" i="30"/>
  <c r="AJ96" i="30"/>
  <c r="AK96" i="30"/>
  <c r="AL96" i="30"/>
  <c r="AM96" i="30"/>
  <c r="AN96" i="30"/>
  <c r="AO96" i="30"/>
  <c r="AP96" i="30"/>
  <c r="AQ96" i="30"/>
  <c r="AR96" i="30"/>
  <c r="AS96" i="30"/>
  <c r="AT96" i="30"/>
  <c r="A97" i="30"/>
  <c r="B97" i="30"/>
  <c r="C97" i="30"/>
  <c r="D97" i="30"/>
  <c r="E97" i="30"/>
  <c r="F97" i="30"/>
  <c r="G97" i="30"/>
  <c r="H97" i="30"/>
  <c r="I97" i="30"/>
  <c r="J97" i="30"/>
  <c r="K97" i="30"/>
  <c r="L97" i="30"/>
  <c r="M97" i="30"/>
  <c r="N97" i="30"/>
  <c r="O97" i="30"/>
  <c r="P97" i="30"/>
  <c r="Q97" i="30"/>
  <c r="R97" i="30"/>
  <c r="S97" i="30"/>
  <c r="T97" i="30"/>
  <c r="U97" i="30"/>
  <c r="V97" i="30"/>
  <c r="W97" i="30"/>
  <c r="X97" i="30"/>
  <c r="Y97" i="30"/>
  <c r="Z97" i="30"/>
  <c r="AA97" i="30"/>
  <c r="AB97" i="30"/>
  <c r="AC97" i="30"/>
  <c r="AD97" i="30"/>
  <c r="AE97" i="30"/>
  <c r="AF97" i="30"/>
  <c r="AG97" i="30"/>
  <c r="AH97" i="30"/>
  <c r="AI97" i="30"/>
  <c r="AJ97" i="30"/>
  <c r="AK97" i="30"/>
  <c r="AL97" i="30"/>
  <c r="AM97" i="30"/>
  <c r="AN97" i="30"/>
  <c r="AO97" i="30"/>
  <c r="AP97" i="30"/>
  <c r="AQ97" i="30"/>
  <c r="AR97" i="30"/>
  <c r="AS97" i="30"/>
  <c r="AT97" i="30"/>
  <c r="A98" i="30"/>
  <c r="B98" i="30"/>
  <c r="C98" i="30"/>
  <c r="D98" i="30"/>
  <c r="E98" i="30"/>
  <c r="F98" i="30"/>
  <c r="G98" i="30"/>
  <c r="H98" i="30"/>
  <c r="I98" i="30"/>
  <c r="J98" i="30"/>
  <c r="K98" i="30"/>
  <c r="L98" i="30"/>
  <c r="M98" i="30"/>
  <c r="N98" i="30"/>
  <c r="O98" i="30"/>
  <c r="P98" i="30"/>
  <c r="Q98" i="30"/>
  <c r="R98" i="30"/>
  <c r="S98" i="30"/>
  <c r="T98" i="30"/>
  <c r="U98" i="30"/>
  <c r="V98" i="30"/>
  <c r="W98" i="30"/>
  <c r="X98" i="30"/>
  <c r="Y98" i="30"/>
  <c r="Z98" i="30"/>
  <c r="AA98" i="30"/>
  <c r="AB98" i="30"/>
  <c r="AC98" i="30"/>
  <c r="AD98" i="30"/>
  <c r="AE98" i="30"/>
  <c r="AF98" i="30"/>
  <c r="AG98" i="30"/>
  <c r="AH98" i="30"/>
  <c r="AI98" i="30"/>
  <c r="AJ98" i="30"/>
  <c r="AK98" i="30"/>
  <c r="AL98" i="30"/>
  <c r="AM98" i="30"/>
  <c r="AN98" i="30"/>
  <c r="AO98" i="30"/>
  <c r="AP98" i="30"/>
  <c r="AQ98" i="30"/>
  <c r="AR98" i="30"/>
  <c r="AS98" i="30"/>
  <c r="AT98" i="30"/>
  <c r="A99" i="30"/>
  <c r="B99" i="30"/>
  <c r="C99" i="30"/>
  <c r="D99" i="30"/>
  <c r="E99" i="30"/>
  <c r="F99" i="30"/>
  <c r="G99" i="30"/>
  <c r="H99" i="30"/>
  <c r="I99" i="30"/>
  <c r="J99" i="30"/>
  <c r="K99" i="30"/>
  <c r="L99" i="30"/>
  <c r="M99" i="30"/>
  <c r="N99" i="30"/>
  <c r="O99" i="30"/>
  <c r="P99" i="30"/>
  <c r="Q99" i="30"/>
  <c r="R99" i="30"/>
  <c r="S99" i="30"/>
  <c r="T99" i="30"/>
  <c r="U99" i="30"/>
  <c r="V99" i="30"/>
  <c r="W99" i="30"/>
  <c r="X99" i="30"/>
  <c r="Y99" i="30"/>
  <c r="Z99" i="30"/>
  <c r="AA99" i="30"/>
  <c r="AB99" i="30"/>
  <c r="AC99" i="30"/>
  <c r="AD99" i="30"/>
  <c r="AE99" i="30"/>
  <c r="AF99" i="30"/>
  <c r="AG99" i="30"/>
  <c r="AH99" i="30"/>
  <c r="AI99" i="30"/>
  <c r="AJ99" i="30"/>
  <c r="AK99" i="30"/>
  <c r="AL99" i="30"/>
  <c r="AM99" i="30"/>
  <c r="AN99" i="30"/>
  <c r="AO99" i="30"/>
  <c r="AP99" i="30"/>
  <c r="AQ99" i="30"/>
  <c r="AR99" i="30"/>
  <c r="AS99" i="30"/>
  <c r="AT99" i="30"/>
  <c r="A100" i="30"/>
  <c r="B100" i="30"/>
  <c r="C100" i="30"/>
  <c r="D100" i="30"/>
  <c r="E100" i="30"/>
  <c r="F100" i="30"/>
  <c r="G100" i="30"/>
  <c r="H100" i="30"/>
  <c r="I100" i="30"/>
  <c r="J100" i="30"/>
  <c r="K100" i="30"/>
  <c r="L100" i="30"/>
  <c r="M100" i="30"/>
  <c r="N100" i="30"/>
  <c r="O100" i="30"/>
  <c r="P100" i="30"/>
  <c r="Q100" i="30"/>
  <c r="R100" i="30"/>
  <c r="S100" i="30"/>
  <c r="T100" i="30"/>
  <c r="U100" i="30"/>
  <c r="V100" i="30"/>
  <c r="W100" i="30"/>
  <c r="X100" i="30"/>
  <c r="Y100" i="30"/>
  <c r="Z100" i="30"/>
  <c r="AA100" i="30"/>
  <c r="AB100" i="30"/>
  <c r="AC100" i="30"/>
  <c r="AD100" i="30"/>
  <c r="AE100" i="30"/>
  <c r="AF100" i="30"/>
  <c r="AG100" i="30"/>
  <c r="AH100" i="30"/>
  <c r="AI100" i="30"/>
  <c r="AJ100" i="30"/>
  <c r="AK100" i="30"/>
  <c r="AL100" i="30"/>
  <c r="AM100" i="30"/>
  <c r="AN100" i="30"/>
  <c r="AO100" i="30"/>
  <c r="AP100" i="30"/>
  <c r="AQ100" i="30"/>
  <c r="AR100" i="30"/>
  <c r="AS100" i="30"/>
  <c r="AT100" i="30"/>
  <c r="A101" i="30"/>
  <c r="B101" i="30"/>
  <c r="C101" i="30"/>
  <c r="D101" i="30"/>
  <c r="E101" i="30"/>
  <c r="F101" i="30"/>
  <c r="G101" i="30"/>
  <c r="H101" i="30"/>
  <c r="I101" i="30"/>
  <c r="J101" i="30"/>
  <c r="K101" i="30"/>
  <c r="L101" i="30"/>
  <c r="M101" i="30"/>
  <c r="N101" i="30"/>
  <c r="O101" i="30"/>
  <c r="P101" i="30"/>
  <c r="Q101" i="30"/>
  <c r="R101" i="30"/>
  <c r="S101" i="30"/>
  <c r="T101" i="30"/>
  <c r="U101" i="30"/>
  <c r="V101" i="30"/>
  <c r="W101" i="30"/>
  <c r="X101" i="30"/>
  <c r="Y101" i="30"/>
  <c r="Z101" i="30"/>
  <c r="AA101" i="30"/>
  <c r="AB101" i="30"/>
  <c r="AC101" i="30"/>
  <c r="AD101" i="30"/>
  <c r="AE101" i="30"/>
  <c r="AF101" i="30"/>
  <c r="AG101" i="30"/>
  <c r="AH101" i="30"/>
  <c r="AI101" i="30"/>
  <c r="AJ101" i="30"/>
  <c r="AK101" i="30"/>
  <c r="AL101" i="30"/>
  <c r="AM101" i="30"/>
  <c r="AN101" i="30"/>
  <c r="AO101" i="30"/>
  <c r="AP101" i="30"/>
  <c r="AQ101" i="30"/>
  <c r="AR101" i="30"/>
  <c r="AS101" i="30"/>
  <c r="AT101" i="30"/>
  <c r="A102" i="30"/>
  <c r="B102" i="30"/>
  <c r="C102" i="30"/>
  <c r="D102" i="30"/>
  <c r="E102" i="30"/>
  <c r="F102" i="30"/>
  <c r="G102" i="30"/>
  <c r="H102" i="30"/>
  <c r="I102" i="30"/>
  <c r="J102" i="30"/>
  <c r="K102" i="30"/>
  <c r="L102" i="30"/>
  <c r="M102" i="30"/>
  <c r="N102" i="30"/>
  <c r="O102" i="30"/>
  <c r="P102" i="30"/>
  <c r="Q102" i="30"/>
  <c r="R102" i="30"/>
  <c r="S102" i="30"/>
  <c r="T102" i="30"/>
  <c r="U102" i="30"/>
  <c r="V102" i="30"/>
  <c r="W102" i="30"/>
  <c r="X102" i="30"/>
  <c r="Y102" i="30"/>
  <c r="Z102" i="30"/>
  <c r="AA102" i="30"/>
  <c r="AB102" i="30"/>
  <c r="AC102" i="30"/>
  <c r="AD102" i="30"/>
  <c r="AE102" i="30"/>
  <c r="AF102" i="30"/>
  <c r="AG102" i="30"/>
  <c r="AH102" i="30"/>
  <c r="AI102" i="30"/>
  <c r="AJ102" i="30"/>
  <c r="AK102" i="30"/>
  <c r="AL102" i="30"/>
  <c r="AM102" i="30"/>
  <c r="AN102" i="30"/>
  <c r="AO102" i="30"/>
  <c r="AP102" i="30"/>
  <c r="AQ102" i="30"/>
  <c r="AR102" i="30"/>
  <c r="AS102" i="30"/>
  <c r="AT102" i="30"/>
  <c r="A103" i="30"/>
  <c r="B103" i="30"/>
  <c r="C103" i="30"/>
  <c r="D103" i="30"/>
  <c r="E103" i="30"/>
  <c r="F103" i="30"/>
  <c r="G103" i="30"/>
  <c r="H103" i="30"/>
  <c r="I103" i="30"/>
  <c r="J103" i="30"/>
  <c r="K103" i="30"/>
  <c r="L103" i="30"/>
  <c r="M103" i="30"/>
  <c r="N103" i="30"/>
  <c r="O103" i="30"/>
  <c r="P103" i="30"/>
  <c r="Q103" i="30"/>
  <c r="R103" i="30"/>
  <c r="S103" i="30"/>
  <c r="T103" i="30"/>
  <c r="U103" i="30"/>
  <c r="V103" i="30"/>
  <c r="W103" i="30"/>
  <c r="X103" i="30"/>
  <c r="Y103" i="30"/>
  <c r="Z103" i="30"/>
  <c r="AA103" i="30"/>
  <c r="AB103" i="30"/>
  <c r="AC103" i="30"/>
  <c r="AD103" i="30"/>
  <c r="AE103" i="30"/>
  <c r="AF103" i="30"/>
  <c r="AG103" i="30"/>
  <c r="AH103" i="30"/>
  <c r="AI103" i="30"/>
  <c r="AJ103" i="30"/>
  <c r="AK103" i="30"/>
  <c r="AL103" i="30"/>
  <c r="AM103" i="30"/>
  <c r="AN103" i="30"/>
  <c r="AO103" i="30"/>
  <c r="AP103" i="30"/>
  <c r="AQ103" i="30"/>
  <c r="AR103" i="30"/>
  <c r="AS103" i="30"/>
  <c r="AT103" i="30"/>
  <c r="A104" i="30"/>
  <c r="B104" i="30"/>
  <c r="C104" i="30"/>
  <c r="D104" i="30"/>
  <c r="E104" i="30"/>
  <c r="F104" i="30"/>
  <c r="G104" i="30"/>
  <c r="H104" i="30"/>
  <c r="I104" i="30"/>
  <c r="J104" i="30"/>
  <c r="K104" i="30"/>
  <c r="L104" i="30"/>
  <c r="M104" i="30"/>
  <c r="N104" i="30"/>
  <c r="O104" i="30"/>
  <c r="P104" i="30"/>
  <c r="Q104" i="30"/>
  <c r="R104" i="30"/>
  <c r="S104" i="30"/>
  <c r="T104" i="30"/>
  <c r="U104" i="30"/>
  <c r="V104" i="30"/>
  <c r="W104" i="30"/>
  <c r="X104" i="30"/>
  <c r="Y104" i="30"/>
  <c r="Z104" i="30"/>
  <c r="AA104" i="30"/>
  <c r="AB104" i="30"/>
  <c r="AC104" i="30"/>
  <c r="AD104" i="30"/>
  <c r="AE104" i="30"/>
  <c r="AF104" i="30"/>
  <c r="AG104" i="30"/>
  <c r="AH104" i="30"/>
  <c r="AI104" i="30"/>
  <c r="AJ104" i="30"/>
  <c r="AK104" i="30"/>
  <c r="AL104" i="30"/>
  <c r="AM104" i="30"/>
  <c r="AN104" i="30"/>
  <c r="AO104" i="30"/>
  <c r="AP104" i="30"/>
  <c r="AQ104" i="30"/>
  <c r="AR104" i="30"/>
  <c r="AS104" i="30"/>
  <c r="AT104" i="30"/>
  <c r="A105" i="30"/>
  <c r="B105" i="30"/>
  <c r="C105" i="30"/>
  <c r="D105" i="30"/>
  <c r="E105" i="30"/>
  <c r="F105" i="30"/>
  <c r="G105" i="30"/>
  <c r="H105" i="30"/>
  <c r="I105" i="30"/>
  <c r="J105" i="30"/>
  <c r="K105" i="30"/>
  <c r="L105" i="30"/>
  <c r="M105" i="30"/>
  <c r="N105" i="30"/>
  <c r="O105" i="30"/>
  <c r="P105" i="30"/>
  <c r="Q105" i="30"/>
  <c r="R105" i="30"/>
  <c r="S105" i="30"/>
  <c r="T105" i="30"/>
  <c r="U105" i="30"/>
  <c r="V105" i="30"/>
  <c r="W105" i="30"/>
  <c r="X105" i="30"/>
  <c r="Y105" i="30"/>
  <c r="Z105" i="30"/>
  <c r="AA105" i="30"/>
  <c r="AB105" i="30"/>
  <c r="AC105" i="30"/>
  <c r="AD105" i="30"/>
  <c r="AE105" i="30"/>
  <c r="AF105" i="30"/>
  <c r="AG105" i="30"/>
  <c r="AH105" i="30"/>
  <c r="AI105" i="30"/>
  <c r="AJ105" i="30"/>
  <c r="AK105" i="30"/>
  <c r="AL105" i="30"/>
  <c r="AM105" i="30"/>
  <c r="AN105" i="30"/>
  <c r="AO105" i="30"/>
  <c r="AP105" i="30"/>
  <c r="AQ105" i="30"/>
  <c r="AR105" i="30"/>
  <c r="AS105" i="30"/>
  <c r="AT105" i="30"/>
  <c r="A106" i="30"/>
  <c r="B106" i="30"/>
  <c r="C106" i="30"/>
  <c r="D106" i="30"/>
  <c r="E106" i="30"/>
  <c r="F106" i="30"/>
  <c r="G106" i="30"/>
  <c r="H106" i="30"/>
  <c r="I106" i="30"/>
  <c r="J106" i="30"/>
  <c r="K106" i="30"/>
  <c r="L106" i="30"/>
  <c r="M106" i="30"/>
  <c r="N106" i="30"/>
  <c r="O106" i="30"/>
  <c r="P106" i="30"/>
  <c r="Q106" i="30"/>
  <c r="R106" i="30"/>
  <c r="S106" i="30"/>
  <c r="T106" i="30"/>
  <c r="U106" i="30"/>
  <c r="V106" i="30"/>
  <c r="W106" i="30"/>
  <c r="X106" i="30"/>
  <c r="Y106" i="30"/>
  <c r="Z106" i="30"/>
  <c r="AA106" i="30"/>
  <c r="AB106" i="30"/>
  <c r="AC106" i="30"/>
  <c r="AD106" i="30"/>
  <c r="AE106" i="30"/>
  <c r="AF106" i="30"/>
  <c r="AG106" i="30"/>
  <c r="AH106" i="30"/>
  <c r="AI106" i="30"/>
  <c r="AJ106" i="30"/>
  <c r="AK106" i="30"/>
  <c r="AL106" i="30"/>
  <c r="AM106" i="30"/>
  <c r="AN106" i="30"/>
  <c r="AO106" i="30"/>
  <c r="AP106" i="30"/>
  <c r="AQ106" i="30"/>
  <c r="AR106" i="30"/>
  <c r="AS106" i="30"/>
  <c r="AT106" i="30"/>
  <c r="A107" i="30"/>
  <c r="B107" i="30"/>
  <c r="C107" i="30"/>
  <c r="D107" i="30"/>
  <c r="E107" i="30"/>
  <c r="F107" i="30"/>
  <c r="G107" i="30"/>
  <c r="H107" i="30"/>
  <c r="I107" i="30"/>
  <c r="J107" i="30"/>
  <c r="K107" i="30"/>
  <c r="L107" i="30"/>
  <c r="M107" i="30"/>
  <c r="N107" i="30"/>
  <c r="O107" i="30"/>
  <c r="P107" i="30"/>
  <c r="Q107" i="30"/>
  <c r="R107" i="30"/>
  <c r="S107" i="30"/>
  <c r="T107" i="30"/>
  <c r="U107" i="30"/>
  <c r="V107" i="30"/>
  <c r="W107" i="30"/>
  <c r="X107" i="30"/>
  <c r="Y107" i="30"/>
  <c r="Z107" i="30"/>
  <c r="AA107" i="30"/>
  <c r="AB107" i="30"/>
  <c r="AC107" i="30"/>
  <c r="AD107" i="30"/>
  <c r="AE107" i="30"/>
  <c r="AF107" i="30"/>
  <c r="AG107" i="30"/>
  <c r="AH107" i="30"/>
  <c r="AI107" i="30"/>
  <c r="AJ107" i="30"/>
  <c r="AK107" i="30"/>
  <c r="AL107" i="30"/>
  <c r="AM107" i="30"/>
  <c r="AN107" i="30"/>
  <c r="AO107" i="30"/>
  <c r="AP107" i="30"/>
  <c r="AQ107" i="30"/>
  <c r="AR107" i="30"/>
  <c r="AS107" i="30"/>
  <c r="AT107" i="30"/>
  <c r="A108" i="30"/>
  <c r="B108" i="30"/>
  <c r="C108" i="30"/>
  <c r="D108" i="30"/>
  <c r="E108" i="30"/>
  <c r="F108" i="30"/>
  <c r="G108" i="30"/>
  <c r="H108" i="30"/>
  <c r="I108" i="30"/>
  <c r="J108" i="30"/>
  <c r="K108" i="30"/>
  <c r="L108" i="30"/>
  <c r="M108" i="30"/>
  <c r="N108" i="30"/>
  <c r="O108" i="30"/>
  <c r="P108" i="30"/>
  <c r="Q108" i="30"/>
  <c r="R108" i="30"/>
  <c r="S108" i="30"/>
  <c r="T108" i="30"/>
  <c r="U108" i="30"/>
  <c r="V108" i="30"/>
  <c r="W108" i="30"/>
  <c r="X108" i="30"/>
  <c r="Y108" i="30"/>
  <c r="Z108" i="30"/>
  <c r="AA108" i="30"/>
  <c r="AB108" i="30"/>
  <c r="AC108" i="30"/>
  <c r="AD108" i="30"/>
  <c r="AE108" i="30"/>
  <c r="AF108" i="30"/>
  <c r="AG108" i="30"/>
  <c r="AH108" i="30"/>
  <c r="AI108" i="30"/>
  <c r="AJ108" i="30"/>
  <c r="AK108" i="30"/>
  <c r="AL108" i="30"/>
  <c r="AM108" i="30"/>
  <c r="AN108" i="30"/>
  <c r="AO108" i="30"/>
  <c r="AP108" i="30"/>
  <c r="AQ108" i="30"/>
  <c r="AR108" i="30"/>
  <c r="AS108" i="30"/>
  <c r="AT108" i="30"/>
  <c r="A109" i="30"/>
  <c r="B109" i="30"/>
  <c r="C109" i="30"/>
  <c r="D109" i="30"/>
  <c r="E109" i="30"/>
  <c r="F109" i="30"/>
  <c r="G109" i="30"/>
  <c r="H109" i="30"/>
  <c r="I109" i="30"/>
  <c r="J109" i="30"/>
  <c r="K109" i="30"/>
  <c r="L109" i="30"/>
  <c r="M109" i="30"/>
  <c r="N109" i="30"/>
  <c r="O109" i="30"/>
  <c r="P109" i="30"/>
  <c r="Q109" i="30"/>
  <c r="R109" i="30"/>
  <c r="S109" i="30"/>
  <c r="T109" i="30"/>
  <c r="U109" i="30"/>
  <c r="V109" i="30"/>
  <c r="W109" i="30"/>
  <c r="X109" i="30"/>
  <c r="Y109" i="30"/>
  <c r="Z109" i="30"/>
  <c r="AA109" i="30"/>
  <c r="AB109" i="30"/>
  <c r="AC109" i="30"/>
  <c r="AD109" i="30"/>
  <c r="AE109" i="30"/>
  <c r="AF109" i="30"/>
  <c r="AG109" i="30"/>
  <c r="AH109" i="30"/>
  <c r="AI109" i="30"/>
  <c r="AJ109" i="30"/>
  <c r="AK109" i="30"/>
  <c r="AL109" i="30"/>
  <c r="AM109" i="30"/>
  <c r="AN109" i="30"/>
  <c r="AO109" i="30"/>
  <c r="AP109" i="30"/>
  <c r="AQ109" i="30"/>
  <c r="AR109" i="30"/>
  <c r="AS109" i="30"/>
  <c r="AT109" i="30"/>
  <c r="A110" i="30"/>
  <c r="B110" i="30"/>
  <c r="C110" i="30"/>
  <c r="D110" i="30"/>
  <c r="E110" i="30"/>
  <c r="F110" i="30"/>
  <c r="G110" i="30"/>
  <c r="H110" i="30"/>
  <c r="I110" i="30"/>
  <c r="J110" i="30"/>
  <c r="K110" i="30"/>
  <c r="L110" i="30"/>
  <c r="M110" i="30"/>
  <c r="N110" i="30"/>
  <c r="O110" i="30"/>
  <c r="P110" i="30"/>
  <c r="Q110" i="30"/>
  <c r="R110" i="30"/>
  <c r="S110" i="30"/>
  <c r="T110" i="30"/>
  <c r="U110" i="30"/>
  <c r="V110" i="30"/>
  <c r="W110" i="30"/>
  <c r="X110" i="30"/>
  <c r="Y110" i="30"/>
  <c r="Z110" i="30"/>
  <c r="AA110" i="30"/>
  <c r="AB110" i="30"/>
  <c r="AC110" i="30"/>
  <c r="AD110" i="30"/>
  <c r="AE110" i="30"/>
  <c r="AF110" i="30"/>
  <c r="AG110" i="30"/>
  <c r="AH110" i="30"/>
  <c r="AI110" i="30"/>
  <c r="AJ110" i="30"/>
  <c r="AK110" i="30"/>
  <c r="AL110" i="30"/>
  <c r="AM110" i="30"/>
  <c r="AN110" i="30"/>
  <c r="AO110" i="30"/>
  <c r="AP110" i="30"/>
  <c r="AQ110" i="30"/>
  <c r="AR110" i="30"/>
  <c r="AS110" i="30"/>
  <c r="AT110" i="30"/>
  <c r="A111" i="30"/>
  <c r="B111" i="30"/>
  <c r="C111" i="30"/>
  <c r="D111" i="30"/>
  <c r="E111" i="30"/>
  <c r="F111" i="30"/>
  <c r="G111" i="30"/>
  <c r="H111" i="30"/>
  <c r="I111" i="30"/>
  <c r="J111" i="30"/>
  <c r="K111" i="30"/>
  <c r="L111" i="30"/>
  <c r="M111" i="30"/>
  <c r="N111" i="30"/>
  <c r="O111" i="30"/>
  <c r="P111" i="30"/>
  <c r="Q111" i="30"/>
  <c r="R111" i="30"/>
  <c r="S111" i="30"/>
  <c r="T111" i="30"/>
  <c r="U111" i="30"/>
  <c r="V111" i="30"/>
  <c r="W111" i="30"/>
  <c r="X111" i="30"/>
  <c r="Y111" i="30"/>
  <c r="Z111" i="30"/>
  <c r="AA111" i="30"/>
  <c r="AB111" i="30"/>
  <c r="AC111" i="30"/>
  <c r="AD111" i="30"/>
  <c r="AE111" i="30"/>
  <c r="AF111" i="30"/>
  <c r="AG111" i="30"/>
  <c r="AH111" i="30"/>
  <c r="AI111" i="30"/>
  <c r="AJ111" i="30"/>
  <c r="AK111" i="30"/>
  <c r="AL111" i="30"/>
  <c r="AM111" i="30"/>
  <c r="AN111" i="30"/>
  <c r="AO111" i="30"/>
  <c r="AP111" i="30"/>
  <c r="AQ111" i="30"/>
  <c r="AR111" i="30"/>
  <c r="AS111" i="30"/>
  <c r="AT111" i="30"/>
  <c r="A112" i="30"/>
  <c r="B112" i="30"/>
  <c r="C112" i="30"/>
  <c r="D112" i="30"/>
  <c r="E112" i="30"/>
  <c r="F112" i="30"/>
  <c r="G112" i="30"/>
  <c r="H112" i="30"/>
  <c r="I112" i="30"/>
  <c r="J112" i="30"/>
  <c r="K112" i="30"/>
  <c r="L112" i="30"/>
  <c r="M112" i="30"/>
  <c r="N112" i="30"/>
  <c r="O112" i="30"/>
  <c r="P112" i="30"/>
  <c r="Q112" i="30"/>
  <c r="R112" i="30"/>
  <c r="S112" i="30"/>
  <c r="T112" i="30"/>
  <c r="U112" i="30"/>
  <c r="V112" i="30"/>
  <c r="W112" i="30"/>
  <c r="X112" i="30"/>
  <c r="Y112" i="30"/>
  <c r="Z112" i="30"/>
  <c r="AA112" i="30"/>
  <c r="AB112" i="30"/>
  <c r="AC112" i="30"/>
  <c r="AD112" i="30"/>
  <c r="AE112" i="30"/>
  <c r="AF112" i="30"/>
  <c r="AG112" i="30"/>
  <c r="AH112" i="30"/>
  <c r="AI112" i="30"/>
  <c r="AJ112" i="30"/>
  <c r="AK112" i="30"/>
  <c r="AL112" i="30"/>
  <c r="AM112" i="30"/>
  <c r="AN112" i="30"/>
  <c r="AO112" i="30"/>
  <c r="AP112" i="30"/>
  <c r="AQ112" i="30"/>
  <c r="AR112" i="30"/>
  <c r="AS112" i="30"/>
  <c r="AT112" i="30"/>
  <c r="AT77" i="30"/>
  <c r="AS77" i="30"/>
  <c r="AO77" i="30"/>
  <c r="AM77" i="30"/>
  <c r="AK77" i="30"/>
  <c r="AI77" i="30"/>
  <c r="AG77" i="30"/>
  <c r="AE77" i="30"/>
  <c r="AC77" i="30"/>
  <c r="AA77" i="30"/>
  <c r="Y77" i="30"/>
  <c r="W77" i="30"/>
  <c r="U77" i="30"/>
  <c r="S77" i="30"/>
  <c r="R77" i="30"/>
  <c r="P77" i="30"/>
  <c r="O77" i="30"/>
  <c r="N77" i="30"/>
  <c r="M77" i="30"/>
  <c r="L77" i="30"/>
  <c r="K77" i="30"/>
  <c r="J77" i="30"/>
  <c r="I77" i="30"/>
  <c r="H77" i="30"/>
  <c r="G77" i="30"/>
  <c r="F77" i="30"/>
  <c r="E77" i="30"/>
  <c r="D77" i="30"/>
  <c r="C77" i="30"/>
  <c r="B77" i="30"/>
  <c r="A77" i="30"/>
  <c r="A42" i="30"/>
  <c r="B42" i="30"/>
  <c r="C42" i="30"/>
  <c r="D42" i="30"/>
  <c r="E42" i="30"/>
  <c r="F42" i="30"/>
  <c r="G42" i="30"/>
  <c r="H42" i="30"/>
  <c r="I42" i="30"/>
  <c r="J42" i="30"/>
  <c r="K42" i="30"/>
  <c r="M42" i="30"/>
  <c r="O42" i="30"/>
  <c r="P42" i="30"/>
  <c r="R42" i="30"/>
  <c r="S42" i="30"/>
  <c r="U42" i="30"/>
  <c r="W42" i="30"/>
  <c r="Y42" i="30"/>
  <c r="AA42" i="30"/>
  <c r="AC42" i="30"/>
  <c r="AE42" i="30"/>
  <c r="AG42" i="30"/>
  <c r="AI42" i="30"/>
  <c r="AK42" i="30"/>
  <c r="AM42" i="30"/>
  <c r="AO42" i="30"/>
  <c r="AS42" i="30"/>
  <c r="AT42" i="30"/>
  <c r="A43" i="30"/>
  <c r="B43" i="30"/>
  <c r="C43" i="30"/>
  <c r="D43" i="30"/>
  <c r="E43" i="30"/>
  <c r="F43" i="30"/>
  <c r="G43" i="30"/>
  <c r="H43" i="30"/>
  <c r="I43" i="30"/>
  <c r="J43" i="30"/>
  <c r="K43" i="30"/>
  <c r="M43" i="30"/>
  <c r="O43" i="30"/>
  <c r="P43" i="30"/>
  <c r="R43" i="30"/>
  <c r="S43" i="30"/>
  <c r="U43" i="30"/>
  <c r="W43" i="30"/>
  <c r="Y43" i="30"/>
  <c r="AA43" i="30"/>
  <c r="AC43" i="30"/>
  <c r="AE43" i="30"/>
  <c r="AG43" i="30"/>
  <c r="AI43" i="30"/>
  <c r="AK43" i="30"/>
  <c r="AM43" i="30"/>
  <c r="AO43" i="30"/>
  <c r="AS43" i="30"/>
  <c r="AT43" i="30"/>
  <c r="A44" i="30"/>
  <c r="B44" i="30"/>
  <c r="C44" i="30"/>
  <c r="D44" i="30"/>
  <c r="E44" i="30"/>
  <c r="F44" i="30"/>
  <c r="G44" i="30"/>
  <c r="H44" i="30"/>
  <c r="I44" i="30"/>
  <c r="J44" i="30"/>
  <c r="K44" i="30"/>
  <c r="M44" i="30"/>
  <c r="O44" i="30"/>
  <c r="P44" i="30"/>
  <c r="R44" i="30"/>
  <c r="S44" i="30"/>
  <c r="U44" i="30"/>
  <c r="W44" i="30"/>
  <c r="Y44" i="30"/>
  <c r="AA44" i="30"/>
  <c r="AC44" i="30"/>
  <c r="AE44" i="30"/>
  <c r="AG44" i="30"/>
  <c r="AI44" i="30"/>
  <c r="AK44" i="30"/>
  <c r="AM44" i="30"/>
  <c r="AO44" i="30"/>
  <c r="AS44" i="30"/>
  <c r="AT44" i="30"/>
  <c r="A45" i="30"/>
  <c r="B45" i="30"/>
  <c r="C45" i="30"/>
  <c r="D45" i="30"/>
  <c r="E45" i="30"/>
  <c r="F45" i="30"/>
  <c r="G45" i="30"/>
  <c r="H45" i="30"/>
  <c r="I45" i="30"/>
  <c r="J45" i="30"/>
  <c r="K45" i="30"/>
  <c r="M45" i="30"/>
  <c r="O45" i="30"/>
  <c r="P45" i="30"/>
  <c r="R45" i="30"/>
  <c r="S45" i="30"/>
  <c r="U45" i="30"/>
  <c r="W45" i="30"/>
  <c r="Y45" i="30"/>
  <c r="AA45" i="30"/>
  <c r="AC45" i="30"/>
  <c r="AE45" i="30"/>
  <c r="AG45" i="30"/>
  <c r="AI45" i="30"/>
  <c r="AK45" i="30"/>
  <c r="AM45" i="30"/>
  <c r="AO45" i="30"/>
  <c r="AS45" i="30"/>
  <c r="AT45" i="30"/>
  <c r="A46" i="30"/>
  <c r="B46" i="30"/>
  <c r="C46" i="30"/>
  <c r="D46" i="30"/>
  <c r="E46" i="30"/>
  <c r="F46" i="30"/>
  <c r="G46" i="30"/>
  <c r="H46" i="30"/>
  <c r="I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47" i="30"/>
  <c r="B47" i="30"/>
  <c r="C47" i="30"/>
  <c r="D47" i="30"/>
  <c r="E47" i="30"/>
  <c r="F47" i="30"/>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48" i="30"/>
  <c r="B48" i="30"/>
  <c r="C48" i="30"/>
  <c r="D48" i="30"/>
  <c r="E48" i="30"/>
  <c r="F48" i="30"/>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49" i="30"/>
  <c r="B49" i="30"/>
  <c r="C49" i="30"/>
  <c r="D49" i="30"/>
  <c r="E49" i="30"/>
  <c r="F49" i="30"/>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50" i="30"/>
  <c r="B50" i="30"/>
  <c r="C50" i="30"/>
  <c r="D50" i="30"/>
  <c r="E50" i="30"/>
  <c r="F50" i="30"/>
  <c r="G50" i="30"/>
  <c r="H50" i="30"/>
  <c r="I50" i="30"/>
  <c r="J50" i="30"/>
  <c r="K50" i="30"/>
  <c r="L50" i="30"/>
  <c r="M50" i="30"/>
  <c r="N50" i="30"/>
  <c r="O50" i="30"/>
  <c r="P50" i="30"/>
  <c r="Q50" i="30"/>
  <c r="R50"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51" i="30"/>
  <c r="B51" i="30"/>
  <c r="C51" i="30"/>
  <c r="D51" i="30"/>
  <c r="E51" i="30"/>
  <c r="F51" i="30"/>
  <c r="G51" i="30"/>
  <c r="H51" i="30"/>
  <c r="I51" i="30"/>
  <c r="J51" i="30"/>
  <c r="K51" i="30"/>
  <c r="L51" i="30"/>
  <c r="M51" i="30"/>
  <c r="N51" i="30"/>
  <c r="O51" i="30"/>
  <c r="P51" i="30"/>
  <c r="Q51" i="30"/>
  <c r="R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52" i="30"/>
  <c r="B52" i="30"/>
  <c r="C52" i="30"/>
  <c r="D52" i="30"/>
  <c r="E52" i="30"/>
  <c r="F52" i="30"/>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53" i="30"/>
  <c r="B53" i="30"/>
  <c r="C53" i="30"/>
  <c r="D53" i="30"/>
  <c r="E53" i="30"/>
  <c r="F53" i="30"/>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54" i="30"/>
  <c r="B54" i="30"/>
  <c r="C54" i="30"/>
  <c r="D54" i="30"/>
  <c r="E54" i="30"/>
  <c r="F54" i="30"/>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55" i="30"/>
  <c r="B55" i="30"/>
  <c r="C55" i="30"/>
  <c r="D55" i="30"/>
  <c r="E55" i="30"/>
  <c r="F55" i="30"/>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56" i="30"/>
  <c r="B56" i="30"/>
  <c r="C56" i="30"/>
  <c r="D56" i="30"/>
  <c r="E56" i="30"/>
  <c r="F56" i="30"/>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57" i="30"/>
  <c r="B57" i="30"/>
  <c r="C57" i="30"/>
  <c r="D57" i="30"/>
  <c r="E57" i="30"/>
  <c r="F57" i="30"/>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58" i="30"/>
  <c r="B58" i="30"/>
  <c r="C58" i="30"/>
  <c r="D58" i="30"/>
  <c r="E58" i="30"/>
  <c r="F58" i="30"/>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59" i="30"/>
  <c r="B59" i="30"/>
  <c r="C59" i="30"/>
  <c r="D59" i="30"/>
  <c r="E59" i="30"/>
  <c r="F59" i="30"/>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60" i="30"/>
  <c r="B60" i="30"/>
  <c r="C60" i="30"/>
  <c r="D60" i="30"/>
  <c r="E60" i="30"/>
  <c r="F60" i="30"/>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61" i="30"/>
  <c r="B61" i="30"/>
  <c r="C61" i="30"/>
  <c r="D61" i="30"/>
  <c r="E61" i="30"/>
  <c r="F61" i="30"/>
  <c r="G61" i="30"/>
  <c r="H61" i="30"/>
  <c r="I61" i="30"/>
  <c r="J61" i="30"/>
  <c r="K61" i="30"/>
  <c r="L61" i="30"/>
  <c r="M61" i="30"/>
  <c r="N61" i="30"/>
  <c r="O61" i="30"/>
  <c r="P61" i="30"/>
  <c r="Q61" i="30"/>
  <c r="R61" i="30"/>
  <c r="S61" i="30"/>
  <c r="T61" i="30"/>
  <c r="U61" i="30"/>
  <c r="V61" i="30"/>
  <c r="W61" i="30"/>
  <c r="X61" i="30"/>
  <c r="Y61" i="30"/>
  <c r="Z61" i="30"/>
  <c r="AA61" i="30"/>
  <c r="AB61" i="30"/>
  <c r="AC61" i="30"/>
  <c r="AD61" i="30"/>
  <c r="AE61" i="30"/>
  <c r="AF61" i="30"/>
  <c r="AG61" i="30"/>
  <c r="AH61" i="30"/>
  <c r="AI61" i="30"/>
  <c r="AJ61" i="30"/>
  <c r="AK61" i="30"/>
  <c r="AL61" i="30"/>
  <c r="AM61" i="30"/>
  <c r="AN61" i="30"/>
  <c r="AO61" i="30"/>
  <c r="AP61" i="30"/>
  <c r="AQ61" i="30"/>
  <c r="AR61" i="30"/>
  <c r="AS61" i="30"/>
  <c r="AT61" i="30"/>
  <c r="A62" i="30"/>
  <c r="B62" i="30"/>
  <c r="C62" i="30"/>
  <c r="D62" i="30"/>
  <c r="E62" i="30"/>
  <c r="F62" i="30"/>
  <c r="G62" i="30"/>
  <c r="H62" i="30"/>
  <c r="I62" i="30"/>
  <c r="J62" i="30"/>
  <c r="K62" i="30"/>
  <c r="L62" i="30"/>
  <c r="M62" i="30"/>
  <c r="N62" i="30"/>
  <c r="O62" i="30"/>
  <c r="P62" i="30"/>
  <c r="Q62" i="30"/>
  <c r="R62" i="30"/>
  <c r="S62" i="30"/>
  <c r="T62" i="30"/>
  <c r="U62" i="30"/>
  <c r="V62" i="30"/>
  <c r="W62" i="30"/>
  <c r="X62" i="30"/>
  <c r="Y62" i="30"/>
  <c r="Z62" i="30"/>
  <c r="AA62" i="30"/>
  <c r="AB62" i="30"/>
  <c r="AC62" i="30"/>
  <c r="AD62" i="30"/>
  <c r="AE62" i="30"/>
  <c r="AF62" i="30"/>
  <c r="AG62" i="30"/>
  <c r="AH62" i="30"/>
  <c r="AI62" i="30"/>
  <c r="AJ62" i="30"/>
  <c r="AK62" i="30"/>
  <c r="AL62" i="30"/>
  <c r="AM62" i="30"/>
  <c r="AN62" i="30"/>
  <c r="AO62" i="30"/>
  <c r="AP62" i="30"/>
  <c r="AQ62" i="30"/>
  <c r="AR62" i="30"/>
  <c r="AS62" i="30"/>
  <c r="AT62" i="30"/>
  <c r="A63" i="30"/>
  <c r="B63" i="30"/>
  <c r="C63" i="30"/>
  <c r="D63" i="30"/>
  <c r="E63" i="30"/>
  <c r="F63" i="30"/>
  <c r="G63" i="30"/>
  <c r="H63" i="30"/>
  <c r="I63" i="30"/>
  <c r="J63" i="30"/>
  <c r="K63" i="30"/>
  <c r="L63" i="30"/>
  <c r="M63" i="30"/>
  <c r="N63" i="30"/>
  <c r="O63" i="30"/>
  <c r="P63" i="30"/>
  <c r="Q63" i="30"/>
  <c r="R63" i="30"/>
  <c r="S63" i="30"/>
  <c r="T63" i="30"/>
  <c r="U63" i="30"/>
  <c r="V63" i="30"/>
  <c r="W63" i="30"/>
  <c r="X63" i="30"/>
  <c r="Y63" i="30"/>
  <c r="Z63" i="30"/>
  <c r="AA63" i="30"/>
  <c r="AB63" i="30"/>
  <c r="AC63" i="30"/>
  <c r="AD63" i="30"/>
  <c r="AE63" i="30"/>
  <c r="AF63" i="30"/>
  <c r="AG63" i="30"/>
  <c r="AH63" i="30"/>
  <c r="AI63" i="30"/>
  <c r="AJ63" i="30"/>
  <c r="AK63" i="30"/>
  <c r="AL63" i="30"/>
  <c r="AM63" i="30"/>
  <c r="AN63" i="30"/>
  <c r="AO63" i="30"/>
  <c r="AP63" i="30"/>
  <c r="AQ63" i="30"/>
  <c r="AR63" i="30"/>
  <c r="AS63" i="30"/>
  <c r="AT63" i="30"/>
  <c r="A64" i="30"/>
  <c r="B64" i="30"/>
  <c r="C64" i="30"/>
  <c r="D64" i="30"/>
  <c r="E64" i="30"/>
  <c r="F64" i="30"/>
  <c r="G64" i="30"/>
  <c r="H64" i="30"/>
  <c r="I64" i="30"/>
  <c r="J64" i="30"/>
  <c r="K64" i="30"/>
  <c r="L64" i="30"/>
  <c r="M64" i="30"/>
  <c r="N64" i="30"/>
  <c r="O64" i="30"/>
  <c r="P64" i="30"/>
  <c r="Q64" i="30"/>
  <c r="R64" i="30"/>
  <c r="S64" i="30"/>
  <c r="T64" i="30"/>
  <c r="U64" i="30"/>
  <c r="V64" i="30"/>
  <c r="W64" i="30"/>
  <c r="X64" i="30"/>
  <c r="Y64" i="30"/>
  <c r="Z64" i="30"/>
  <c r="AA64" i="30"/>
  <c r="AB64" i="30"/>
  <c r="AC64" i="30"/>
  <c r="AD64" i="30"/>
  <c r="AE64" i="30"/>
  <c r="AF64" i="30"/>
  <c r="AG64" i="30"/>
  <c r="AH64" i="30"/>
  <c r="AI64" i="30"/>
  <c r="AJ64" i="30"/>
  <c r="AK64" i="30"/>
  <c r="AL64" i="30"/>
  <c r="AM64" i="30"/>
  <c r="AN64" i="30"/>
  <c r="AO64" i="30"/>
  <c r="AP64" i="30"/>
  <c r="AQ64" i="30"/>
  <c r="AR64" i="30"/>
  <c r="AS64" i="30"/>
  <c r="AT64" i="30"/>
  <c r="A65" i="30"/>
  <c r="B65" i="30"/>
  <c r="C65" i="30"/>
  <c r="D65" i="30"/>
  <c r="E65" i="30"/>
  <c r="F65" i="30"/>
  <c r="G65" i="30"/>
  <c r="H65" i="30"/>
  <c r="I65" i="30"/>
  <c r="J65" i="30"/>
  <c r="K65" i="30"/>
  <c r="L65" i="30"/>
  <c r="M65" i="30"/>
  <c r="N65" i="30"/>
  <c r="O65" i="30"/>
  <c r="P65" i="30"/>
  <c r="Q65" i="30"/>
  <c r="R65" i="30"/>
  <c r="S65" i="30"/>
  <c r="T65" i="30"/>
  <c r="U65" i="30"/>
  <c r="V65" i="30"/>
  <c r="W65" i="30"/>
  <c r="X65" i="30"/>
  <c r="Y65" i="30"/>
  <c r="Z65" i="30"/>
  <c r="AA65" i="30"/>
  <c r="AB65" i="30"/>
  <c r="AC65" i="30"/>
  <c r="AD65" i="30"/>
  <c r="AE65" i="30"/>
  <c r="AF65" i="30"/>
  <c r="AG65" i="30"/>
  <c r="AH65" i="30"/>
  <c r="AI65" i="30"/>
  <c r="AJ65" i="30"/>
  <c r="AK65" i="30"/>
  <c r="AL65" i="30"/>
  <c r="AM65" i="30"/>
  <c r="AN65" i="30"/>
  <c r="AO65" i="30"/>
  <c r="AP65" i="30"/>
  <c r="AQ65" i="30"/>
  <c r="AR65" i="30"/>
  <c r="AS65" i="30"/>
  <c r="AT65" i="30"/>
  <c r="A66" i="30"/>
  <c r="B66" i="30"/>
  <c r="C66" i="30"/>
  <c r="D66" i="30"/>
  <c r="E66" i="30"/>
  <c r="F66" i="30"/>
  <c r="G66" i="30"/>
  <c r="H66" i="30"/>
  <c r="I66" i="30"/>
  <c r="J66" i="30"/>
  <c r="K66" i="30"/>
  <c r="L66" i="30"/>
  <c r="M66" i="30"/>
  <c r="N66" i="30"/>
  <c r="O66" i="30"/>
  <c r="P66" i="30"/>
  <c r="Q66" i="30"/>
  <c r="R66" i="30"/>
  <c r="S66" i="30"/>
  <c r="T66" i="30"/>
  <c r="U66" i="30"/>
  <c r="V66" i="30"/>
  <c r="W66" i="30"/>
  <c r="X66" i="30"/>
  <c r="Y66" i="30"/>
  <c r="Z66" i="30"/>
  <c r="AA66" i="30"/>
  <c r="AB66" i="30"/>
  <c r="AC66" i="30"/>
  <c r="AD66" i="30"/>
  <c r="AE66" i="30"/>
  <c r="AF66" i="30"/>
  <c r="AG66" i="30"/>
  <c r="AH66" i="30"/>
  <c r="AI66" i="30"/>
  <c r="AJ66" i="30"/>
  <c r="AK66" i="30"/>
  <c r="AL66" i="30"/>
  <c r="AM66" i="30"/>
  <c r="AN66" i="30"/>
  <c r="AO66" i="30"/>
  <c r="AP66" i="30"/>
  <c r="AQ66" i="30"/>
  <c r="AR66" i="30"/>
  <c r="AS66" i="30"/>
  <c r="AT66" i="30"/>
  <c r="A67" i="30"/>
  <c r="B67" i="30"/>
  <c r="C67" i="30"/>
  <c r="D67" i="30"/>
  <c r="E67" i="30"/>
  <c r="F67" i="30"/>
  <c r="G67" i="30"/>
  <c r="H67" i="30"/>
  <c r="I67" i="30"/>
  <c r="J67" i="30"/>
  <c r="K67" i="30"/>
  <c r="L67" i="30"/>
  <c r="M67" i="30"/>
  <c r="N67" i="30"/>
  <c r="O67" i="30"/>
  <c r="P67" i="30"/>
  <c r="Q67" i="30"/>
  <c r="R67" i="30"/>
  <c r="S67" i="30"/>
  <c r="T67" i="30"/>
  <c r="U67" i="30"/>
  <c r="V67" i="30"/>
  <c r="W67" i="30"/>
  <c r="X67" i="30"/>
  <c r="Y67" i="30"/>
  <c r="Z67" i="30"/>
  <c r="AA67" i="30"/>
  <c r="AB67" i="30"/>
  <c r="AC67" i="30"/>
  <c r="AD67" i="30"/>
  <c r="AE67" i="30"/>
  <c r="AF67" i="30"/>
  <c r="AG67" i="30"/>
  <c r="AH67" i="30"/>
  <c r="AI67" i="30"/>
  <c r="AJ67" i="30"/>
  <c r="AK67" i="30"/>
  <c r="AL67" i="30"/>
  <c r="AM67" i="30"/>
  <c r="AN67" i="30"/>
  <c r="AO67" i="30"/>
  <c r="AP67" i="30"/>
  <c r="AQ67" i="30"/>
  <c r="AR67" i="30"/>
  <c r="AS67" i="30"/>
  <c r="AT67" i="30"/>
  <c r="A68" i="30"/>
  <c r="B68" i="30"/>
  <c r="C68" i="30"/>
  <c r="D68" i="30"/>
  <c r="E68" i="30"/>
  <c r="F68" i="30"/>
  <c r="G68" i="30"/>
  <c r="H68" i="30"/>
  <c r="I68" i="30"/>
  <c r="J68" i="30"/>
  <c r="K68" i="30"/>
  <c r="L68" i="30"/>
  <c r="M68" i="30"/>
  <c r="N68" i="30"/>
  <c r="O68" i="30"/>
  <c r="P68" i="30"/>
  <c r="Q68" i="30"/>
  <c r="R68" i="30"/>
  <c r="S68" i="30"/>
  <c r="T68" i="30"/>
  <c r="U68" i="30"/>
  <c r="V68" i="30"/>
  <c r="W68" i="30"/>
  <c r="X68" i="30"/>
  <c r="Y68" i="30"/>
  <c r="Z68" i="30"/>
  <c r="AA68" i="30"/>
  <c r="AB68" i="30"/>
  <c r="AC68" i="30"/>
  <c r="AD68" i="30"/>
  <c r="AE68" i="30"/>
  <c r="AF68" i="30"/>
  <c r="AG68" i="30"/>
  <c r="AH68" i="30"/>
  <c r="AI68" i="30"/>
  <c r="AJ68" i="30"/>
  <c r="AK68" i="30"/>
  <c r="AL68" i="30"/>
  <c r="AM68" i="30"/>
  <c r="AN68" i="30"/>
  <c r="AO68" i="30"/>
  <c r="AP68" i="30"/>
  <c r="AQ68" i="30"/>
  <c r="AR68" i="30"/>
  <c r="AS68" i="30"/>
  <c r="AT68" i="30"/>
  <c r="A69" i="30"/>
  <c r="B69" i="30"/>
  <c r="C69" i="30"/>
  <c r="D69" i="30"/>
  <c r="E69" i="30"/>
  <c r="F69" i="30"/>
  <c r="G69" i="30"/>
  <c r="H69" i="30"/>
  <c r="I69" i="30"/>
  <c r="J69" i="30"/>
  <c r="K69" i="30"/>
  <c r="L69" i="30"/>
  <c r="M69" i="30"/>
  <c r="N69" i="30"/>
  <c r="O69" i="30"/>
  <c r="P69" i="30"/>
  <c r="Q69" i="30"/>
  <c r="R69" i="30"/>
  <c r="S69" i="30"/>
  <c r="T69" i="30"/>
  <c r="U69" i="30"/>
  <c r="V69" i="30"/>
  <c r="W69" i="30"/>
  <c r="X69" i="30"/>
  <c r="Y69" i="30"/>
  <c r="Z69" i="30"/>
  <c r="AA69" i="30"/>
  <c r="AB69" i="30"/>
  <c r="AC69" i="30"/>
  <c r="AD69" i="30"/>
  <c r="AE69" i="30"/>
  <c r="AF69" i="30"/>
  <c r="AG69" i="30"/>
  <c r="AH69" i="30"/>
  <c r="AI69" i="30"/>
  <c r="AJ69" i="30"/>
  <c r="AK69" i="30"/>
  <c r="AL69" i="30"/>
  <c r="AM69" i="30"/>
  <c r="AN69" i="30"/>
  <c r="AO69" i="30"/>
  <c r="AP69" i="30"/>
  <c r="AQ69" i="30"/>
  <c r="AR69" i="30"/>
  <c r="AS69" i="30"/>
  <c r="AT69" i="30"/>
  <c r="A70" i="30"/>
  <c r="B70" i="30"/>
  <c r="C70" i="30"/>
  <c r="D70" i="30"/>
  <c r="E70" i="30"/>
  <c r="F70" i="30"/>
  <c r="G70" i="30"/>
  <c r="H70" i="30"/>
  <c r="I70" i="30"/>
  <c r="J70" i="30"/>
  <c r="K70" i="30"/>
  <c r="L70" i="30"/>
  <c r="M70" i="30"/>
  <c r="N70" i="30"/>
  <c r="O70" i="30"/>
  <c r="P70" i="30"/>
  <c r="Q70" i="30"/>
  <c r="R70" i="30"/>
  <c r="S70" i="30"/>
  <c r="T70" i="30"/>
  <c r="U70" i="30"/>
  <c r="V70" i="30"/>
  <c r="W70" i="30"/>
  <c r="X70" i="30"/>
  <c r="Y70" i="30"/>
  <c r="Z70" i="30"/>
  <c r="AA70" i="30"/>
  <c r="AB70" i="30"/>
  <c r="AC70" i="30"/>
  <c r="AD70" i="30"/>
  <c r="AE70" i="30"/>
  <c r="AF70" i="30"/>
  <c r="AG70" i="30"/>
  <c r="AH70" i="30"/>
  <c r="AI70" i="30"/>
  <c r="AJ70" i="30"/>
  <c r="AK70" i="30"/>
  <c r="AL70" i="30"/>
  <c r="AM70" i="30"/>
  <c r="AN70" i="30"/>
  <c r="AO70" i="30"/>
  <c r="AP70" i="30"/>
  <c r="AQ70" i="30"/>
  <c r="AR70" i="30"/>
  <c r="AS70" i="30"/>
  <c r="AT70" i="30"/>
  <c r="A71" i="30"/>
  <c r="B71" i="30"/>
  <c r="C71" i="30"/>
  <c r="D71" i="30"/>
  <c r="E71" i="30"/>
  <c r="F71" i="30"/>
  <c r="G71" i="30"/>
  <c r="H71" i="30"/>
  <c r="I71" i="30"/>
  <c r="J71" i="30"/>
  <c r="K71" i="30"/>
  <c r="L71" i="30"/>
  <c r="M71" i="30"/>
  <c r="N71" i="30"/>
  <c r="O71" i="30"/>
  <c r="P71" i="30"/>
  <c r="Q71" i="30"/>
  <c r="R71" i="30"/>
  <c r="S71" i="30"/>
  <c r="T71" i="30"/>
  <c r="U71" i="30"/>
  <c r="V71" i="30"/>
  <c r="W71" i="30"/>
  <c r="X71" i="30"/>
  <c r="Y71" i="30"/>
  <c r="Z71" i="30"/>
  <c r="AA71" i="30"/>
  <c r="AB71" i="30"/>
  <c r="AC71" i="30"/>
  <c r="AD71" i="30"/>
  <c r="AE71" i="30"/>
  <c r="AF71" i="30"/>
  <c r="AG71" i="30"/>
  <c r="AH71" i="30"/>
  <c r="AI71" i="30"/>
  <c r="AJ71" i="30"/>
  <c r="AK71" i="30"/>
  <c r="AL71" i="30"/>
  <c r="AM71" i="30"/>
  <c r="AN71" i="30"/>
  <c r="AO71" i="30"/>
  <c r="AP71" i="30"/>
  <c r="AQ71" i="30"/>
  <c r="AR71" i="30"/>
  <c r="AS71" i="30"/>
  <c r="AT71" i="30"/>
  <c r="A72" i="30"/>
  <c r="B72" i="30"/>
  <c r="C72" i="30"/>
  <c r="D72" i="30"/>
  <c r="E72" i="30"/>
  <c r="F72" i="30"/>
  <c r="G72" i="30"/>
  <c r="H72" i="30"/>
  <c r="I72" i="30"/>
  <c r="J72" i="30"/>
  <c r="K72" i="30"/>
  <c r="L72" i="30"/>
  <c r="M72" i="30"/>
  <c r="N72" i="30"/>
  <c r="O72" i="30"/>
  <c r="P72" i="30"/>
  <c r="Q72" i="30"/>
  <c r="R72" i="30"/>
  <c r="S72" i="30"/>
  <c r="T72" i="30"/>
  <c r="U72" i="30"/>
  <c r="V72" i="30"/>
  <c r="W72" i="30"/>
  <c r="X72" i="30"/>
  <c r="Y72" i="30"/>
  <c r="Z72" i="30"/>
  <c r="AA72" i="30"/>
  <c r="AB72" i="30"/>
  <c r="AC72" i="30"/>
  <c r="AD72" i="30"/>
  <c r="AE72" i="30"/>
  <c r="AF72" i="30"/>
  <c r="AG72" i="30"/>
  <c r="AH72" i="30"/>
  <c r="AI72" i="30"/>
  <c r="AJ72" i="30"/>
  <c r="AK72" i="30"/>
  <c r="AL72" i="30"/>
  <c r="AM72" i="30"/>
  <c r="AN72" i="30"/>
  <c r="AO72" i="30"/>
  <c r="AP72" i="30"/>
  <c r="AQ72" i="30"/>
  <c r="AR72" i="30"/>
  <c r="AS72" i="30"/>
  <c r="AT72" i="30"/>
  <c r="A73" i="30"/>
  <c r="B73" i="30"/>
  <c r="C73" i="30"/>
  <c r="D73" i="30"/>
  <c r="E73" i="30"/>
  <c r="F73" i="30"/>
  <c r="G73" i="30"/>
  <c r="H73" i="30"/>
  <c r="I73" i="30"/>
  <c r="J73" i="30"/>
  <c r="K73" i="30"/>
  <c r="L73" i="30"/>
  <c r="M73" i="30"/>
  <c r="N73" i="30"/>
  <c r="O73" i="30"/>
  <c r="P73" i="30"/>
  <c r="Q73" i="30"/>
  <c r="R73" i="30"/>
  <c r="S73" i="30"/>
  <c r="T73" i="30"/>
  <c r="U73" i="30"/>
  <c r="V73" i="30"/>
  <c r="W73" i="30"/>
  <c r="X73" i="30"/>
  <c r="Y73" i="30"/>
  <c r="Z73" i="30"/>
  <c r="AA73" i="30"/>
  <c r="AB73" i="30"/>
  <c r="AC73" i="30"/>
  <c r="AD73" i="30"/>
  <c r="AE73" i="30"/>
  <c r="AF73" i="30"/>
  <c r="AG73" i="30"/>
  <c r="AH73" i="30"/>
  <c r="AI73" i="30"/>
  <c r="AJ73" i="30"/>
  <c r="AK73" i="30"/>
  <c r="AL73" i="30"/>
  <c r="AM73" i="30"/>
  <c r="AN73" i="30"/>
  <c r="AO73" i="30"/>
  <c r="AP73" i="30"/>
  <c r="AQ73" i="30"/>
  <c r="AR73" i="30"/>
  <c r="AS73" i="30"/>
  <c r="AT73" i="30"/>
  <c r="A74" i="30"/>
  <c r="B74" i="30"/>
  <c r="C74" i="30"/>
  <c r="D74" i="30"/>
  <c r="E74" i="30"/>
  <c r="F74" i="30"/>
  <c r="G74" i="30"/>
  <c r="H74" i="30"/>
  <c r="I74" i="30"/>
  <c r="J74" i="30"/>
  <c r="K74" i="30"/>
  <c r="L74" i="30"/>
  <c r="M74" i="30"/>
  <c r="N74" i="30"/>
  <c r="O74" i="30"/>
  <c r="P74" i="30"/>
  <c r="Q74" i="30"/>
  <c r="R74" i="30"/>
  <c r="S74" i="30"/>
  <c r="T74" i="30"/>
  <c r="U74" i="30"/>
  <c r="V74" i="30"/>
  <c r="W74" i="30"/>
  <c r="X74" i="30"/>
  <c r="Y74" i="30"/>
  <c r="Z74" i="30"/>
  <c r="AA74" i="30"/>
  <c r="AB74" i="30"/>
  <c r="AC74" i="30"/>
  <c r="AD74" i="30"/>
  <c r="AE74" i="30"/>
  <c r="AF74" i="30"/>
  <c r="AG74" i="30"/>
  <c r="AH74" i="30"/>
  <c r="AI74" i="30"/>
  <c r="AJ74" i="30"/>
  <c r="AK74" i="30"/>
  <c r="AL74" i="30"/>
  <c r="AM74" i="30"/>
  <c r="AN74" i="30"/>
  <c r="AO74" i="30"/>
  <c r="AP74" i="30"/>
  <c r="AQ74" i="30"/>
  <c r="AR74" i="30"/>
  <c r="AS74" i="30"/>
  <c r="AT74" i="30"/>
  <c r="A75" i="30"/>
  <c r="B75" i="30"/>
  <c r="C75" i="30"/>
  <c r="D75" i="30"/>
  <c r="E75" i="30"/>
  <c r="F75" i="30"/>
  <c r="G75" i="30"/>
  <c r="H75" i="30"/>
  <c r="I75" i="30"/>
  <c r="J75" i="30"/>
  <c r="K75" i="30"/>
  <c r="L75" i="30"/>
  <c r="M75" i="30"/>
  <c r="N75" i="30"/>
  <c r="O75" i="30"/>
  <c r="P75" i="30"/>
  <c r="Q75" i="30"/>
  <c r="R75" i="30"/>
  <c r="S75" i="30"/>
  <c r="T75" i="30"/>
  <c r="U75" i="30"/>
  <c r="V75" i="30"/>
  <c r="W75" i="30"/>
  <c r="X75" i="30"/>
  <c r="Y75" i="30"/>
  <c r="Z75" i="30"/>
  <c r="AA75" i="30"/>
  <c r="AB75" i="30"/>
  <c r="AC75" i="30"/>
  <c r="AD75" i="30"/>
  <c r="AE75" i="30"/>
  <c r="AF75" i="30"/>
  <c r="AG75" i="30"/>
  <c r="AH75" i="30"/>
  <c r="AI75" i="30"/>
  <c r="AJ75" i="30"/>
  <c r="AK75" i="30"/>
  <c r="AL75" i="30"/>
  <c r="AM75" i="30"/>
  <c r="AN75" i="30"/>
  <c r="AO75" i="30"/>
  <c r="AP75" i="30"/>
  <c r="AQ75" i="30"/>
  <c r="AR75" i="30"/>
  <c r="AS75" i="30"/>
  <c r="AT75" i="30"/>
  <c r="A76" i="30"/>
  <c r="B76" i="30"/>
  <c r="C76" i="30"/>
  <c r="D76" i="30"/>
  <c r="E76" i="30"/>
  <c r="F76" i="30"/>
  <c r="G76" i="30"/>
  <c r="H76" i="30"/>
  <c r="I76" i="30"/>
  <c r="J76" i="30"/>
  <c r="K76" i="30"/>
  <c r="L76" i="30"/>
  <c r="M76" i="30"/>
  <c r="N76" i="30"/>
  <c r="O76" i="30"/>
  <c r="P76" i="30"/>
  <c r="Q76" i="30"/>
  <c r="R76" i="30"/>
  <c r="S76" i="30"/>
  <c r="T76" i="30"/>
  <c r="U76" i="30"/>
  <c r="V76" i="30"/>
  <c r="W76" i="30"/>
  <c r="X76" i="30"/>
  <c r="Y76" i="30"/>
  <c r="Z76" i="30"/>
  <c r="AA76" i="30"/>
  <c r="AB76" i="30"/>
  <c r="AC76" i="30"/>
  <c r="AD76" i="30"/>
  <c r="AE76" i="30"/>
  <c r="AF76" i="30"/>
  <c r="AG76" i="30"/>
  <c r="AH76" i="30"/>
  <c r="AI76" i="30"/>
  <c r="AJ76" i="30"/>
  <c r="AK76" i="30"/>
  <c r="AL76" i="30"/>
  <c r="AM76" i="30"/>
  <c r="AN76" i="30"/>
  <c r="AO76" i="30"/>
  <c r="AP76" i="30"/>
  <c r="AQ76" i="30"/>
  <c r="AR76" i="30"/>
  <c r="AS76" i="30"/>
  <c r="AT76" i="30"/>
  <c r="AT41" i="30"/>
  <c r="AS41" i="30"/>
  <c r="AO41" i="30"/>
  <c r="AM41" i="30"/>
  <c r="AK41" i="30"/>
  <c r="AI41" i="30"/>
  <c r="AG41" i="30"/>
  <c r="AE41" i="30"/>
  <c r="AC41" i="30"/>
  <c r="AA41" i="30"/>
  <c r="Y41" i="30"/>
  <c r="W41" i="30"/>
  <c r="U41" i="30"/>
  <c r="S41" i="30"/>
  <c r="R41" i="30"/>
  <c r="P41" i="30"/>
  <c r="O41" i="30"/>
  <c r="M41" i="30"/>
  <c r="K41" i="30"/>
  <c r="J41" i="30"/>
  <c r="I41" i="30"/>
  <c r="H41" i="30"/>
  <c r="G41" i="30"/>
  <c r="F41" i="30"/>
  <c r="E41" i="30"/>
  <c r="D41" i="30"/>
  <c r="C41" i="30"/>
  <c r="B41" i="30"/>
  <c r="A41" i="30"/>
  <c r="A3" i="30"/>
  <c r="B3" i="30"/>
  <c r="C3" i="30"/>
  <c r="D3" i="30"/>
  <c r="E3" i="30"/>
  <c r="F3" i="30"/>
  <c r="G3" i="30"/>
  <c r="H3" i="30"/>
  <c r="I3" i="30"/>
  <c r="K3" i="30"/>
  <c r="M3" i="30"/>
  <c r="O3" i="30"/>
  <c r="P3" i="30"/>
  <c r="R3" i="30"/>
  <c r="S3" i="30"/>
  <c r="U3" i="30"/>
  <c r="W3" i="30"/>
  <c r="Y3" i="30"/>
  <c r="AA3" i="30"/>
  <c r="AC3" i="30"/>
  <c r="AE3" i="30"/>
  <c r="AG3" i="30"/>
  <c r="AI3" i="30"/>
  <c r="AK3" i="30"/>
  <c r="AM3" i="30"/>
  <c r="AO3" i="30"/>
  <c r="AS3" i="30"/>
  <c r="AT3" i="30"/>
  <c r="A4" i="30"/>
  <c r="B4" i="30"/>
  <c r="C4" i="30"/>
  <c r="D4" i="30"/>
  <c r="E4" i="30"/>
  <c r="F4" i="30"/>
  <c r="G4" i="30"/>
  <c r="H4" i="30"/>
  <c r="I4" i="30"/>
  <c r="K4" i="30"/>
  <c r="M4" i="30"/>
  <c r="O4" i="30"/>
  <c r="R4" i="30"/>
  <c r="U4" i="30"/>
  <c r="W4" i="30"/>
  <c r="Y4" i="30"/>
  <c r="AA4" i="30"/>
  <c r="AC4" i="30"/>
  <c r="AE4" i="30"/>
  <c r="AG4" i="30"/>
  <c r="AI4" i="30"/>
  <c r="AK4" i="30"/>
  <c r="AM4" i="30"/>
  <c r="AO4" i="30"/>
  <c r="AS4" i="30"/>
  <c r="AT4" i="30"/>
  <c r="A5" i="30"/>
  <c r="B5" i="30"/>
  <c r="C5" i="30"/>
  <c r="D5" i="30"/>
  <c r="E5" i="30"/>
  <c r="F5" i="30"/>
  <c r="G5" i="30"/>
  <c r="H5" i="30"/>
  <c r="I5" i="30"/>
  <c r="J5" i="30"/>
  <c r="K5" i="30"/>
  <c r="M5" i="30"/>
  <c r="O5" i="30"/>
  <c r="P5" i="30"/>
  <c r="R5" i="30"/>
  <c r="S5" i="30"/>
  <c r="U5" i="30"/>
  <c r="W5" i="30"/>
  <c r="Y5" i="30"/>
  <c r="AA5" i="30"/>
  <c r="AC5" i="30"/>
  <c r="AE5" i="30"/>
  <c r="AG5" i="30"/>
  <c r="AI5" i="30"/>
  <c r="AK5" i="30"/>
  <c r="AM5" i="30"/>
  <c r="AO5" i="30"/>
  <c r="AS5" i="30"/>
  <c r="AT5" i="30"/>
  <c r="A6" i="30"/>
  <c r="B6" i="30"/>
  <c r="C6" i="30"/>
  <c r="D6" i="30"/>
  <c r="E6" i="30"/>
  <c r="F6" i="30"/>
  <c r="G6" i="30"/>
  <c r="H6" i="30"/>
  <c r="I6" i="30"/>
  <c r="J6" i="30"/>
  <c r="K6" i="30"/>
  <c r="M6" i="30"/>
  <c r="O6" i="30"/>
  <c r="P6" i="30"/>
  <c r="R6" i="30"/>
  <c r="S6" i="30"/>
  <c r="U6" i="30"/>
  <c r="W6" i="30"/>
  <c r="Y6" i="30"/>
  <c r="AA6" i="30"/>
  <c r="AC6" i="30"/>
  <c r="AE6" i="30"/>
  <c r="AG6" i="30"/>
  <c r="AI6" i="30"/>
  <c r="AK6" i="30"/>
  <c r="AM6" i="30"/>
  <c r="AO6" i="30"/>
  <c r="AS6" i="30"/>
  <c r="AT6" i="30"/>
  <c r="A7" i="30"/>
  <c r="B7" i="30"/>
  <c r="C7" i="30"/>
  <c r="D7" i="30"/>
  <c r="E7" i="30"/>
  <c r="F7" i="30"/>
  <c r="G7" i="30"/>
  <c r="H7" i="30"/>
  <c r="I7" i="30"/>
  <c r="K7" i="30"/>
  <c r="M7" i="30"/>
  <c r="O7" i="30"/>
  <c r="P7" i="30"/>
  <c r="R7" i="30"/>
  <c r="S7" i="30"/>
  <c r="U7" i="30"/>
  <c r="W7" i="30"/>
  <c r="Y7" i="30"/>
  <c r="AA7" i="30"/>
  <c r="AC7" i="30"/>
  <c r="AE7" i="30"/>
  <c r="AG7" i="30"/>
  <c r="AI7" i="30"/>
  <c r="AK7" i="30"/>
  <c r="AM7" i="30"/>
  <c r="AO7" i="30"/>
  <c r="AS7" i="30"/>
  <c r="AT7" i="30"/>
  <c r="A8" i="30"/>
  <c r="B8" i="30"/>
  <c r="C8" i="30"/>
  <c r="D8" i="30"/>
  <c r="E8" i="30"/>
  <c r="F8" i="30"/>
  <c r="G8" i="30"/>
  <c r="H8" i="30"/>
  <c r="I8" i="30"/>
  <c r="J8" i="30"/>
  <c r="K8" i="30"/>
  <c r="M8" i="30"/>
  <c r="O8" i="30"/>
  <c r="P8" i="30"/>
  <c r="R8" i="30"/>
  <c r="S8" i="30"/>
  <c r="U8" i="30"/>
  <c r="W8" i="30"/>
  <c r="Y8" i="30"/>
  <c r="AA8" i="30"/>
  <c r="AC8" i="30"/>
  <c r="AE8" i="30"/>
  <c r="AG8" i="30"/>
  <c r="AI8" i="30"/>
  <c r="AK8" i="30"/>
  <c r="AM8" i="30"/>
  <c r="AO8" i="30"/>
  <c r="AS8" i="30"/>
  <c r="AT8" i="30"/>
  <c r="A9" i="30"/>
  <c r="B9" i="30"/>
  <c r="C9" i="30"/>
  <c r="D9" i="30"/>
  <c r="E9" i="30"/>
  <c r="F9" i="30"/>
  <c r="G9" i="30"/>
  <c r="H9" i="30"/>
  <c r="I9" i="30"/>
  <c r="J9" i="30"/>
  <c r="K9" i="30"/>
  <c r="M9" i="30"/>
  <c r="O9" i="30"/>
  <c r="P9" i="30"/>
  <c r="R9" i="30"/>
  <c r="S9" i="30"/>
  <c r="U9" i="30"/>
  <c r="W9" i="30"/>
  <c r="Y9" i="30"/>
  <c r="AA9" i="30"/>
  <c r="AC9" i="30"/>
  <c r="AE9" i="30"/>
  <c r="AG9" i="30"/>
  <c r="AI9" i="30"/>
  <c r="AK9" i="30"/>
  <c r="AM9" i="30"/>
  <c r="AO9" i="30"/>
  <c r="AS9" i="30"/>
  <c r="AT9" i="30"/>
  <c r="A10" i="30"/>
  <c r="B10" i="30"/>
  <c r="C10" i="30"/>
  <c r="D10" i="30"/>
  <c r="E10" i="30"/>
  <c r="F10" i="30"/>
  <c r="G10" i="30"/>
  <c r="H10" i="30"/>
  <c r="I10" i="30"/>
  <c r="J10" i="30"/>
  <c r="K10" i="30"/>
  <c r="M10" i="30"/>
  <c r="O10" i="30"/>
  <c r="P10" i="30"/>
  <c r="R10" i="30"/>
  <c r="S10" i="30"/>
  <c r="U10" i="30"/>
  <c r="W10" i="30"/>
  <c r="Y10" i="30"/>
  <c r="AA10" i="30"/>
  <c r="AC10" i="30"/>
  <c r="AE10" i="30"/>
  <c r="AG10" i="30"/>
  <c r="AI10" i="30"/>
  <c r="AK10" i="30"/>
  <c r="AM10" i="30"/>
  <c r="AO10" i="30"/>
  <c r="AS10" i="30"/>
  <c r="AT10" i="30"/>
  <c r="A11" i="30"/>
  <c r="B11" i="30"/>
  <c r="C11" i="30"/>
  <c r="D11" i="30"/>
  <c r="E11" i="30"/>
  <c r="F11" i="30"/>
  <c r="G11" i="30"/>
  <c r="H11" i="30"/>
  <c r="I11" i="30"/>
  <c r="K11" i="30"/>
  <c r="M11" i="30"/>
  <c r="O11" i="30"/>
  <c r="P11" i="30"/>
  <c r="R11" i="30"/>
  <c r="S11" i="30"/>
  <c r="U11" i="30"/>
  <c r="W11" i="30"/>
  <c r="Y11" i="30"/>
  <c r="AA11" i="30"/>
  <c r="AC11" i="30"/>
  <c r="AE11" i="30"/>
  <c r="AG11" i="30"/>
  <c r="AI11" i="30"/>
  <c r="AK11" i="30"/>
  <c r="AM11" i="30"/>
  <c r="AO11" i="30"/>
  <c r="AS11" i="30"/>
  <c r="AT11" i="30"/>
  <c r="A12" i="30"/>
  <c r="B12" i="30"/>
  <c r="C12" i="30"/>
  <c r="D12" i="30"/>
  <c r="E12" i="30"/>
  <c r="F12" i="30"/>
  <c r="G12" i="30"/>
  <c r="H12" i="30"/>
  <c r="I12" i="30"/>
  <c r="K12" i="30"/>
  <c r="M12" i="30"/>
  <c r="O12" i="30"/>
  <c r="P12" i="30"/>
  <c r="R12" i="30"/>
  <c r="S12" i="30"/>
  <c r="U12" i="30"/>
  <c r="W12" i="30"/>
  <c r="Y12" i="30"/>
  <c r="AA12" i="30"/>
  <c r="AC12" i="30"/>
  <c r="AE12" i="30"/>
  <c r="AG12" i="30"/>
  <c r="AI12" i="30"/>
  <c r="AK12" i="30"/>
  <c r="AM12" i="30"/>
  <c r="AO12" i="30"/>
  <c r="AS12" i="30"/>
  <c r="AT12" i="30"/>
  <c r="A13" i="30"/>
  <c r="B13" i="30"/>
  <c r="C13" i="30"/>
  <c r="D13" i="30"/>
  <c r="E13" i="30"/>
  <c r="F13" i="30"/>
  <c r="G13" i="30"/>
  <c r="H13" i="30"/>
  <c r="I13" i="30"/>
  <c r="J13" i="30"/>
  <c r="K13" i="30"/>
  <c r="M13" i="30"/>
  <c r="O13" i="30"/>
  <c r="P13" i="30"/>
  <c r="R13" i="30"/>
  <c r="S13" i="30"/>
  <c r="U13" i="30"/>
  <c r="W13" i="30"/>
  <c r="Y13" i="30"/>
  <c r="AA13" i="30"/>
  <c r="AC13" i="30"/>
  <c r="AE13" i="30"/>
  <c r="AG13" i="30"/>
  <c r="AI13" i="30"/>
  <c r="AK13" i="30"/>
  <c r="AM13" i="30"/>
  <c r="AO13" i="30"/>
  <c r="AS13" i="30"/>
  <c r="AT13" i="30"/>
  <c r="A14" i="30"/>
  <c r="B14" i="30"/>
  <c r="C14" i="30"/>
  <c r="D14" i="30"/>
  <c r="E14" i="30"/>
  <c r="F14" i="30"/>
  <c r="G14" i="30"/>
  <c r="H14" i="30"/>
  <c r="I14" i="30"/>
  <c r="J14" i="30"/>
  <c r="K14" i="30"/>
  <c r="M14" i="30"/>
  <c r="O14" i="30"/>
  <c r="P14" i="30"/>
  <c r="R14" i="30"/>
  <c r="S14" i="30"/>
  <c r="U14" i="30"/>
  <c r="W14" i="30"/>
  <c r="Y14" i="30"/>
  <c r="AA14" i="30"/>
  <c r="AC14" i="30"/>
  <c r="AE14" i="30"/>
  <c r="AG14" i="30"/>
  <c r="AI14" i="30"/>
  <c r="AK14" i="30"/>
  <c r="AM14" i="30"/>
  <c r="AO14" i="30"/>
  <c r="AS14" i="30"/>
  <c r="AT14" i="30"/>
  <c r="A15" i="30"/>
  <c r="B15" i="30"/>
  <c r="C15" i="30"/>
  <c r="D15" i="30"/>
  <c r="E15" i="30"/>
  <c r="F15" i="30"/>
  <c r="G15" i="30"/>
  <c r="H15" i="30"/>
  <c r="I15" i="30"/>
  <c r="J15" i="30"/>
  <c r="K15" i="30"/>
  <c r="M15" i="30"/>
  <c r="O15" i="30"/>
  <c r="P15" i="30"/>
  <c r="R15" i="30"/>
  <c r="S15" i="30"/>
  <c r="U15" i="30"/>
  <c r="W15" i="30"/>
  <c r="Y15" i="30"/>
  <c r="AA15" i="30"/>
  <c r="AC15" i="30"/>
  <c r="AE15" i="30"/>
  <c r="AG15" i="30"/>
  <c r="AI15" i="30"/>
  <c r="AK15" i="30"/>
  <c r="AM15" i="30"/>
  <c r="AO15" i="30"/>
  <c r="AS15" i="30"/>
  <c r="AT15" i="30"/>
  <c r="A16" i="30"/>
  <c r="B16" i="30"/>
  <c r="C16" i="30"/>
  <c r="D16" i="30"/>
  <c r="E16" i="30"/>
  <c r="F16" i="30"/>
  <c r="G16" i="30"/>
  <c r="H16" i="30"/>
  <c r="I16" i="30"/>
  <c r="K16" i="30"/>
  <c r="M16" i="30"/>
  <c r="O16" i="30"/>
  <c r="P16" i="30"/>
  <c r="R16" i="30"/>
  <c r="S16" i="30"/>
  <c r="U16" i="30"/>
  <c r="W16" i="30"/>
  <c r="Y16" i="30"/>
  <c r="AA16" i="30"/>
  <c r="AC16" i="30"/>
  <c r="AE16" i="30"/>
  <c r="AG16" i="30"/>
  <c r="AI16" i="30"/>
  <c r="AK16" i="30"/>
  <c r="AM16" i="30"/>
  <c r="AO16" i="30"/>
  <c r="AS16" i="30"/>
  <c r="AT16" i="30"/>
  <c r="A17" i="30"/>
  <c r="B17" i="30"/>
  <c r="C17" i="30"/>
  <c r="D17" i="30"/>
  <c r="E17" i="30"/>
  <c r="F17" i="30"/>
  <c r="G17" i="30"/>
  <c r="H17" i="30"/>
  <c r="I17" i="30"/>
  <c r="K17" i="30"/>
  <c r="M17" i="30"/>
  <c r="O17" i="30"/>
  <c r="P17" i="30"/>
  <c r="R17" i="30"/>
  <c r="S17" i="30"/>
  <c r="U17" i="30"/>
  <c r="W17" i="30"/>
  <c r="Y17" i="30"/>
  <c r="AA17" i="30"/>
  <c r="AC17" i="30"/>
  <c r="AE17" i="30"/>
  <c r="AG17" i="30"/>
  <c r="AI17" i="30"/>
  <c r="AK17" i="30"/>
  <c r="AM17" i="30"/>
  <c r="AO17" i="30"/>
  <c r="AS17" i="30"/>
  <c r="AT17" i="30"/>
  <c r="A18" i="30"/>
  <c r="B18" i="30"/>
  <c r="C18" i="30"/>
  <c r="D18" i="30"/>
  <c r="E18" i="30"/>
  <c r="F18" i="30"/>
  <c r="G18" i="30"/>
  <c r="H18" i="30"/>
  <c r="I18" i="30"/>
  <c r="J18" i="30"/>
  <c r="K18" i="30"/>
  <c r="M18" i="30"/>
  <c r="O18" i="30"/>
  <c r="P18" i="30"/>
  <c r="R18" i="30"/>
  <c r="S18" i="30"/>
  <c r="U18" i="30"/>
  <c r="W18" i="30"/>
  <c r="Y18" i="30"/>
  <c r="AA18" i="30"/>
  <c r="AC18" i="30"/>
  <c r="AE18" i="30"/>
  <c r="AG18" i="30"/>
  <c r="AI18" i="30"/>
  <c r="AK18" i="30"/>
  <c r="AM18" i="30"/>
  <c r="AO18" i="30"/>
  <c r="AS18" i="30"/>
  <c r="AT18" i="30"/>
  <c r="A19" i="30"/>
  <c r="B19" i="30"/>
  <c r="C19" i="30"/>
  <c r="D19" i="30"/>
  <c r="E19" i="30"/>
  <c r="F19" i="30"/>
  <c r="G19" i="30"/>
  <c r="H19" i="30"/>
  <c r="I19" i="30"/>
  <c r="J19" i="30"/>
  <c r="K19" i="30"/>
  <c r="M19" i="30"/>
  <c r="O19" i="30"/>
  <c r="P19" i="30"/>
  <c r="R19" i="30"/>
  <c r="S19" i="30"/>
  <c r="U19" i="30"/>
  <c r="W19" i="30"/>
  <c r="Y19" i="30"/>
  <c r="AA19" i="30"/>
  <c r="AC19" i="30"/>
  <c r="AE19" i="30"/>
  <c r="AG19" i="30"/>
  <c r="AI19" i="30"/>
  <c r="AK19" i="30"/>
  <c r="AM19" i="30"/>
  <c r="AO19" i="30"/>
  <c r="AS19" i="30"/>
  <c r="AT19" i="30"/>
  <c r="A20" i="30"/>
  <c r="B20" i="30"/>
  <c r="C20" i="30"/>
  <c r="D20" i="30"/>
  <c r="E20" i="30"/>
  <c r="F20" i="30"/>
  <c r="G20" i="30"/>
  <c r="H20" i="30"/>
  <c r="I20" i="30"/>
  <c r="J20" i="30"/>
  <c r="K20" i="30"/>
  <c r="M20" i="30"/>
  <c r="O20" i="30"/>
  <c r="P20" i="30"/>
  <c r="R20" i="30"/>
  <c r="S20" i="30"/>
  <c r="U20" i="30"/>
  <c r="W20" i="30"/>
  <c r="Y20" i="30"/>
  <c r="AA20" i="30"/>
  <c r="AC20" i="30"/>
  <c r="AE20" i="30"/>
  <c r="AG20" i="30"/>
  <c r="AI20" i="30"/>
  <c r="AK20" i="30"/>
  <c r="AM20" i="30"/>
  <c r="AO20" i="30"/>
  <c r="AS20" i="30"/>
  <c r="AT20" i="30"/>
  <c r="A21" i="30"/>
  <c r="B21" i="30"/>
  <c r="C21" i="30"/>
  <c r="D21" i="30"/>
  <c r="E21" i="30"/>
  <c r="F21" i="30"/>
  <c r="G21" i="30"/>
  <c r="H21" i="30"/>
  <c r="I21" i="30"/>
  <c r="P21" i="30"/>
  <c r="Q21" i="30"/>
  <c r="R21" i="30"/>
  <c r="S21" i="30"/>
  <c r="T21" i="30"/>
  <c r="U21" i="30"/>
  <c r="V21" i="30"/>
  <c r="W21" i="30"/>
  <c r="X21" i="30"/>
  <c r="Y21" i="30"/>
  <c r="Z21" i="30"/>
  <c r="AA21" i="30"/>
  <c r="AB21" i="30"/>
  <c r="AC21" i="30"/>
  <c r="AD21" i="30"/>
  <c r="AE21" i="30"/>
  <c r="AF21" i="30"/>
  <c r="AG21" i="30"/>
  <c r="AH21" i="30"/>
  <c r="AI21" i="30"/>
  <c r="AJ21" i="30"/>
  <c r="AK21" i="30"/>
  <c r="AL21" i="30"/>
  <c r="AM21" i="30"/>
  <c r="AN21" i="30"/>
  <c r="AO21" i="30"/>
  <c r="AP21" i="30"/>
  <c r="AQ21" i="30"/>
  <c r="AR21" i="30"/>
  <c r="AS21" i="30"/>
  <c r="AT21" i="30"/>
  <c r="A22" i="30"/>
  <c r="B22" i="30"/>
  <c r="C22" i="30"/>
  <c r="D22" i="30"/>
  <c r="E22" i="30"/>
  <c r="F22" i="30"/>
  <c r="G22" i="30"/>
  <c r="H22" i="30"/>
  <c r="I22" i="30"/>
  <c r="J22" i="30"/>
  <c r="K22" i="30"/>
  <c r="L22" i="30"/>
  <c r="M22" i="30"/>
  <c r="N22" i="30"/>
  <c r="O22" i="30"/>
  <c r="P22" i="30"/>
  <c r="Q22" i="30"/>
  <c r="R22" i="30"/>
  <c r="S22" i="30"/>
  <c r="T22" i="30"/>
  <c r="U22" i="30"/>
  <c r="V22" i="30"/>
  <c r="W22" i="30"/>
  <c r="X22" i="30"/>
  <c r="Y22" i="30"/>
  <c r="Z22" i="30"/>
  <c r="AA22" i="30"/>
  <c r="AB22" i="30"/>
  <c r="AC22" i="30"/>
  <c r="AD22" i="30"/>
  <c r="AE22" i="30"/>
  <c r="AF22" i="30"/>
  <c r="AG22" i="30"/>
  <c r="AH22" i="30"/>
  <c r="AI22" i="30"/>
  <c r="AJ22" i="30"/>
  <c r="AK22" i="30"/>
  <c r="AL22" i="30"/>
  <c r="AM22" i="30"/>
  <c r="AN22" i="30"/>
  <c r="AO22" i="30"/>
  <c r="AP22" i="30"/>
  <c r="AQ22" i="30"/>
  <c r="AR22" i="30"/>
  <c r="AS22" i="30"/>
  <c r="AT22" i="30"/>
  <c r="A23" i="30"/>
  <c r="B23" i="30"/>
  <c r="C23" i="30"/>
  <c r="D23" i="30"/>
  <c r="E23" i="30"/>
  <c r="F23" i="30"/>
  <c r="G23" i="30"/>
  <c r="H23" i="30"/>
  <c r="I23" i="30"/>
  <c r="J23" i="30"/>
  <c r="K23" i="30"/>
  <c r="L23" i="30"/>
  <c r="M23" i="30"/>
  <c r="N23" i="30"/>
  <c r="O23" i="30"/>
  <c r="P23" i="30"/>
  <c r="Q23" i="30"/>
  <c r="R23" i="30"/>
  <c r="S23" i="30"/>
  <c r="T23" i="30"/>
  <c r="U23" i="30"/>
  <c r="V23" i="30"/>
  <c r="W23" i="30"/>
  <c r="X23" i="30"/>
  <c r="Y23" i="30"/>
  <c r="Z23" i="30"/>
  <c r="AA23" i="30"/>
  <c r="AB23" i="30"/>
  <c r="AC23" i="30"/>
  <c r="AD23" i="30"/>
  <c r="AE23" i="30"/>
  <c r="AF23" i="30"/>
  <c r="AG23" i="30"/>
  <c r="AH23" i="30"/>
  <c r="AI23" i="30"/>
  <c r="AJ23" i="30"/>
  <c r="AK23" i="30"/>
  <c r="AL23" i="30"/>
  <c r="AM23" i="30"/>
  <c r="AN23" i="30"/>
  <c r="AO23" i="30"/>
  <c r="AP23" i="30"/>
  <c r="AQ23" i="30"/>
  <c r="AR23" i="30"/>
  <c r="AS23" i="30"/>
  <c r="AT23" i="30"/>
  <c r="A24" i="30"/>
  <c r="B24" i="30"/>
  <c r="C24" i="30"/>
  <c r="D24" i="30"/>
  <c r="E24" i="30"/>
  <c r="F24" i="30"/>
  <c r="G24" i="30"/>
  <c r="H24" i="30"/>
  <c r="I24" i="30"/>
  <c r="J24" i="30"/>
  <c r="K24" i="30"/>
  <c r="L24" i="30"/>
  <c r="M24" i="30"/>
  <c r="N24" i="30"/>
  <c r="O24" i="30"/>
  <c r="P24" i="30"/>
  <c r="Q24" i="30"/>
  <c r="R24" i="30"/>
  <c r="S24" i="30"/>
  <c r="T24" i="30"/>
  <c r="U24" i="30"/>
  <c r="V24" i="30"/>
  <c r="W24" i="30"/>
  <c r="X24" i="30"/>
  <c r="Y24" i="30"/>
  <c r="Z24" i="30"/>
  <c r="AA24" i="30"/>
  <c r="AB24" i="30"/>
  <c r="AC24" i="30"/>
  <c r="AD24" i="30"/>
  <c r="AE24" i="30"/>
  <c r="AF24" i="30"/>
  <c r="AG24" i="30"/>
  <c r="AH24" i="30"/>
  <c r="AI24" i="30"/>
  <c r="AJ24" i="30"/>
  <c r="AK24" i="30"/>
  <c r="AL24" i="30"/>
  <c r="AM24" i="30"/>
  <c r="AN24" i="30"/>
  <c r="AO24" i="30"/>
  <c r="AP24" i="30"/>
  <c r="AQ24" i="30"/>
  <c r="AR24" i="30"/>
  <c r="AS24" i="30"/>
  <c r="AT24" i="30"/>
  <c r="A25" i="30"/>
  <c r="B25" i="30"/>
  <c r="C25" i="30"/>
  <c r="D25" i="30"/>
  <c r="E25" i="30"/>
  <c r="F25" i="30"/>
  <c r="G25" i="30"/>
  <c r="H25" i="30"/>
  <c r="I25" i="30"/>
  <c r="J25" i="30"/>
  <c r="K25" i="30"/>
  <c r="L25" i="30"/>
  <c r="M25" i="30"/>
  <c r="N25" i="30"/>
  <c r="O25" i="30"/>
  <c r="P25" i="30"/>
  <c r="Q25" i="30"/>
  <c r="R25" i="30"/>
  <c r="S25" i="30"/>
  <c r="T25" i="30"/>
  <c r="U25" i="30"/>
  <c r="V25" i="30"/>
  <c r="W25" i="30"/>
  <c r="X25" i="30"/>
  <c r="Y25" i="30"/>
  <c r="Z25" i="30"/>
  <c r="AA25" i="30"/>
  <c r="AB25" i="30"/>
  <c r="AC25" i="30"/>
  <c r="AD25" i="30"/>
  <c r="AE25" i="30"/>
  <c r="AF25" i="30"/>
  <c r="AG25" i="30"/>
  <c r="AH25" i="30"/>
  <c r="AI25" i="30"/>
  <c r="AJ25" i="30"/>
  <c r="AK25" i="30"/>
  <c r="AL25" i="30"/>
  <c r="AM25" i="30"/>
  <c r="AN25" i="30"/>
  <c r="AO25" i="30"/>
  <c r="AP25" i="30"/>
  <c r="AQ25" i="30"/>
  <c r="AR25" i="30"/>
  <c r="AS25" i="30"/>
  <c r="AT25" i="30"/>
  <c r="A26" i="30"/>
  <c r="B26" i="30"/>
  <c r="C26" i="30"/>
  <c r="D26" i="30"/>
  <c r="E26" i="30"/>
  <c r="F26" i="30"/>
  <c r="G26" i="30"/>
  <c r="H26" i="30"/>
  <c r="I26" i="30"/>
  <c r="J26" i="30"/>
  <c r="K26" i="30"/>
  <c r="L26" i="30"/>
  <c r="M26" i="30"/>
  <c r="N26" i="30"/>
  <c r="O26" i="30"/>
  <c r="P26" i="30"/>
  <c r="Q26" i="30"/>
  <c r="R26" i="30"/>
  <c r="S26" i="30"/>
  <c r="T26" i="30"/>
  <c r="U26" i="30"/>
  <c r="V26" i="30"/>
  <c r="W26" i="30"/>
  <c r="X26" i="30"/>
  <c r="Y26" i="30"/>
  <c r="Z26" i="30"/>
  <c r="AA26" i="30"/>
  <c r="AB26" i="30"/>
  <c r="AC26" i="30"/>
  <c r="AD26" i="30"/>
  <c r="AE26" i="30"/>
  <c r="AF26" i="30"/>
  <c r="AG26" i="30"/>
  <c r="AH26" i="30"/>
  <c r="AI26" i="30"/>
  <c r="AJ26" i="30"/>
  <c r="AK26" i="30"/>
  <c r="AL26" i="30"/>
  <c r="AM26" i="30"/>
  <c r="AN26" i="30"/>
  <c r="AO26" i="30"/>
  <c r="AP26" i="30"/>
  <c r="AQ26" i="30"/>
  <c r="AR26" i="30"/>
  <c r="AS26" i="30"/>
  <c r="AT26" i="30"/>
  <c r="A27" i="30"/>
  <c r="B27" i="30"/>
  <c r="C27" i="30"/>
  <c r="D27" i="30"/>
  <c r="E27" i="30"/>
  <c r="F27" i="30"/>
  <c r="G27" i="30"/>
  <c r="H27" i="30"/>
  <c r="I27" i="30"/>
  <c r="J27" i="30"/>
  <c r="K27" i="30"/>
  <c r="L27" i="30"/>
  <c r="M27" i="30"/>
  <c r="N27" i="30"/>
  <c r="O27" i="30"/>
  <c r="P27" i="30"/>
  <c r="Q27" i="30"/>
  <c r="R27" i="30"/>
  <c r="S27" i="30"/>
  <c r="T27" i="30"/>
  <c r="U27" i="30"/>
  <c r="V27" i="30"/>
  <c r="W27" i="30"/>
  <c r="X27" i="30"/>
  <c r="Y27" i="30"/>
  <c r="Z27" i="30"/>
  <c r="AA27" i="30"/>
  <c r="AB27" i="30"/>
  <c r="AC27" i="30"/>
  <c r="AD27" i="30"/>
  <c r="AE27" i="30"/>
  <c r="AF27" i="30"/>
  <c r="AG27" i="30"/>
  <c r="AH27" i="30"/>
  <c r="AI27" i="30"/>
  <c r="AJ27" i="30"/>
  <c r="AK27" i="30"/>
  <c r="AL27" i="30"/>
  <c r="AM27" i="30"/>
  <c r="AN27" i="30"/>
  <c r="AO27" i="30"/>
  <c r="AP27" i="30"/>
  <c r="AQ27" i="30"/>
  <c r="AR27" i="30"/>
  <c r="AS27" i="30"/>
  <c r="AT27" i="30"/>
  <c r="A28" i="30"/>
  <c r="B28" i="30"/>
  <c r="C28" i="30"/>
  <c r="D28" i="30"/>
  <c r="E28" i="30"/>
  <c r="F28" i="30"/>
  <c r="G28" i="30"/>
  <c r="H28" i="30"/>
  <c r="I28" i="30"/>
  <c r="J28" i="30"/>
  <c r="K28" i="30"/>
  <c r="L28" i="30"/>
  <c r="M28" i="30"/>
  <c r="N28" i="30"/>
  <c r="O28" i="30"/>
  <c r="P28" i="30"/>
  <c r="Q28" i="30"/>
  <c r="R28" i="30"/>
  <c r="S28" i="30"/>
  <c r="T28" i="30"/>
  <c r="U28" i="30"/>
  <c r="V28" i="30"/>
  <c r="W28" i="30"/>
  <c r="X28" i="30"/>
  <c r="Y28" i="30"/>
  <c r="Z28" i="30"/>
  <c r="AA28" i="30"/>
  <c r="AB28" i="30"/>
  <c r="AC28" i="30"/>
  <c r="AD28" i="30"/>
  <c r="AE28" i="30"/>
  <c r="AF28" i="30"/>
  <c r="AG28" i="30"/>
  <c r="AH28" i="30"/>
  <c r="AI28" i="30"/>
  <c r="AJ28" i="30"/>
  <c r="AK28" i="30"/>
  <c r="AL28" i="30"/>
  <c r="AM28" i="30"/>
  <c r="AN28" i="30"/>
  <c r="AO28" i="30"/>
  <c r="AP28" i="30"/>
  <c r="AQ28" i="30"/>
  <c r="AR28" i="30"/>
  <c r="AS28" i="30"/>
  <c r="AT28" i="30"/>
  <c r="A29" i="30"/>
  <c r="B29" i="30"/>
  <c r="C29" i="30"/>
  <c r="D29" i="30"/>
  <c r="E29" i="30"/>
  <c r="F29" i="30"/>
  <c r="G29" i="30"/>
  <c r="H29" i="30"/>
  <c r="I29" i="30"/>
  <c r="J29" i="30"/>
  <c r="K29" i="30"/>
  <c r="L29" i="30"/>
  <c r="M29" i="30"/>
  <c r="N29" i="30"/>
  <c r="O29" i="30"/>
  <c r="P29" i="30"/>
  <c r="Q29" i="30"/>
  <c r="R29" i="30"/>
  <c r="S29" i="30"/>
  <c r="T29" i="30"/>
  <c r="U29" i="30"/>
  <c r="V29" i="30"/>
  <c r="W29" i="30"/>
  <c r="X29" i="30"/>
  <c r="Y29" i="30"/>
  <c r="Z29" i="30"/>
  <c r="AA29" i="30"/>
  <c r="AB29" i="30"/>
  <c r="AC29" i="30"/>
  <c r="AD29" i="30"/>
  <c r="AE29" i="30"/>
  <c r="AF29" i="30"/>
  <c r="AG29" i="30"/>
  <c r="AH29" i="30"/>
  <c r="AI29" i="30"/>
  <c r="AJ29" i="30"/>
  <c r="AK29" i="30"/>
  <c r="AL29" i="30"/>
  <c r="AM29" i="30"/>
  <c r="AN29" i="30"/>
  <c r="AO29" i="30"/>
  <c r="AP29" i="30"/>
  <c r="AQ29" i="30"/>
  <c r="AR29" i="30"/>
  <c r="AS29" i="30"/>
  <c r="AT29" i="30"/>
  <c r="A30" i="30"/>
  <c r="B30" i="30"/>
  <c r="C30" i="30"/>
  <c r="D30" i="30"/>
  <c r="E30" i="30"/>
  <c r="F30" i="30"/>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31" i="30"/>
  <c r="B31" i="30"/>
  <c r="C31" i="30"/>
  <c r="D31" i="30"/>
  <c r="E31" i="30"/>
  <c r="F31" i="30"/>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32" i="30"/>
  <c r="B32" i="30"/>
  <c r="C32" i="30"/>
  <c r="D32" i="30"/>
  <c r="E32" i="30"/>
  <c r="F32" i="30"/>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33" i="30"/>
  <c r="B33" i="30"/>
  <c r="C33" i="30"/>
  <c r="D33" i="30"/>
  <c r="E33" i="30"/>
  <c r="F33" i="30"/>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34" i="30"/>
  <c r="B34" i="30"/>
  <c r="C34" i="30"/>
  <c r="D34" i="30"/>
  <c r="E34" i="30"/>
  <c r="F34" i="30"/>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35" i="30"/>
  <c r="B35" i="30"/>
  <c r="C35" i="30"/>
  <c r="D35" i="30"/>
  <c r="E35" i="30"/>
  <c r="F35" i="30"/>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36" i="30"/>
  <c r="B36" i="30"/>
  <c r="C36" i="30"/>
  <c r="D36" i="30"/>
  <c r="E36" i="30"/>
  <c r="F36" i="30"/>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37" i="30"/>
  <c r="B37" i="30"/>
  <c r="C37" i="30"/>
  <c r="D37" i="30"/>
  <c r="E37" i="30"/>
  <c r="F37" i="30"/>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38" i="30"/>
  <c r="B38" i="30"/>
  <c r="C38" i="30"/>
  <c r="D38" i="30"/>
  <c r="E38" i="30"/>
  <c r="F38" i="30"/>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39" i="30"/>
  <c r="B39" i="30"/>
  <c r="C39" i="30"/>
  <c r="D39" i="30"/>
  <c r="E39" i="30"/>
  <c r="F39" i="30"/>
  <c r="G39" i="30"/>
  <c r="H39" i="30"/>
  <c r="I39" i="30"/>
  <c r="J39" i="30"/>
  <c r="K39" i="30"/>
  <c r="L39" i="30"/>
  <c r="M39" i="30"/>
  <c r="N39" i="30"/>
  <c r="O39" i="30"/>
  <c r="P39" i="30"/>
  <c r="Q39" i="30"/>
  <c r="R39" i="30"/>
  <c r="S39" i="30"/>
  <c r="T39" i="30"/>
  <c r="U39" i="30"/>
  <c r="V39" i="30"/>
  <c r="W39" i="30"/>
  <c r="X39" i="30"/>
  <c r="Y39" i="30"/>
  <c r="Z39" i="30"/>
  <c r="AA39" i="30"/>
  <c r="AB39" i="30"/>
  <c r="AC39" i="30"/>
  <c r="AD39" i="30"/>
  <c r="AE39" i="30"/>
  <c r="AF39" i="30"/>
  <c r="AG39" i="30"/>
  <c r="AH39" i="30"/>
  <c r="AI39" i="30"/>
  <c r="AJ39" i="30"/>
  <c r="AK39" i="30"/>
  <c r="AL39" i="30"/>
  <c r="AM39" i="30"/>
  <c r="AN39" i="30"/>
  <c r="AO39" i="30"/>
  <c r="AP39" i="30"/>
  <c r="AQ39" i="30"/>
  <c r="AR39" i="30"/>
  <c r="AS39" i="30"/>
  <c r="AT39" i="30"/>
  <c r="A40" i="30"/>
  <c r="B40" i="30"/>
  <c r="C40" i="30"/>
  <c r="D40" i="30"/>
  <c r="E40" i="30"/>
  <c r="F40" i="30"/>
  <c r="G40" i="30"/>
  <c r="H40" i="30"/>
  <c r="I40" i="30"/>
  <c r="J40" i="30"/>
  <c r="K40" i="30"/>
  <c r="L40" i="30"/>
  <c r="M40" i="30"/>
  <c r="N40" i="30"/>
  <c r="O40" i="30"/>
  <c r="P40" i="30"/>
  <c r="Q40" i="30"/>
  <c r="R40" i="30"/>
  <c r="S40" i="30"/>
  <c r="T40" i="30"/>
  <c r="U40" i="30"/>
  <c r="V40" i="30"/>
  <c r="W40" i="30"/>
  <c r="X40" i="30"/>
  <c r="Y40" i="30"/>
  <c r="Z40" i="30"/>
  <c r="AA40" i="30"/>
  <c r="AB40" i="30"/>
  <c r="AC40" i="30"/>
  <c r="AD40" i="30"/>
  <c r="AE40" i="30"/>
  <c r="AF40" i="30"/>
  <c r="AG40" i="30"/>
  <c r="AH40" i="30"/>
  <c r="AI40" i="30"/>
  <c r="AJ40" i="30"/>
  <c r="AK40" i="30"/>
  <c r="AL40" i="30"/>
  <c r="AM40" i="30"/>
  <c r="AN40" i="30"/>
  <c r="AO40" i="30"/>
  <c r="AP40" i="30"/>
  <c r="AQ40" i="30"/>
  <c r="AR40" i="30"/>
  <c r="AS40" i="30"/>
  <c r="AT40"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AR21" i="25"/>
  <c r="AR214" i="30" s="1"/>
  <c r="AP21" i="25"/>
  <c r="AP214" i="30" s="1"/>
  <c r="AN21" i="25"/>
  <c r="AN214" i="30" s="1"/>
  <c r="AJ21" i="25"/>
  <c r="AJ214" i="30" s="1"/>
  <c r="AF21" i="25"/>
  <c r="AF214" i="30" s="1"/>
  <c r="AB21" i="25"/>
  <c r="AB214" i="30" s="1"/>
  <c r="X21" i="25"/>
  <c r="X214" i="30" s="1"/>
  <c r="S11" i="26"/>
  <c r="AN11" i="26" s="1"/>
  <c r="S8" i="26"/>
  <c r="X4" i="21"/>
  <c r="X365" i="30" s="1"/>
  <c r="AR10" i="25"/>
  <c r="AR203" i="30" s="1"/>
  <c r="AP10" i="25"/>
  <c r="AP203" i="30" s="1"/>
  <c r="AN10" i="25"/>
  <c r="AN203" i="30" s="1"/>
  <c r="AJ10" i="25"/>
  <c r="AJ203" i="30" s="1"/>
  <c r="AF10" i="25"/>
  <c r="AF203" i="30" s="1"/>
  <c r="AR4" i="21"/>
  <c r="AR365" i="30" s="1"/>
  <c r="AP4" i="21"/>
  <c r="AP365" i="30" s="1"/>
  <c r="AQ7" i="25"/>
  <c r="AQ200" i="30" s="1"/>
  <c r="AL7" i="25"/>
  <c r="AL200" i="30" s="1"/>
  <c r="AH7" i="25"/>
  <c r="AH200" i="30" s="1"/>
  <c r="AD7" i="25"/>
  <c r="AD200" i="30" s="1"/>
  <c r="Z7" i="25"/>
  <c r="Z200" i="30" s="1"/>
  <c r="V7" i="25"/>
  <c r="V200" i="30" s="1"/>
  <c r="AI13" i="20"/>
  <c r="AN13" i="20" s="1"/>
  <c r="J26" i="27"/>
  <c r="X26" i="27" s="1"/>
  <c r="X135" i="30" s="1"/>
  <c r="S31" i="27"/>
  <c r="S30" i="27"/>
  <c r="AR30" i="27" s="1"/>
  <c r="AR139" i="30" s="1"/>
  <c r="S33" i="27"/>
  <c r="S24" i="27"/>
  <c r="AI5" i="27"/>
  <c r="AE32" i="27"/>
  <c r="Y34" i="27"/>
  <c r="AE34" i="27"/>
  <c r="AR34" i="27" s="1"/>
  <c r="AR143" i="30" s="1"/>
  <c r="AC34" i="27"/>
  <c r="U34" i="27"/>
  <c r="AA28" i="27"/>
  <c r="S28" i="27"/>
  <c r="AI27" i="27"/>
  <c r="AN28" i="27"/>
  <c r="AN137" i="30" s="1"/>
  <c r="U27" i="27"/>
  <c r="U136" i="30" s="1"/>
  <c r="J25" i="27"/>
  <c r="J24" i="27"/>
  <c r="AP5" i="20"/>
  <c r="AP6" i="20"/>
  <c r="AP7" i="20"/>
  <c r="AP8" i="20"/>
  <c r="AP9" i="20"/>
  <c r="AP10" i="20"/>
  <c r="AP11" i="20"/>
  <c r="AP12" i="20"/>
  <c r="AP14" i="20"/>
  <c r="AP15" i="20"/>
  <c r="AP16" i="20"/>
  <c r="AP17" i="20"/>
  <c r="AP18" i="20"/>
  <c r="AN5" i="20"/>
  <c r="AN6" i="20"/>
  <c r="AN7" i="20"/>
  <c r="AN8" i="20"/>
  <c r="AN9" i="20"/>
  <c r="AN10" i="20"/>
  <c r="AN11" i="20"/>
  <c r="AN12" i="20"/>
  <c r="AN14" i="20"/>
  <c r="AN15" i="20"/>
  <c r="AN16" i="20"/>
  <c r="AN17" i="20"/>
  <c r="AN18" i="20"/>
  <c r="AJ5" i="20"/>
  <c r="AJ6" i="20"/>
  <c r="AJ7" i="20"/>
  <c r="AJ8" i="20"/>
  <c r="AJ9" i="20"/>
  <c r="AJ10" i="20"/>
  <c r="AJ11" i="20"/>
  <c r="AJ12" i="20"/>
  <c r="AJ14" i="20"/>
  <c r="AJ15" i="20"/>
  <c r="AJ16" i="20"/>
  <c r="AJ17" i="20"/>
  <c r="AJ18" i="20"/>
  <c r="AF5" i="20"/>
  <c r="AF6" i="20"/>
  <c r="AF7" i="20"/>
  <c r="AF8" i="20"/>
  <c r="AF9" i="20"/>
  <c r="AF10" i="20"/>
  <c r="AF11" i="20"/>
  <c r="AF12" i="20"/>
  <c r="AF13" i="20"/>
  <c r="AF14" i="20"/>
  <c r="AF15" i="20"/>
  <c r="AF16" i="20"/>
  <c r="AF17" i="20"/>
  <c r="AF18" i="20"/>
  <c r="AB5" i="20"/>
  <c r="AB6" i="20"/>
  <c r="AB7" i="20"/>
  <c r="AB8" i="20"/>
  <c r="AB9" i="20"/>
  <c r="AB10" i="20"/>
  <c r="AB11" i="20"/>
  <c r="AB12" i="20"/>
  <c r="AB13" i="20"/>
  <c r="AB14" i="20"/>
  <c r="AB15" i="20"/>
  <c r="AB16" i="20"/>
  <c r="AB17" i="20"/>
  <c r="AB18" i="20"/>
  <c r="X5" i="20"/>
  <c r="X6" i="20"/>
  <c r="X7" i="20"/>
  <c r="X8" i="20"/>
  <c r="X9" i="20"/>
  <c r="X10" i="20"/>
  <c r="X11" i="20"/>
  <c r="X12" i="20"/>
  <c r="X13" i="20"/>
  <c r="X14" i="20"/>
  <c r="X15" i="20"/>
  <c r="X16" i="20"/>
  <c r="X17" i="20"/>
  <c r="X18" i="20"/>
  <c r="T5" i="20"/>
  <c r="T6" i="20"/>
  <c r="T7" i="20"/>
  <c r="T8" i="20"/>
  <c r="T9" i="20"/>
  <c r="T10" i="20"/>
  <c r="T11" i="20"/>
  <c r="T12" i="20"/>
  <c r="T13" i="20"/>
  <c r="T14" i="20"/>
  <c r="T15" i="20"/>
  <c r="T16" i="20"/>
  <c r="T17" i="20"/>
  <c r="T18" i="20"/>
  <c r="T4" i="20"/>
  <c r="X4" i="20"/>
  <c r="AB4" i="20"/>
  <c r="AF4" i="20"/>
  <c r="AJ4" i="20"/>
  <c r="AN4" i="20"/>
  <c r="AP4" i="20"/>
  <c r="T4" i="21"/>
  <c r="T365" i="30" s="1"/>
  <c r="T5" i="21"/>
  <c r="X5" i="21"/>
  <c r="AB5" i="21"/>
  <c r="AF5" i="21"/>
  <c r="AJ5" i="21"/>
  <c r="AN5" i="21"/>
  <c r="AP5" i="21"/>
  <c r="T6" i="21"/>
  <c r="X6" i="21"/>
  <c r="AB6" i="21"/>
  <c r="AF6" i="21"/>
  <c r="AJ6" i="21"/>
  <c r="AN6" i="21"/>
  <c r="AP6" i="21"/>
  <c r="T4" i="22"/>
  <c r="T323" i="30" s="1"/>
  <c r="X4" i="22"/>
  <c r="X323" i="30" s="1"/>
  <c r="AB4" i="22"/>
  <c r="AB323" i="30" s="1"/>
  <c r="AF4" i="22"/>
  <c r="AF323" i="30" s="1"/>
  <c r="AJ4" i="22"/>
  <c r="AJ323" i="30" s="1"/>
  <c r="AN4" i="22"/>
  <c r="AN323" i="30" s="1"/>
  <c r="AP4" i="22"/>
  <c r="AP323" i="30" s="1"/>
  <c r="T5" i="22"/>
  <c r="T324" i="30" s="1"/>
  <c r="X5" i="22"/>
  <c r="X324" i="30" s="1"/>
  <c r="AB5" i="22"/>
  <c r="AB324" i="30" s="1"/>
  <c r="AF5" i="22"/>
  <c r="AF324" i="30" s="1"/>
  <c r="AJ5" i="22"/>
  <c r="AJ324" i="30" s="1"/>
  <c r="AN5" i="22"/>
  <c r="AN324" i="30" s="1"/>
  <c r="AP5" i="22"/>
  <c r="AP324" i="30" s="1"/>
  <c r="T6" i="22"/>
  <c r="T325" i="30" s="1"/>
  <c r="X6" i="22"/>
  <c r="X325" i="30" s="1"/>
  <c r="AB6" i="22"/>
  <c r="AB325" i="30" s="1"/>
  <c r="AF6" i="22"/>
  <c r="AF325" i="30" s="1"/>
  <c r="AJ6" i="22"/>
  <c r="AJ325" i="30" s="1"/>
  <c r="AN6" i="22"/>
  <c r="AN325" i="30" s="1"/>
  <c r="AP6" i="22"/>
  <c r="AP325" i="30" s="1"/>
  <c r="T4" i="23"/>
  <c r="T281" i="30" s="1"/>
  <c r="X4" i="23"/>
  <c r="X281" i="30" s="1"/>
  <c r="AB4" i="23"/>
  <c r="AB281" i="30" s="1"/>
  <c r="AF4" i="23"/>
  <c r="AF281" i="30" s="1"/>
  <c r="AJ4" i="23"/>
  <c r="AJ281" i="30" s="1"/>
  <c r="AN4" i="23"/>
  <c r="AN281" i="30" s="1"/>
  <c r="AP4" i="23"/>
  <c r="AP281" i="30" s="1"/>
  <c r="AP5" i="24"/>
  <c r="AP240" i="30" s="1"/>
  <c r="AP6" i="24"/>
  <c r="AP241" i="30" s="1"/>
  <c r="AP7" i="24"/>
  <c r="AP242" i="30" s="1"/>
  <c r="AP8" i="24"/>
  <c r="AP243" i="30" s="1"/>
  <c r="AP9" i="24"/>
  <c r="AP244" i="30" s="1"/>
  <c r="AP10" i="24"/>
  <c r="AP245" i="30" s="1"/>
  <c r="AP11" i="24"/>
  <c r="AP246" i="30" s="1"/>
  <c r="AN5" i="24"/>
  <c r="AN240" i="30" s="1"/>
  <c r="AN6" i="24"/>
  <c r="AN241" i="30" s="1"/>
  <c r="AN7" i="24"/>
  <c r="AN242" i="30" s="1"/>
  <c r="AN8" i="24"/>
  <c r="AN243" i="30" s="1"/>
  <c r="AN9" i="24"/>
  <c r="AN244" i="30" s="1"/>
  <c r="AN10" i="24"/>
  <c r="AN245" i="30" s="1"/>
  <c r="AN11" i="24"/>
  <c r="AN246" i="30" s="1"/>
  <c r="AJ5" i="24"/>
  <c r="AJ240" i="30" s="1"/>
  <c r="AJ6" i="24"/>
  <c r="AJ241" i="30" s="1"/>
  <c r="AJ7" i="24"/>
  <c r="AJ242" i="30" s="1"/>
  <c r="AJ8" i="24"/>
  <c r="AJ243" i="30" s="1"/>
  <c r="AJ9" i="24"/>
  <c r="AJ244" i="30" s="1"/>
  <c r="AJ10" i="24"/>
  <c r="AJ245" i="30" s="1"/>
  <c r="AJ11" i="24"/>
  <c r="AJ246" i="30" s="1"/>
  <c r="AF5" i="24"/>
  <c r="AF240" i="30" s="1"/>
  <c r="AF6" i="24"/>
  <c r="AF241" i="30" s="1"/>
  <c r="AF7" i="24"/>
  <c r="AF242" i="30" s="1"/>
  <c r="AF8" i="24"/>
  <c r="AF243" i="30" s="1"/>
  <c r="AF9" i="24"/>
  <c r="AF244" i="30" s="1"/>
  <c r="AF10" i="24"/>
  <c r="AF245" i="30" s="1"/>
  <c r="AF11" i="24"/>
  <c r="AF246" i="30" s="1"/>
  <c r="AB5" i="24"/>
  <c r="AB240" i="30" s="1"/>
  <c r="AB6" i="24"/>
  <c r="AB241" i="30" s="1"/>
  <c r="AB7" i="24"/>
  <c r="AB242" i="30" s="1"/>
  <c r="AB8" i="24"/>
  <c r="AB243" i="30" s="1"/>
  <c r="AB9" i="24"/>
  <c r="AB244" i="30" s="1"/>
  <c r="AB10" i="24"/>
  <c r="AB245" i="30" s="1"/>
  <c r="AB11" i="24"/>
  <c r="AB246" i="30" s="1"/>
  <c r="X5" i="24"/>
  <c r="X240" i="30" s="1"/>
  <c r="X6" i="24"/>
  <c r="X241" i="30" s="1"/>
  <c r="X7" i="24"/>
  <c r="X242" i="30" s="1"/>
  <c r="X8" i="24"/>
  <c r="X243" i="30" s="1"/>
  <c r="X9" i="24"/>
  <c r="X244" i="30" s="1"/>
  <c r="X10" i="24"/>
  <c r="X245" i="30" s="1"/>
  <c r="X11" i="24"/>
  <c r="X246" i="30" s="1"/>
  <c r="T5" i="24"/>
  <c r="T240" i="30" s="1"/>
  <c r="T6" i="24"/>
  <c r="T241" i="30" s="1"/>
  <c r="T7" i="24"/>
  <c r="T242" i="30" s="1"/>
  <c r="T8" i="24"/>
  <c r="T243" i="30" s="1"/>
  <c r="T9" i="24"/>
  <c r="T244" i="30" s="1"/>
  <c r="T10" i="24"/>
  <c r="T245" i="30" s="1"/>
  <c r="T11" i="24"/>
  <c r="T246" i="30" s="1"/>
  <c r="X4" i="24"/>
  <c r="X239" i="30" s="1"/>
  <c r="AB4" i="24"/>
  <c r="AB239" i="30" s="1"/>
  <c r="AF4" i="24"/>
  <c r="AF239" i="30" s="1"/>
  <c r="AJ4" i="24"/>
  <c r="AJ239" i="30" s="1"/>
  <c r="AN4" i="24"/>
  <c r="AN239" i="30" s="1"/>
  <c r="AP4" i="24"/>
  <c r="AP239" i="30" s="1"/>
  <c r="T4" i="24"/>
  <c r="T239" i="30" s="1"/>
  <c r="AP5" i="25"/>
  <c r="AP198" i="30" s="1"/>
  <c r="AP6" i="25"/>
  <c r="AP199" i="30" s="1"/>
  <c r="AP7" i="25"/>
  <c r="AP200" i="30" s="1"/>
  <c r="AP8" i="25"/>
  <c r="AP201" i="30" s="1"/>
  <c r="AP9" i="25"/>
  <c r="AP202" i="30" s="1"/>
  <c r="AP11" i="25"/>
  <c r="AP204" i="30" s="1"/>
  <c r="AP12" i="25"/>
  <c r="AP205" i="30" s="1"/>
  <c r="AP13" i="25"/>
  <c r="AP206" i="30" s="1"/>
  <c r="AP14" i="25"/>
  <c r="AP207" i="30" s="1"/>
  <c r="AP15" i="25"/>
  <c r="AP208" i="30" s="1"/>
  <c r="AP16" i="25"/>
  <c r="AP209" i="30" s="1"/>
  <c r="AP17" i="25"/>
  <c r="AP210" i="30" s="1"/>
  <c r="AP18" i="25"/>
  <c r="AP211" i="30" s="1"/>
  <c r="AP19" i="25"/>
  <c r="AP212" i="30" s="1"/>
  <c r="AP20" i="25"/>
  <c r="AP213" i="30" s="1"/>
  <c r="AP22" i="25"/>
  <c r="AP215" i="30" s="1"/>
  <c r="AP23" i="25"/>
  <c r="AP216" i="30" s="1"/>
  <c r="AP24" i="25"/>
  <c r="AP217" i="30" s="1"/>
  <c r="AP25" i="25"/>
  <c r="AP218" i="30" s="1"/>
  <c r="AP26" i="25"/>
  <c r="AP219" i="30" s="1"/>
  <c r="AN5" i="25"/>
  <c r="AN198" i="30" s="1"/>
  <c r="AN6" i="25"/>
  <c r="AN199" i="30" s="1"/>
  <c r="AN7" i="25"/>
  <c r="AN200" i="30" s="1"/>
  <c r="AN8" i="25"/>
  <c r="AN201" i="30" s="1"/>
  <c r="AN9" i="25"/>
  <c r="AN202" i="30" s="1"/>
  <c r="AN11" i="25"/>
  <c r="AN204" i="30" s="1"/>
  <c r="AN12" i="25"/>
  <c r="AN205" i="30" s="1"/>
  <c r="AN13" i="25"/>
  <c r="AN206" i="30" s="1"/>
  <c r="AN14" i="25"/>
  <c r="AN207" i="30" s="1"/>
  <c r="AN15" i="25"/>
  <c r="AN208" i="30" s="1"/>
  <c r="AN16" i="25"/>
  <c r="AN209" i="30" s="1"/>
  <c r="AN17" i="25"/>
  <c r="AN210" i="30" s="1"/>
  <c r="AN18" i="25"/>
  <c r="AN211" i="30" s="1"/>
  <c r="AN19" i="25"/>
  <c r="AN212" i="30" s="1"/>
  <c r="AN20" i="25"/>
  <c r="AN213" i="30" s="1"/>
  <c r="AN22" i="25"/>
  <c r="AN215" i="30" s="1"/>
  <c r="AN23" i="25"/>
  <c r="AN216" i="30" s="1"/>
  <c r="AN24" i="25"/>
  <c r="AN217" i="30" s="1"/>
  <c r="AN25" i="25"/>
  <c r="AN218" i="30" s="1"/>
  <c r="AN26" i="25"/>
  <c r="AN219" i="30" s="1"/>
  <c r="AJ5" i="25"/>
  <c r="AJ198" i="30" s="1"/>
  <c r="AJ6" i="25"/>
  <c r="AJ199" i="30" s="1"/>
  <c r="AJ7" i="25"/>
  <c r="AJ200" i="30" s="1"/>
  <c r="AJ8" i="25"/>
  <c r="AJ201" i="30" s="1"/>
  <c r="AJ9" i="25"/>
  <c r="AJ202" i="30" s="1"/>
  <c r="AJ11" i="25"/>
  <c r="AJ204" i="30" s="1"/>
  <c r="AJ12" i="25"/>
  <c r="AJ205" i="30" s="1"/>
  <c r="AJ13" i="25"/>
  <c r="AJ206" i="30" s="1"/>
  <c r="AJ14" i="25"/>
  <c r="AJ207" i="30" s="1"/>
  <c r="AJ15" i="25"/>
  <c r="AJ208" i="30" s="1"/>
  <c r="AJ16" i="25"/>
  <c r="AJ209" i="30" s="1"/>
  <c r="AJ17" i="25"/>
  <c r="AJ210" i="30" s="1"/>
  <c r="AJ18" i="25"/>
  <c r="AJ211" i="30" s="1"/>
  <c r="AJ19" i="25"/>
  <c r="AJ212" i="30" s="1"/>
  <c r="AJ20" i="25"/>
  <c r="AJ213" i="30" s="1"/>
  <c r="AJ22" i="25"/>
  <c r="AJ215" i="30" s="1"/>
  <c r="AJ23" i="25"/>
  <c r="AJ216" i="30" s="1"/>
  <c r="AJ24" i="25"/>
  <c r="AJ217" i="30" s="1"/>
  <c r="AJ25" i="25"/>
  <c r="AJ218" i="30" s="1"/>
  <c r="AJ26" i="25"/>
  <c r="AJ219" i="30" s="1"/>
  <c r="AF4" i="25"/>
  <c r="AF197" i="30" s="1"/>
  <c r="AF5" i="25"/>
  <c r="AF198" i="30" s="1"/>
  <c r="AF6" i="25"/>
  <c r="AF199" i="30" s="1"/>
  <c r="AF7" i="25"/>
  <c r="AF200" i="30" s="1"/>
  <c r="AF8" i="25"/>
  <c r="AF201" i="30" s="1"/>
  <c r="AF9" i="25"/>
  <c r="AF202" i="30" s="1"/>
  <c r="AF11" i="25"/>
  <c r="AF204" i="30" s="1"/>
  <c r="AF12" i="25"/>
  <c r="AF205" i="30" s="1"/>
  <c r="AF13" i="25"/>
  <c r="AF206" i="30" s="1"/>
  <c r="AF14" i="25"/>
  <c r="AF207" i="30" s="1"/>
  <c r="AF15" i="25"/>
  <c r="AF208" i="30" s="1"/>
  <c r="AF16" i="25"/>
  <c r="AF209" i="30" s="1"/>
  <c r="AF17" i="25"/>
  <c r="AF210" i="30" s="1"/>
  <c r="AF18" i="25"/>
  <c r="AF211" i="30" s="1"/>
  <c r="AF19" i="25"/>
  <c r="AF212" i="30" s="1"/>
  <c r="AF20" i="25"/>
  <c r="AF213" i="30" s="1"/>
  <c r="AF22" i="25"/>
  <c r="AF215" i="30" s="1"/>
  <c r="AF23" i="25"/>
  <c r="AF216" i="30" s="1"/>
  <c r="AF24" i="25"/>
  <c r="AF217" i="30" s="1"/>
  <c r="AF25" i="25"/>
  <c r="AF218" i="30" s="1"/>
  <c r="AF26" i="25"/>
  <c r="AF219" i="30" s="1"/>
  <c r="AB5" i="25"/>
  <c r="AB198" i="30" s="1"/>
  <c r="AB6" i="25"/>
  <c r="AB199" i="30" s="1"/>
  <c r="AB7" i="25"/>
  <c r="AB200" i="30" s="1"/>
  <c r="AB8" i="25"/>
  <c r="AB201" i="30" s="1"/>
  <c r="AB9" i="25"/>
  <c r="AB202" i="30" s="1"/>
  <c r="AB10" i="25"/>
  <c r="AB203" i="30" s="1"/>
  <c r="AB11" i="25"/>
  <c r="AB204" i="30" s="1"/>
  <c r="AB12" i="25"/>
  <c r="AB205" i="30" s="1"/>
  <c r="AB13" i="25"/>
  <c r="AB206" i="30" s="1"/>
  <c r="AB14" i="25"/>
  <c r="AB207" i="30" s="1"/>
  <c r="AB15" i="25"/>
  <c r="AB208" i="30" s="1"/>
  <c r="AB16" i="25"/>
  <c r="AB209" i="30" s="1"/>
  <c r="AB17" i="25"/>
  <c r="AB210" i="30" s="1"/>
  <c r="AB18" i="25"/>
  <c r="AB211" i="30" s="1"/>
  <c r="AB19" i="25"/>
  <c r="AB212" i="30" s="1"/>
  <c r="AB20" i="25"/>
  <c r="AB213" i="30" s="1"/>
  <c r="AB22" i="25"/>
  <c r="AB215" i="30" s="1"/>
  <c r="AB23" i="25"/>
  <c r="AB216" i="30" s="1"/>
  <c r="AB24" i="25"/>
  <c r="AB217" i="30" s="1"/>
  <c r="AB25" i="25"/>
  <c r="AB218" i="30" s="1"/>
  <c r="AB26" i="25"/>
  <c r="AB219" i="30" s="1"/>
  <c r="X5" i="25"/>
  <c r="X198" i="30" s="1"/>
  <c r="X6" i="25"/>
  <c r="X199" i="30" s="1"/>
  <c r="X7" i="25"/>
  <c r="X200" i="30" s="1"/>
  <c r="X8" i="25"/>
  <c r="X201" i="30" s="1"/>
  <c r="X9" i="25"/>
  <c r="X202" i="30" s="1"/>
  <c r="X10" i="25"/>
  <c r="X203" i="30" s="1"/>
  <c r="X11" i="25"/>
  <c r="X204" i="30" s="1"/>
  <c r="X12" i="25"/>
  <c r="X205" i="30" s="1"/>
  <c r="X13" i="25"/>
  <c r="X206" i="30" s="1"/>
  <c r="X14" i="25"/>
  <c r="X207" i="30" s="1"/>
  <c r="X15" i="25"/>
  <c r="X208" i="30" s="1"/>
  <c r="X16" i="25"/>
  <c r="X209" i="30" s="1"/>
  <c r="X17" i="25"/>
  <c r="X210" i="30" s="1"/>
  <c r="X18" i="25"/>
  <c r="X211" i="30" s="1"/>
  <c r="X19" i="25"/>
  <c r="X212" i="30" s="1"/>
  <c r="X20" i="25"/>
  <c r="X213" i="30" s="1"/>
  <c r="X22" i="25"/>
  <c r="X215" i="30" s="1"/>
  <c r="X23" i="25"/>
  <c r="X216" i="30" s="1"/>
  <c r="X24" i="25"/>
  <c r="X217" i="30" s="1"/>
  <c r="X25" i="25"/>
  <c r="X218" i="30" s="1"/>
  <c r="X26" i="25"/>
  <c r="X219" i="30" s="1"/>
  <c r="T5" i="25"/>
  <c r="T198" i="30" s="1"/>
  <c r="T6" i="25"/>
  <c r="T199" i="30" s="1"/>
  <c r="T7" i="25"/>
  <c r="T200" i="30" s="1"/>
  <c r="T8" i="25"/>
  <c r="T201" i="30" s="1"/>
  <c r="T9" i="25"/>
  <c r="T202" i="30" s="1"/>
  <c r="T10" i="25"/>
  <c r="T203" i="30" s="1"/>
  <c r="T11" i="25"/>
  <c r="T204" i="30" s="1"/>
  <c r="T12" i="25"/>
  <c r="T205" i="30" s="1"/>
  <c r="T13" i="25"/>
  <c r="T206" i="30" s="1"/>
  <c r="T14" i="25"/>
  <c r="T207" i="30" s="1"/>
  <c r="T15" i="25"/>
  <c r="T208" i="30" s="1"/>
  <c r="T16" i="25"/>
  <c r="T209" i="30" s="1"/>
  <c r="T17" i="25"/>
  <c r="T210" i="30" s="1"/>
  <c r="T18" i="25"/>
  <c r="T211" i="30" s="1"/>
  <c r="T19" i="25"/>
  <c r="T212" i="30" s="1"/>
  <c r="T20" i="25"/>
  <c r="T213" i="30" s="1"/>
  <c r="T21" i="25"/>
  <c r="T214" i="30" s="1"/>
  <c r="T22" i="25"/>
  <c r="T215" i="30" s="1"/>
  <c r="T23" i="25"/>
  <c r="T216" i="30" s="1"/>
  <c r="T24" i="25"/>
  <c r="T217" i="30" s="1"/>
  <c r="T25" i="25"/>
  <c r="T218" i="30" s="1"/>
  <c r="T26" i="25"/>
  <c r="T219" i="30" s="1"/>
  <c r="T4" i="25"/>
  <c r="T197" i="30" s="1"/>
  <c r="X4" i="25"/>
  <c r="X197" i="30" s="1"/>
  <c r="AB4" i="25"/>
  <c r="AB197" i="30" s="1"/>
  <c r="AJ4" i="25"/>
  <c r="AJ197" i="30" s="1"/>
  <c r="AN4" i="25"/>
  <c r="AN197" i="30" s="1"/>
  <c r="AP4" i="25"/>
  <c r="AP197" i="30" s="1"/>
  <c r="AP5" i="26"/>
  <c r="AP156" i="30" s="1"/>
  <c r="AP6" i="26"/>
  <c r="AP157" i="30" s="1"/>
  <c r="AP7" i="26"/>
  <c r="AP158" i="30" s="1"/>
  <c r="AP8" i="26"/>
  <c r="AP9" i="26"/>
  <c r="AP10" i="26"/>
  <c r="AP12" i="26"/>
  <c r="AP13" i="26"/>
  <c r="AP14" i="26"/>
  <c r="AN5" i="26"/>
  <c r="AN156" i="30" s="1"/>
  <c r="AN6" i="26"/>
  <c r="AN157" i="30" s="1"/>
  <c r="AN7" i="26"/>
  <c r="AN158" i="30" s="1"/>
  <c r="AN8" i="26"/>
  <c r="AN9" i="26"/>
  <c r="AN10" i="26"/>
  <c r="AN12" i="26"/>
  <c r="AN13" i="26"/>
  <c r="AN14" i="26"/>
  <c r="AJ5" i="26"/>
  <c r="AJ156" i="30" s="1"/>
  <c r="AJ6" i="26"/>
  <c r="AJ157" i="30" s="1"/>
  <c r="AJ7" i="26"/>
  <c r="AJ158" i="30" s="1"/>
  <c r="AJ8" i="26"/>
  <c r="AJ9" i="26"/>
  <c r="AJ10" i="26"/>
  <c r="AJ11" i="26"/>
  <c r="AJ12" i="26"/>
  <c r="AJ13" i="26"/>
  <c r="AJ14" i="26"/>
  <c r="AF5" i="26"/>
  <c r="AF156" i="30" s="1"/>
  <c r="AF6" i="26"/>
  <c r="AF157" i="30" s="1"/>
  <c r="AF7" i="26"/>
  <c r="AF158" i="30" s="1"/>
  <c r="AF8" i="26"/>
  <c r="AF9" i="26"/>
  <c r="AF10" i="26"/>
  <c r="AF12" i="26"/>
  <c r="AF13" i="26"/>
  <c r="AF14" i="26"/>
  <c r="AB5" i="26"/>
  <c r="AB156" i="30" s="1"/>
  <c r="AB6" i="26"/>
  <c r="AB157" i="30" s="1"/>
  <c r="AB7" i="26"/>
  <c r="AB158" i="30" s="1"/>
  <c r="AB8" i="26"/>
  <c r="AB9" i="26"/>
  <c r="AB10" i="26"/>
  <c r="AB12" i="26"/>
  <c r="AB13" i="26"/>
  <c r="AB14" i="26"/>
  <c r="X5" i="26"/>
  <c r="X156" i="30" s="1"/>
  <c r="X6" i="26"/>
  <c r="X157" i="30" s="1"/>
  <c r="X7" i="26"/>
  <c r="X158" i="30" s="1"/>
  <c r="X8" i="26"/>
  <c r="X9" i="26"/>
  <c r="X10" i="26"/>
  <c r="X12" i="26"/>
  <c r="X13" i="26"/>
  <c r="X14" i="26"/>
  <c r="T5" i="26"/>
  <c r="T156" i="30" s="1"/>
  <c r="T6" i="26"/>
  <c r="T7" i="26"/>
  <c r="T158" i="30" s="1"/>
  <c r="T8" i="26"/>
  <c r="T9" i="26"/>
  <c r="T10" i="26"/>
  <c r="T12" i="26"/>
  <c r="T13" i="26"/>
  <c r="T14" i="26"/>
  <c r="X4" i="26"/>
  <c r="X155" i="30" s="1"/>
  <c r="AB4" i="26"/>
  <c r="AB155" i="30" s="1"/>
  <c r="AF4" i="26"/>
  <c r="AF155" i="30" s="1"/>
  <c r="AJ4" i="26"/>
  <c r="AJ155" i="30" s="1"/>
  <c r="T4" i="26"/>
  <c r="T155" i="30" s="1"/>
  <c r="AN5" i="27"/>
  <c r="AN114" i="30" s="1"/>
  <c r="AN6" i="27"/>
  <c r="AN115" i="30" s="1"/>
  <c r="AN7" i="27"/>
  <c r="AN116" i="30" s="1"/>
  <c r="AN8" i="27"/>
  <c r="AN117" i="30" s="1"/>
  <c r="AN9" i="27"/>
  <c r="AN118" i="30" s="1"/>
  <c r="AN10" i="27"/>
  <c r="AN119" i="30" s="1"/>
  <c r="AN11" i="27"/>
  <c r="AN120" i="30" s="1"/>
  <c r="AN12" i="27"/>
  <c r="AN121" i="30" s="1"/>
  <c r="AN13" i="27"/>
  <c r="AN122" i="30" s="1"/>
  <c r="AN14" i="27"/>
  <c r="AN123" i="30" s="1"/>
  <c r="AN15" i="27"/>
  <c r="AN124" i="30" s="1"/>
  <c r="AN16" i="27"/>
  <c r="AN125" i="30" s="1"/>
  <c r="AN17" i="27"/>
  <c r="AN126" i="30" s="1"/>
  <c r="AN18" i="27"/>
  <c r="AN127" i="30" s="1"/>
  <c r="AN19" i="27"/>
  <c r="AN128" i="30" s="1"/>
  <c r="AN20" i="27"/>
  <c r="AN129" i="30" s="1"/>
  <c r="AN21" i="27"/>
  <c r="AN130" i="30" s="1"/>
  <c r="AN22" i="27"/>
  <c r="AN131" i="30" s="1"/>
  <c r="AN23" i="27"/>
  <c r="AN132" i="30" s="1"/>
  <c r="AN25" i="27"/>
  <c r="AN27" i="27"/>
  <c r="AN136" i="30" s="1"/>
  <c r="AN29" i="27"/>
  <c r="AN138" i="30" s="1"/>
  <c r="AN30" i="27"/>
  <c r="AN139" i="30" s="1"/>
  <c r="AN31" i="27"/>
  <c r="AN140" i="30" s="1"/>
  <c r="AN32" i="27"/>
  <c r="AN141" i="30" s="1"/>
  <c r="AN33" i="27"/>
  <c r="AN142" i="30" s="1"/>
  <c r="AP5" i="27"/>
  <c r="AP114" i="30" s="1"/>
  <c r="AP6" i="27"/>
  <c r="AP115" i="30" s="1"/>
  <c r="AP7" i="27"/>
  <c r="AP116" i="30" s="1"/>
  <c r="AP8" i="27"/>
  <c r="AP117" i="30" s="1"/>
  <c r="AP9" i="27"/>
  <c r="AP118" i="30" s="1"/>
  <c r="AP10" i="27"/>
  <c r="AP119" i="30" s="1"/>
  <c r="AP11" i="27"/>
  <c r="AP120" i="30" s="1"/>
  <c r="AP12" i="27"/>
  <c r="AP121" i="30" s="1"/>
  <c r="AP13" i="27"/>
  <c r="AP14" i="27"/>
  <c r="AP123" i="30" s="1"/>
  <c r="AP15" i="27"/>
  <c r="AP124" i="30" s="1"/>
  <c r="AP16" i="27"/>
  <c r="AP125" i="30" s="1"/>
  <c r="AP17" i="27"/>
  <c r="AP126" i="30" s="1"/>
  <c r="AP18" i="27"/>
  <c r="AP127" i="30" s="1"/>
  <c r="AP19" i="27"/>
  <c r="AP128" i="30" s="1"/>
  <c r="AP20" i="27"/>
  <c r="AP129" i="30" s="1"/>
  <c r="AP21" i="27"/>
  <c r="AP130" i="30" s="1"/>
  <c r="AP22" i="27"/>
  <c r="AP131" i="30" s="1"/>
  <c r="AP23" i="27"/>
  <c r="AP132" i="30" s="1"/>
  <c r="AP25" i="27"/>
  <c r="AP134" i="30" s="1"/>
  <c r="AP27" i="27"/>
  <c r="AP136" i="30" s="1"/>
  <c r="AP29" i="27"/>
  <c r="AP138" i="30" s="1"/>
  <c r="AP30" i="27"/>
  <c r="AP139" i="30" s="1"/>
  <c r="AP31" i="27"/>
  <c r="AP140" i="30" s="1"/>
  <c r="AP32" i="27"/>
  <c r="AP141" i="30" s="1"/>
  <c r="AP33" i="27"/>
  <c r="AP142" i="30" s="1"/>
  <c r="AP34" i="27"/>
  <c r="AP143" i="30" s="1"/>
  <c r="AJ5" i="27"/>
  <c r="AJ114" i="30" s="1"/>
  <c r="AJ6" i="27"/>
  <c r="AJ115" i="30" s="1"/>
  <c r="AJ7" i="27"/>
  <c r="AJ116" i="30" s="1"/>
  <c r="AJ8" i="27"/>
  <c r="AJ117" i="30" s="1"/>
  <c r="AJ9" i="27"/>
  <c r="AJ118" i="30" s="1"/>
  <c r="AJ10" i="27"/>
  <c r="AJ119" i="30" s="1"/>
  <c r="AJ11" i="27"/>
  <c r="AJ120" i="30" s="1"/>
  <c r="AJ12" i="27"/>
  <c r="AJ121" i="30" s="1"/>
  <c r="AJ13" i="27"/>
  <c r="AJ122" i="30" s="1"/>
  <c r="AJ14" i="27"/>
  <c r="AJ15" i="27"/>
  <c r="AJ124" i="30" s="1"/>
  <c r="AJ16" i="27"/>
  <c r="AJ125" i="30" s="1"/>
  <c r="AJ17" i="27"/>
  <c r="AJ126" i="30" s="1"/>
  <c r="AJ18" i="27"/>
  <c r="AJ127" i="30" s="1"/>
  <c r="AJ19" i="27"/>
  <c r="AJ128" i="30" s="1"/>
  <c r="AJ20" i="27"/>
  <c r="AJ129" i="30" s="1"/>
  <c r="AJ21" i="27"/>
  <c r="AJ130" i="30" s="1"/>
  <c r="AJ22" i="27"/>
  <c r="AJ131" i="30" s="1"/>
  <c r="AJ23" i="27"/>
  <c r="AJ132" i="30" s="1"/>
  <c r="AJ25" i="27"/>
  <c r="AJ134" i="30" s="1"/>
  <c r="AJ27" i="27"/>
  <c r="AJ136" i="30" s="1"/>
  <c r="AJ29" i="27"/>
  <c r="AJ138" i="30" s="1"/>
  <c r="AJ30" i="27"/>
  <c r="AJ139" i="30" s="1"/>
  <c r="AJ31" i="27"/>
  <c r="AJ140" i="30" s="1"/>
  <c r="AJ32" i="27"/>
  <c r="AJ141" i="30" s="1"/>
  <c r="AJ33" i="27"/>
  <c r="AJ142" i="30" s="1"/>
  <c r="AF5" i="27"/>
  <c r="AF114" i="30" s="1"/>
  <c r="AF6" i="27"/>
  <c r="AF115" i="30" s="1"/>
  <c r="AF7" i="27"/>
  <c r="AF116" i="30" s="1"/>
  <c r="AF8" i="27"/>
  <c r="AF117" i="30" s="1"/>
  <c r="AF9" i="27"/>
  <c r="AF118" i="30" s="1"/>
  <c r="AF10" i="27"/>
  <c r="AF119" i="30" s="1"/>
  <c r="AF11" i="27"/>
  <c r="AF120" i="30" s="1"/>
  <c r="AF12" i="27"/>
  <c r="AF121" i="30" s="1"/>
  <c r="AF13" i="27"/>
  <c r="AF122" i="30" s="1"/>
  <c r="AF14" i="27"/>
  <c r="AF123" i="30" s="1"/>
  <c r="AF15" i="27"/>
  <c r="AF16" i="27"/>
  <c r="AF125" i="30" s="1"/>
  <c r="AF17" i="27"/>
  <c r="AF126" i="30" s="1"/>
  <c r="AF18" i="27"/>
  <c r="AF127" i="30" s="1"/>
  <c r="AF19" i="27"/>
  <c r="AF20" i="27"/>
  <c r="AF129" i="30" s="1"/>
  <c r="AF21" i="27"/>
  <c r="AF130" i="30" s="1"/>
  <c r="AF22" i="27"/>
  <c r="AF131" i="30" s="1"/>
  <c r="AF23" i="27"/>
  <c r="AF132" i="30" s="1"/>
  <c r="AF25" i="27"/>
  <c r="AF134" i="30" s="1"/>
  <c r="AF27" i="27"/>
  <c r="AF136" i="30" s="1"/>
  <c r="AF29" i="27"/>
  <c r="AF138" i="30" s="1"/>
  <c r="AF30" i="27"/>
  <c r="AF139" i="30" s="1"/>
  <c r="AF31" i="27"/>
  <c r="AF140" i="30" s="1"/>
  <c r="AF32" i="27"/>
  <c r="AF141" i="30" s="1"/>
  <c r="AF33" i="27"/>
  <c r="AB5" i="27"/>
  <c r="AB6" i="27"/>
  <c r="AB115" i="30" s="1"/>
  <c r="AB7" i="27"/>
  <c r="AB116" i="30" s="1"/>
  <c r="AB8" i="27"/>
  <c r="AB117" i="30" s="1"/>
  <c r="AB9" i="27"/>
  <c r="AB118" i="30" s="1"/>
  <c r="AB10" i="27"/>
  <c r="AB119" i="30" s="1"/>
  <c r="AB11" i="27"/>
  <c r="AB120" i="30" s="1"/>
  <c r="AB12" i="27"/>
  <c r="AB121" i="30" s="1"/>
  <c r="AB13" i="27"/>
  <c r="AB122" i="30" s="1"/>
  <c r="AB14" i="27"/>
  <c r="AB123" i="30" s="1"/>
  <c r="AB15" i="27"/>
  <c r="AB124" i="30" s="1"/>
  <c r="AB16" i="27"/>
  <c r="AB125" i="30" s="1"/>
  <c r="AB17" i="27"/>
  <c r="AB126" i="30" s="1"/>
  <c r="AB18" i="27"/>
  <c r="AB127" i="30" s="1"/>
  <c r="AB19" i="27"/>
  <c r="AB128" i="30" s="1"/>
  <c r="AB20" i="27"/>
  <c r="AB129" i="30" s="1"/>
  <c r="AB21" i="27"/>
  <c r="AB130" i="30" s="1"/>
  <c r="AB22" i="27"/>
  <c r="AB131" i="30" s="1"/>
  <c r="AB23" i="27"/>
  <c r="AB132" i="30" s="1"/>
  <c r="AB24" i="27"/>
  <c r="AB133" i="30" s="1"/>
  <c r="AB25" i="27"/>
  <c r="AB134" i="30" s="1"/>
  <c r="AB27" i="27"/>
  <c r="AB136" i="30" s="1"/>
  <c r="AB29" i="27"/>
  <c r="AB138" i="30" s="1"/>
  <c r="AB30" i="27"/>
  <c r="AB139" i="30" s="1"/>
  <c r="AB31" i="27"/>
  <c r="AB140" i="30" s="1"/>
  <c r="AB32" i="27"/>
  <c r="AB141" i="30" s="1"/>
  <c r="AB33" i="27"/>
  <c r="AB142" i="30" s="1"/>
  <c r="AB34" i="27"/>
  <c r="AB143" i="30" s="1"/>
  <c r="X5" i="27"/>
  <c r="X6" i="27"/>
  <c r="X115" i="30" s="1"/>
  <c r="X7" i="27"/>
  <c r="X116" i="30" s="1"/>
  <c r="X8" i="27"/>
  <c r="X117" i="30" s="1"/>
  <c r="X9" i="27"/>
  <c r="X118" i="30" s="1"/>
  <c r="X10" i="27"/>
  <c r="X119" i="30" s="1"/>
  <c r="X11" i="27"/>
  <c r="X120" i="30" s="1"/>
  <c r="X12" i="27"/>
  <c r="X13" i="27"/>
  <c r="X122" i="30" s="1"/>
  <c r="X14" i="27"/>
  <c r="X123" i="30" s="1"/>
  <c r="X15" i="27"/>
  <c r="X124" i="30" s="1"/>
  <c r="X16" i="27"/>
  <c r="X125" i="30" s="1"/>
  <c r="X17" i="27"/>
  <c r="X126" i="30" s="1"/>
  <c r="X18" i="27"/>
  <c r="X127" i="30" s="1"/>
  <c r="X19" i="27"/>
  <c r="X128" i="30" s="1"/>
  <c r="X20" i="27"/>
  <c r="X129" i="30" s="1"/>
  <c r="X21" i="27"/>
  <c r="X130" i="30" s="1"/>
  <c r="X22" i="27"/>
  <c r="X131" i="30" s="1"/>
  <c r="X23" i="27"/>
  <c r="X132" i="30" s="1"/>
  <c r="X25" i="27"/>
  <c r="X134" i="30" s="1"/>
  <c r="X27" i="27"/>
  <c r="X136" i="30" s="1"/>
  <c r="X28" i="27"/>
  <c r="X137" i="30" s="1"/>
  <c r="X29" i="27"/>
  <c r="X138" i="30" s="1"/>
  <c r="X30" i="27"/>
  <c r="X139" i="30" s="1"/>
  <c r="X31" i="27"/>
  <c r="X140" i="30" s="1"/>
  <c r="X32" i="27"/>
  <c r="X141" i="30" s="1"/>
  <c r="X33" i="27"/>
  <c r="X142" i="30" s="1"/>
  <c r="X34" i="27"/>
  <c r="X143" i="30" s="1"/>
  <c r="T4" i="27"/>
  <c r="T113" i="30" s="1"/>
  <c r="T5" i="27"/>
  <c r="T114" i="30" s="1"/>
  <c r="T6" i="27"/>
  <c r="T115" i="30" s="1"/>
  <c r="T7" i="27"/>
  <c r="T116" i="30" s="1"/>
  <c r="T8" i="27"/>
  <c r="T117" i="30" s="1"/>
  <c r="T9" i="27"/>
  <c r="T118" i="30" s="1"/>
  <c r="T10" i="27"/>
  <c r="T119" i="30" s="1"/>
  <c r="T11" i="27"/>
  <c r="T120" i="30" s="1"/>
  <c r="T12" i="27"/>
  <c r="T121" i="30" s="1"/>
  <c r="T13" i="27"/>
  <c r="T122" i="30" s="1"/>
  <c r="T14" i="27"/>
  <c r="T123" i="30" s="1"/>
  <c r="T15" i="27"/>
  <c r="T124" i="30" s="1"/>
  <c r="T16" i="27"/>
  <c r="T125" i="30" s="1"/>
  <c r="T17" i="27"/>
  <c r="T126" i="30" s="1"/>
  <c r="T18" i="27"/>
  <c r="T127" i="30" s="1"/>
  <c r="T19" i="27"/>
  <c r="T128" i="30" s="1"/>
  <c r="T20" i="27"/>
  <c r="T129" i="30" s="1"/>
  <c r="T21" i="27"/>
  <c r="T22" i="27"/>
  <c r="T131" i="30" s="1"/>
  <c r="T23" i="27"/>
  <c r="T132" i="30" s="1"/>
  <c r="T25" i="27"/>
  <c r="T134" i="30" s="1"/>
  <c r="T27" i="27"/>
  <c r="T136" i="30" s="1"/>
  <c r="T28" i="27"/>
  <c r="T137" i="30" s="1"/>
  <c r="T29" i="27"/>
  <c r="T138" i="30" s="1"/>
  <c r="T30" i="27"/>
  <c r="T139" i="30" s="1"/>
  <c r="T31" i="27"/>
  <c r="T140" i="30" s="1"/>
  <c r="T32" i="27"/>
  <c r="T141" i="30" s="1"/>
  <c r="T33" i="27"/>
  <c r="T142" i="30" s="1"/>
  <c r="T34" i="27"/>
  <c r="T143" i="30" s="1"/>
  <c r="X4" i="27"/>
  <c r="X113" i="30" s="1"/>
  <c r="AB4" i="27"/>
  <c r="AB113" i="30" s="1"/>
  <c r="AF4" i="27"/>
  <c r="AF113" i="30" s="1"/>
  <c r="AJ4" i="27"/>
  <c r="AJ113" i="30" s="1"/>
  <c r="AN4" i="27"/>
  <c r="AN113" i="30" s="1"/>
  <c r="AP4" i="27"/>
  <c r="AP113" i="30" s="1"/>
  <c r="X5" i="28"/>
  <c r="X78" i="30" s="1"/>
  <c r="AB5" i="28"/>
  <c r="AB78" i="30" s="1"/>
  <c r="AF5" i="28"/>
  <c r="AF78" i="30" s="1"/>
  <c r="AJ5" i="28"/>
  <c r="AJ78" i="30" s="1"/>
  <c r="AN5" i="28"/>
  <c r="AN78" i="30" s="1"/>
  <c r="AP5" i="28"/>
  <c r="AP78" i="30" s="1"/>
  <c r="T5" i="28"/>
  <c r="T78" i="30" s="1"/>
  <c r="T4" i="28"/>
  <c r="T77" i="30" s="1"/>
  <c r="AP4" i="28"/>
  <c r="AP77" i="30" s="1"/>
  <c r="AN4" i="28"/>
  <c r="AN77" i="30" s="1"/>
  <c r="AJ4" i="28"/>
  <c r="AJ77" i="30" s="1"/>
  <c r="AF4" i="28"/>
  <c r="AF77" i="30" s="1"/>
  <c r="AB4" i="28"/>
  <c r="AB77" i="30" s="1"/>
  <c r="X4" i="28"/>
  <c r="X77" i="30" s="1"/>
  <c r="AP5" i="29"/>
  <c r="AP42" i="30" s="1"/>
  <c r="AP6" i="29"/>
  <c r="AP43" i="30" s="1"/>
  <c r="AP7" i="29"/>
  <c r="AP44" i="30" s="1"/>
  <c r="AP8" i="29"/>
  <c r="AP45" i="30" s="1"/>
  <c r="AP4" i="29"/>
  <c r="AP41" i="30" s="1"/>
  <c r="AN5" i="29"/>
  <c r="AN42" i="30" s="1"/>
  <c r="AN6" i="29"/>
  <c r="AN43" i="30" s="1"/>
  <c r="AN7" i="29"/>
  <c r="AN44" i="30" s="1"/>
  <c r="AN8" i="29"/>
  <c r="AN45" i="30" s="1"/>
  <c r="AN4" i="29"/>
  <c r="AN41" i="30" s="1"/>
  <c r="AJ5" i="29"/>
  <c r="AJ42" i="30" s="1"/>
  <c r="AJ6" i="29"/>
  <c r="AJ43" i="30" s="1"/>
  <c r="AJ7" i="29"/>
  <c r="AJ44" i="30" s="1"/>
  <c r="AJ8" i="29"/>
  <c r="AJ45" i="30" s="1"/>
  <c r="AJ4" i="29"/>
  <c r="AJ41" i="30" s="1"/>
  <c r="AF5" i="29"/>
  <c r="AF42" i="30" s="1"/>
  <c r="AF6" i="29"/>
  <c r="AF43" i="30" s="1"/>
  <c r="AF7" i="29"/>
  <c r="AF44" i="30" s="1"/>
  <c r="AF8" i="29"/>
  <c r="AF45" i="30" s="1"/>
  <c r="AF4" i="29"/>
  <c r="AF41" i="30" s="1"/>
  <c r="AB5" i="29"/>
  <c r="AB42" i="30" s="1"/>
  <c r="AB6" i="29"/>
  <c r="AB43" i="30" s="1"/>
  <c r="AB7" i="29"/>
  <c r="AB44" i="30" s="1"/>
  <c r="AB8" i="29"/>
  <c r="AB45" i="30" s="1"/>
  <c r="AB4" i="29"/>
  <c r="AB41" i="30" s="1"/>
  <c r="X5" i="29"/>
  <c r="X42" i="30" s="1"/>
  <c r="X6" i="29"/>
  <c r="X43" i="30" s="1"/>
  <c r="X7" i="29"/>
  <c r="X44" i="30" s="1"/>
  <c r="X8" i="29"/>
  <c r="X45" i="30" s="1"/>
  <c r="X4" i="29"/>
  <c r="X41" i="30" s="1"/>
  <c r="T5" i="29"/>
  <c r="T42" i="30" s="1"/>
  <c r="T6" i="29"/>
  <c r="T43" i="30" s="1"/>
  <c r="T7" i="29"/>
  <c r="T44" i="30" s="1"/>
  <c r="T8" i="29"/>
  <c r="T45" i="30" s="1"/>
  <c r="T4" i="29"/>
  <c r="T41" i="30" s="1"/>
  <c r="AP6" i="19"/>
  <c r="AP5" i="30" s="1"/>
  <c r="AP7" i="19"/>
  <c r="AP6" i="30" s="1"/>
  <c r="AP9" i="19"/>
  <c r="AP8" i="30" s="1"/>
  <c r="AP10" i="19"/>
  <c r="AP9" i="30" s="1"/>
  <c r="AP11" i="19"/>
  <c r="AP10" i="30" s="1"/>
  <c r="AP14" i="19"/>
  <c r="AP13" i="30" s="1"/>
  <c r="AP15" i="19"/>
  <c r="AP14" i="30" s="1"/>
  <c r="AP16" i="19"/>
  <c r="AP15" i="30" s="1"/>
  <c r="AP19" i="19"/>
  <c r="AP18" i="30" s="1"/>
  <c r="AP20" i="19"/>
  <c r="AP19" i="30" s="1"/>
  <c r="AP21" i="19"/>
  <c r="AP20" i="30" s="1"/>
  <c r="AN6" i="19"/>
  <c r="AN5" i="30" s="1"/>
  <c r="AN7" i="19"/>
  <c r="AN6" i="30" s="1"/>
  <c r="AN9" i="19"/>
  <c r="AN8" i="30" s="1"/>
  <c r="AN10" i="19"/>
  <c r="AN9" i="30" s="1"/>
  <c r="AN11" i="19"/>
  <c r="AN10" i="30" s="1"/>
  <c r="AN14" i="19"/>
  <c r="AN13" i="30" s="1"/>
  <c r="AN15" i="19"/>
  <c r="AN14" i="30" s="1"/>
  <c r="AN16" i="19"/>
  <c r="AN15" i="30" s="1"/>
  <c r="AN19" i="19"/>
  <c r="AN18" i="30" s="1"/>
  <c r="AN20" i="19"/>
  <c r="AN19" i="30" s="1"/>
  <c r="AN21" i="19"/>
  <c r="AN20" i="30" s="1"/>
  <c r="AJ6" i="19"/>
  <c r="AJ5" i="30" s="1"/>
  <c r="AJ7" i="19"/>
  <c r="AJ6" i="30" s="1"/>
  <c r="AJ9" i="19"/>
  <c r="AJ8" i="30" s="1"/>
  <c r="AJ10" i="19"/>
  <c r="AJ9" i="30" s="1"/>
  <c r="AJ11" i="19"/>
  <c r="AJ10" i="30" s="1"/>
  <c r="AJ14" i="19"/>
  <c r="AJ13" i="30" s="1"/>
  <c r="AJ15" i="19"/>
  <c r="AJ14" i="30" s="1"/>
  <c r="AJ16" i="19"/>
  <c r="AJ15" i="30" s="1"/>
  <c r="AJ19" i="19"/>
  <c r="AJ18" i="30" s="1"/>
  <c r="AJ20" i="19"/>
  <c r="AJ19" i="30" s="1"/>
  <c r="AJ21" i="19"/>
  <c r="AJ20" i="30" s="1"/>
  <c r="AF6" i="19"/>
  <c r="AF5" i="30" s="1"/>
  <c r="AF7" i="19"/>
  <c r="AF6" i="30" s="1"/>
  <c r="AF9" i="19"/>
  <c r="AF8" i="30" s="1"/>
  <c r="AF10" i="19"/>
  <c r="AF9" i="30" s="1"/>
  <c r="AF11" i="19"/>
  <c r="AF10" i="30" s="1"/>
  <c r="AF14" i="19"/>
  <c r="AF13" i="30" s="1"/>
  <c r="AF15" i="19"/>
  <c r="AF14" i="30" s="1"/>
  <c r="AF16" i="19"/>
  <c r="AF15" i="30" s="1"/>
  <c r="AF20" i="19"/>
  <c r="AF19" i="30" s="1"/>
  <c r="AF21" i="19"/>
  <c r="AF20" i="30" s="1"/>
  <c r="AB6" i="19"/>
  <c r="AB5" i="30" s="1"/>
  <c r="AB7" i="19"/>
  <c r="AB6" i="30" s="1"/>
  <c r="AB9" i="19"/>
  <c r="AB8" i="30" s="1"/>
  <c r="AB10" i="19"/>
  <c r="AB9" i="30" s="1"/>
  <c r="AB11" i="19"/>
  <c r="AB10" i="30" s="1"/>
  <c r="AB14" i="19"/>
  <c r="AB13" i="30" s="1"/>
  <c r="AB15" i="19"/>
  <c r="AB14" i="30" s="1"/>
  <c r="AB16" i="19"/>
  <c r="AB15" i="30" s="1"/>
  <c r="AB19" i="19"/>
  <c r="AB18" i="30" s="1"/>
  <c r="AB20" i="19"/>
  <c r="AB19" i="30" s="1"/>
  <c r="AB21" i="19"/>
  <c r="AB20" i="30" s="1"/>
  <c r="X6" i="19"/>
  <c r="X5" i="30" s="1"/>
  <c r="X7" i="19"/>
  <c r="X6" i="30" s="1"/>
  <c r="X9" i="19"/>
  <c r="X8" i="30" s="1"/>
  <c r="X10" i="19"/>
  <c r="X9" i="30" s="1"/>
  <c r="X11" i="19"/>
  <c r="X10" i="30" s="1"/>
  <c r="X14" i="19"/>
  <c r="X13" i="30" s="1"/>
  <c r="X15" i="19"/>
  <c r="X14" i="30" s="1"/>
  <c r="X16" i="19"/>
  <c r="X15" i="30" s="1"/>
  <c r="X19" i="19"/>
  <c r="X18" i="30" s="1"/>
  <c r="X20" i="19"/>
  <c r="X19" i="30" s="1"/>
  <c r="X21" i="19"/>
  <c r="X20" i="30" s="1"/>
  <c r="T6" i="19"/>
  <c r="T5" i="30" s="1"/>
  <c r="T7" i="19"/>
  <c r="T6" i="30" s="1"/>
  <c r="T9" i="19"/>
  <c r="T8" i="30" s="1"/>
  <c r="T10" i="19"/>
  <c r="T9" i="30" s="1"/>
  <c r="T11" i="19"/>
  <c r="T10" i="30" s="1"/>
  <c r="T14" i="19"/>
  <c r="T13" i="30" s="1"/>
  <c r="T15" i="19"/>
  <c r="T14" i="30" s="1"/>
  <c r="T16" i="19"/>
  <c r="T15" i="30" s="1"/>
  <c r="T19" i="19"/>
  <c r="T18" i="30" s="1"/>
  <c r="T20" i="19"/>
  <c r="T19" i="30" s="1"/>
  <c r="T21" i="19"/>
  <c r="T20" i="30" s="1"/>
  <c r="AR5" i="21"/>
  <c r="AR6" i="21"/>
  <c r="AR5" i="20"/>
  <c r="AR6" i="20"/>
  <c r="AR7" i="20"/>
  <c r="AR8" i="20"/>
  <c r="AR9" i="20"/>
  <c r="AR10" i="20"/>
  <c r="AR11" i="20"/>
  <c r="AR12" i="20"/>
  <c r="AR14" i="20"/>
  <c r="AR15" i="20"/>
  <c r="AR16" i="20"/>
  <c r="AR17" i="20"/>
  <c r="AR18" i="20"/>
  <c r="AR4" i="20"/>
  <c r="AR5" i="22"/>
  <c r="AR324" i="30" s="1"/>
  <c r="AR6" i="22"/>
  <c r="AR325" i="30" s="1"/>
  <c r="AR4" i="22"/>
  <c r="AR323" i="30" s="1"/>
  <c r="AR4" i="23"/>
  <c r="AR281" i="30" s="1"/>
  <c r="AR5" i="24"/>
  <c r="AR240" i="30" s="1"/>
  <c r="AR6" i="24"/>
  <c r="AR241" i="30" s="1"/>
  <c r="AR7" i="24"/>
  <c r="AR242" i="30" s="1"/>
  <c r="AR8" i="24"/>
  <c r="AR243" i="30" s="1"/>
  <c r="AR9" i="24"/>
  <c r="AR244" i="30" s="1"/>
  <c r="AR10" i="24"/>
  <c r="AR245" i="30" s="1"/>
  <c r="AR11" i="24"/>
  <c r="AR246" i="30" s="1"/>
  <c r="AR4" i="24"/>
  <c r="AR239" i="30" s="1"/>
  <c r="AR5" i="25"/>
  <c r="AR198" i="30" s="1"/>
  <c r="AR6" i="25"/>
  <c r="AR199" i="30" s="1"/>
  <c r="AR7" i="25"/>
  <c r="AR200" i="30" s="1"/>
  <c r="AR8" i="25"/>
  <c r="AR201" i="30" s="1"/>
  <c r="AR9" i="25"/>
  <c r="AR202" i="30" s="1"/>
  <c r="AR11" i="25"/>
  <c r="AR204" i="30" s="1"/>
  <c r="AR12" i="25"/>
  <c r="AR205" i="30" s="1"/>
  <c r="AR13" i="25"/>
  <c r="AR206" i="30" s="1"/>
  <c r="AR14" i="25"/>
  <c r="AR207" i="30" s="1"/>
  <c r="AR15" i="25"/>
  <c r="AR208" i="30" s="1"/>
  <c r="AR16" i="25"/>
  <c r="AR209" i="30" s="1"/>
  <c r="AR17" i="25"/>
  <c r="AR210" i="30" s="1"/>
  <c r="AR18" i="25"/>
  <c r="AR211" i="30" s="1"/>
  <c r="AR19" i="25"/>
  <c r="AR212" i="30" s="1"/>
  <c r="AR20" i="25"/>
  <c r="AR213" i="30" s="1"/>
  <c r="AR22" i="25"/>
  <c r="AR215" i="30" s="1"/>
  <c r="AR23" i="25"/>
  <c r="AR216" i="30" s="1"/>
  <c r="AR24" i="25"/>
  <c r="AR217" i="30" s="1"/>
  <c r="AR25" i="25"/>
  <c r="AR218" i="30" s="1"/>
  <c r="AR26" i="25"/>
  <c r="AR219" i="30" s="1"/>
  <c r="AR4" i="25"/>
  <c r="AR197" i="30" s="1"/>
  <c r="AR5" i="26"/>
  <c r="AR156" i="30" s="1"/>
  <c r="AR6" i="26"/>
  <c r="AR157" i="30" s="1"/>
  <c r="AR7" i="26"/>
  <c r="AR158" i="30" s="1"/>
  <c r="AR8" i="26"/>
  <c r="AR9" i="26"/>
  <c r="AR10" i="26"/>
  <c r="AR12" i="26"/>
  <c r="AR13" i="26"/>
  <c r="AR14" i="26"/>
  <c r="AR5" i="27"/>
  <c r="AR114" i="30" s="1"/>
  <c r="AR6" i="27"/>
  <c r="AR115" i="30" s="1"/>
  <c r="AR7" i="27"/>
  <c r="AR116" i="30" s="1"/>
  <c r="AR8" i="27"/>
  <c r="AR117" i="30" s="1"/>
  <c r="AR9" i="27"/>
  <c r="AR118" i="30" s="1"/>
  <c r="AR10" i="27"/>
  <c r="AR119" i="30" s="1"/>
  <c r="AR11" i="27"/>
  <c r="AR120" i="30" s="1"/>
  <c r="AR12" i="27"/>
  <c r="AR121" i="30" s="1"/>
  <c r="AR13" i="27"/>
  <c r="AR122" i="30" s="1"/>
  <c r="AR14" i="27"/>
  <c r="AR123" i="30" s="1"/>
  <c r="AR15" i="27"/>
  <c r="AR124" i="30" s="1"/>
  <c r="AR16" i="27"/>
  <c r="AR125" i="30" s="1"/>
  <c r="AR17" i="27"/>
  <c r="AR126" i="30" s="1"/>
  <c r="AR18" i="27"/>
  <c r="AR127" i="30" s="1"/>
  <c r="AR19" i="27"/>
  <c r="AR128" i="30" s="1"/>
  <c r="AR20" i="27"/>
  <c r="AR129" i="30" s="1"/>
  <c r="AR21" i="27"/>
  <c r="AR130" i="30" s="1"/>
  <c r="AR22" i="27"/>
  <c r="AR131" i="30" s="1"/>
  <c r="AR23" i="27"/>
  <c r="AR132" i="30" s="1"/>
  <c r="AR25" i="27"/>
  <c r="AR134" i="30" s="1"/>
  <c r="AR27" i="27"/>
  <c r="AR136" i="30" s="1"/>
  <c r="AR29" i="27"/>
  <c r="AR138" i="30" s="1"/>
  <c r="AR31" i="27"/>
  <c r="AR140" i="30" s="1"/>
  <c r="AR32" i="27"/>
  <c r="AR141" i="30" s="1"/>
  <c r="AR33" i="27"/>
  <c r="AR142" i="30" s="1"/>
  <c r="AR4" i="27"/>
  <c r="AR113" i="30" s="1"/>
  <c r="AR5" i="28"/>
  <c r="AR78" i="30" s="1"/>
  <c r="AR4" i="28"/>
  <c r="AR77" i="30" s="1"/>
  <c r="AR7" i="29"/>
  <c r="AR44" i="30" s="1"/>
  <c r="AR4" i="29"/>
  <c r="AR41" i="30" s="1"/>
  <c r="AR6" i="19"/>
  <c r="AR5" i="30" s="1"/>
  <c r="AR7" i="19"/>
  <c r="AR6" i="30" s="1"/>
  <c r="AR9" i="19"/>
  <c r="AR8" i="30" s="1"/>
  <c r="AR10" i="19"/>
  <c r="AR9" i="30" s="1"/>
  <c r="AR11" i="19"/>
  <c r="AR10" i="30" s="1"/>
  <c r="AR14" i="19"/>
  <c r="AR13" i="30" s="1"/>
  <c r="AR15" i="19"/>
  <c r="AR14" i="30" s="1"/>
  <c r="AR16" i="19"/>
  <c r="AR15" i="30" s="1"/>
  <c r="AR19" i="19"/>
  <c r="AR18" i="30" s="1"/>
  <c r="AR20" i="19"/>
  <c r="AR19" i="30" s="1"/>
  <c r="AR21" i="19"/>
  <c r="AR20" i="30" s="1"/>
  <c r="AT124" i="14" l="1"/>
  <c r="AT123" i="14"/>
  <c r="AT122" i="14"/>
  <c r="AT121" i="14"/>
  <c r="AT120" i="14"/>
  <c r="AS124" i="14"/>
  <c r="AS123" i="14"/>
  <c r="AS122" i="14"/>
  <c r="AS121" i="14"/>
  <c r="AS120" i="14"/>
  <c r="AO124" i="14"/>
  <c r="AO123" i="14"/>
  <c r="AO122" i="14"/>
  <c r="AO120" i="14"/>
  <c r="AM124" i="14"/>
  <c r="AM123" i="14"/>
  <c r="AM122" i="14"/>
  <c r="AM120" i="14"/>
  <c r="AK124" i="14"/>
  <c r="AK123" i="14"/>
  <c r="AK122" i="14"/>
  <c r="AK120" i="14"/>
  <c r="AI124" i="14"/>
  <c r="AI123" i="14"/>
  <c r="AI122" i="14"/>
  <c r="AI120" i="14"/>
  <c r="AG124" i="14"/>
  <c r="AG123" i="14"/>
  <c r="AG122" i="14"/>
  <c r="AG120" i="14"/>
  <c r="AE124" i="14"/>
  <c r="AE123" i="14"/>
  <c r="AE122" i="14"/>
  <c r="AE120" i="14"/>
  <c r="AC124" i="14"/>
  <c r="AC123" i="14"/>
  <c r="AC122" i="14"/>
  <c r="AC120" i="14"/>
  <c r="AA124" i="14"/>
  <c r="AA123" i="14"/>
  <c r="AA122" i="14"/>
  <c r="AA120" i="14"/>
  <c r="Y124" i="14"/>
  <c r="Y123" i="14"/>
  <c r="Y122" i="14"/>
  <c r="Y120" i="14"/>
  <c r="W124" i="14"/>
  <c r="W123" i="14"/>
  <c r="W122" i="14"/>
  <c r="W120" i="14"/>
  <c r="U124" i="14"/>
  <c r="U123" i="14"/>
  <c r="U122" i="14"/>
  <c r="U120" i="14"/>
  <c r="S124" i="14"/>
  <c r="S123" i="14"/>
  <c r="S122" i="14"/>
  <c r="S120" i="14"/>
  <c r="P124" i="14"/>
  <c r="P123" i="14"/>
  <c r="P122" i="14"/>
  <c r="P120" i="14"/>
  <c r="J124" i="14"/>
  <c r="J122" i="14"/>
  <c r="J121" i="14"/>
  <c r="J120" i="14"/>
  <c r="AT115" i="14"/>
  <c r="AT114" i="14"/>
  <c r="AT113" i="14"/>
  <c r="AT112" i="14"/>
  <c r="AT111" i="14"/>
  <c r="AT110" i="14"/>
  <c r="AT109" i="14"/>
  <c r="AT108" i="14"/>
  <c r="AT107" i="14"/>
  <c r="AT106" i="14"/>
  <c r="AT105" i="14"/>
  <c r="AT103" i="14"/>
  <c r="AT102" i="14"/>
  <c r="AT101" i="14"/>
  <c r="AT100" i="14"/>
  <c r="AT99" i="14"/>
  <c r="AT95" i="14"/>
  <c r="AT94" i="14"/>
  <c r="AT92" i="14"/>
  <c r="AT89" i="14"/>
  <c r="AT88" i="14"/>
  <c r="AT87" i="14"/>
  <c r="AT86" i="14"/>
  <c r="AT85" i="14"/>
  <c r="AT84" i="14"/>
  <c r="AT83" i="14"/>
  <c r="AT82" i="14"/>
  <c r="AT81" i="14"/>
  <c r="AT80" i="14"/>
  <c r="AT79" i="14"/>
  <c r="AT78" i="14"/>
  <c r="AT77" i="14"/>
  <c r="AT76" i="14"/>
  <c r="AT75" i="14"/>
  <c r="AT74" i="14"/>
  <c r="AT73" i="14"/>
  <c r="AT72" i="14"/>
  <c r="AT68" i="14"/>
  <c r="AT67" i="14"/>
  <c r="AT66" i="14"/>
  <c r="AT60" i="14"/>
  <c r="AT59" i="14"/>
  <c r="AT58" i="14"/>
  <c r="AT57" i="14"/>
  <c r="AT56" i="14"/>
  <c r="AT55" i="14"/>
  <c r="AT54" i="14"/>
  <c r="AT53" i="14"/>
  <c r="AT52" i="14"/>
  <c r="AT51" i="14"/>
  <c r="AT50" i="14"/>
  <c r="AT49" i="14"/>
  <c r="AT48" i="14"/>
  <c r="AT47" i="14"/>
  <c r="AT45" i="14"/>
  <c r="AT44" i="14"/>
  <c r="AT43" i="14"/>
  <c r="AT42" i="14"/>
  <c r="AT41" i="14"/>
  <c r="AT40" i="14"/>
  <c r="AT39" i="14"/>
  <c r="AT38" i="14"/>
  <c r="AT37" i="14"/>
  <c r="AT36" i="14"/>
  <c r="AT34" i="14"/>
  <c r="AT33" i="14"/>
  <c r="AT32" i="14"/>
  <c r="AT31" i="14"/>
  <c r="AT29" i="14"/>
  <c r="AT28" i="14"/>
  <c r="AT27" i="14"/>
  <c r="AT26" i="14"/>
  <c r="AT25" i="14"/>
  <c r="AT24" i="14"/>
  <c r="AT23" i="14"/>
  <c r="AT22" i="14"/>
  <c r="AT21" i="14"/>
  <c r="AT20" i="14"/>
  <c r="AT19" i="14"/>
  <c r="AT18" i="14"/>
  <c r="AT17" i="14"/>
  <c r="AT16" i="14"/>
  <c r="AT15" i="14"/>
  <c r="AT14" i="14"/>
  <c r="AT13" i="14"/>
  <c r="AT12" i="14"/>
  <c r="AT11" i="14"/>
  <c r="AT8" i="14"/>
  <c r="AT7" i="14"/>
  <c r="AT6" i="14"/>
  <c r="AT5" i="14"/>
  <c r="AT4" i="14"/>
  <c r="AS115" i="14"/>
  <c r="AS114" i="14"/>
  <c r="AS113" i="14"/>
  <c r="AS111" i="14"/>
  <c r="AS110" i="14"/>
  <c r="AS108" i="14"/>
  <c r="AS107" i="14"/>
  <c r="AS106" i="14"/>
  <c r="AS105" i="14"/>
  <c r="AS103" i="14"/>
  <c r="AS102" i="14"/>
  <c r="AS101" i="14"/>
  <c r="AS100" i="14"/>
  <c r="AS99" i="14"/>
  <c r="AS95" i="14"/>
  <c r="AS94" i="14"/>
  <c r="AS92" i="14"/>
  <c r="AS89" i="14"/>
  <c r="AS88" i="14"/>
  <c r="AS87" i="14"/>
  <c r="AS86" i="14"/>
  <c r="AS85" i="14"/>
  <c r="AS84" i="14"/>
  <c r="AS83" i="14"/>
  <c r="AS82" i="14"/>
  <c r="AS81" i="14"/>
  <c r="AS80" i="14"/>
  <c r="AS79" i="14"/>
  <c r="AS78" i="14"/>
  <c r="AS77" i="14"/>
  <c r="AS76" i="14"/>
  <c r="AS75" i="14"/>
  <c r="AS74" i="14"/>
  <c r="AS73" i="14"/>
  <c r="AS72" i="14"/>
  <c r="AS68" i="14"/>
  <c r="AS67" i="14"/>
  <c r="AS66" i="14"/>
  <c r="AS60" i="14"/>
  <c r="AS59" i="14"/>
  <c r="AS58" i="14"/>
  <c r="AS57" i="14"/>
  <c r="AS56" i="14"/>
  <c r="AS55" i="14"/>
  <c r="AS54" i="14"/>
  <c r="AS53" i="14"/>
  <c r="AS52" i="14"/>
  <c r="AS51" i="14"/>
  <c r="AS50" i="14"/>
  <c r="AS49" i="14"/>
  <c r="AS48" i="14"/>
  <c r="AS47" i="14"/>
  <c r="AS45" i="14"/>
  <c r="AS44" i="14"/>
  <c r="AS43" i="14"/>
  <c r="AS42" i="14"/>
  <c r="AS41" i="14"/>
  <c r="AS40" i="14"/>
  <c r="AS39" i="14"/>
  <c r="AS38" i="14"/>
  <c r="AS37" i="14"/>
  <c r="AS36" i="14"/>
  <c r="AS34" i="14"/>
  <c r="AS33" i="14"/>
  <c r="AS32" i="14"/>
  <c r="AS31" i="14"/>
  <c r="AS29" i="14"/>
  <c r="AS28" i="14"/>
  <c r="AS27" i="14"/>
  <c r="AS25" i="14"/>
  <c r="AS24" i="14"/>
  <c r="AS23" i="14"/>
  <c r="AS22" i="14"/>
  <c r="AS21" i="14"/>
  <c r="AS20" i="14"/>
  <c r="AS19" i="14"/>
  <c r="AS18" i="14"/>
  <c r="AS17" i="14"/>
  <c r="AS16" i="14"/>
  <c r="AS15" i="14"/>
  <c r="AS14" i="14"/>
  <c r="AS13" i="14"/>
  <c r="AS11" i="14"/>
  <c r="AS8" i="14"/>
  <c r="AS7" i="14"/>
  <c r="AS6" i="14"/>
  <c r="AS5" i="14"/>
  <c r="AS4" i="14"/>
  <c r="AO115" i="14"/>
  <c r="AO114" i="14"/>
  <c r="AO113" i="14"/>
  <c r="AO112" i="14"/>
  <c r="AO111" i="14"/>
  <c r="AO110" i="14"/>
  <c r="AO109" i="14"/>
  <c r="AO108" i="14"/>
  <c r="AO107" i="14"/>
  <c r="AO106" i="14"/>
  <c r="AO105" i="14"/>
  <c r="AO103" i="14"/>
  <c r="AO102" i="14"/>
  <c r="AO101" i="14"/>
  <c r="AO100" i="14"/>
  <c r="AO99" i="14"/>
  <c r="AO95" i="14"/>
  <c r="AO94" i="14"/>
  <c r="AO92" i="14"/>
  <c r="AO89" i="14"/>
  <c r="AO88" i="14"/>
  <c r="AO87" i="14"/>
  <c r="AO86" i="14"/>
  <c r="AO85" i="14"/>
  <c r="AO84" i="14"/>
  <c r="AO83" i="14"/>
  <c r="AO82" i="14"/>
  <c r="AO81" i="14"/>
  <c r="AO80" i="14"/>
  <c r="AO79" i="14"/>
  <c r="AO78" i="14"/>
  <c r="AO77" i="14"/>
  <c r="AO76" i="14"/>
  <c r="AO75" i="14"/>
  <c r="AO74" i="14"/>
  <c r="AO73" i="14"/>
  <c r="AO72" i="14"/>
  <c r="AO68" i="14"/>
  <c r="AO67" i="14"/>
  <c r="AO66" i="14"/>
  <c r="AO60" i="14"/>
  <c r="AO59" i="14"/>
  <c r="AO58" i="14"/>
  <c r="AO57" i="14"/>
  <c r="AO56" i="14"/>
  <c r="AO55" i="14"/>
  <c r="AO54" i="14"/>
  <c r="AO53" i="14"/>
  <c r="AO52" i="14"/>
  <c r="AO51" i="14"/>
  <c r="AO50" i="14"/>
  <c r="AO49" i="14"/>
  <c r="AO48" i="14"/>
  <c r="AO47" i="14"/>
  <c r="AO45" i="14"/>
  <c r="AO44" i="14"/>
  <c r="AO43" i="14"/>
  <c r="AO42" i="14"/>
  <c r="AO41" i="14"/>
  <c r="AO40" i="14"/>
  <c r="AO39" i="14"/>
  <c r="AO38" i="14"/>
  <c r="AO37" i="14"/>
  <c r="AO36" i="14"/>
  <c r="AO34" i="14"/>
  <c r="AO33" i="14"/>
  <c r="AO32" i="14"/>
  <c r="AO31" i="14"/>
  <c r="AO29" i="14"/>
  <c r="AO28" i="14"/>
  <c r="AO27" i="14"/>
  <c r="AO26" i="14"/>
  <c r="AO25" i="14"/>
  <c r="AO24" i="14"/>
  <c r="AO23" i="14"/>
  <c r="AO22" i="14"/>
  <c r="AO21" i="14"/>
  <c r="AO20" i="14"/>
  <c r="AO19" i="14"/>
  <c r="AO18" i="14"/>
  <c r="AO17" i="14"/>
  <c r="AO16" i="14"/>
  <c r="AO15" i="14"/>
  <c r="AO14" i="14"/>
  <c r="AO13" i="14"/>
  <c r="AO11" i="14"/>
  <c r="AO9" i="14"/>
  <c r="AO8" i="14"/>
  <c r="AO7" i="14"/>
  <c r="AO6" i="14"/>
  <c r="AO5" i="14"/>
  <c r="AO4" i="14"/>
  <c r="AM115" i="14"/>
  <c r="AM114" i="14"/>
  <c r="AM113" i="14"/>
  <c r="AM112" i="14"/>
  <c r="AM111" i="14"/>
  <c r="AM110" i="14"/>
  <c r="AM109" i="14"/>
  <c r="AM108" i="14"/>
  <c r="AM107" i="14"/>
  <c r="AM106" i="14"/>
  <c r="AM105" i="14"/>
  <c r="AM103" i="14"/>
  <c r="AM102" i="14"/>
  <c r="AM101" i="14"/>
  <c r="AM100" i="14"/>
  <c r="AM99" i="14"/>
  <c r="AM95" i="14"/>
  <c r="AM94" i="14"/>
  <c r="AM92" i="14"/>
  <c r="AM89" i="14"/>
  <c r="AM88" i="14"/>
  <c r="AM87" i="14"/>
  <c r="AM86" i="14"/>
  <c r="AM85" i="14"/>
  <c r="AM84" i="14"/>
  <c r="AM83" i="14"/>
  <c r="AM82" i="14"/>
  <c r="AM81" i="14"/>
  <c r="AM80" i="14"/>
  <c r="AM79" i="14"/>
  <c r="AM78" i="14"/>
  <c r="AM77" i="14"/>
  <c r="AM76" i="14"/>
  <c r="AM75" i="14"/>
  <c r="AM74" i="14"/>
  <c r="AM73" i="14"/>
  <c r="AM72" i="14"/>
  <c r="AM68" i="14"/>
  <c r="AM67" i="14"/>
  <c r="AM66" i="14"/>
  <c r="AM60" i="14"/>
  <c r="AM59" i="14"/>
  <c r="AM58" i="14"/>
  <c r="AM57" i="14"/>
  <c r="AM56" i="14"/>
  <c r="AM55" i="14"/>
  <c r="AM54" i="14"/>
  <c r="AM53" i="14"/>
  <c r="AM52" i="14"/>
  <c r="AM51" i="14"/>
  <c r="AM50" i="14"/>
  <c r="AM49" i="14"/>
  <c r="AM48" i="14"/>
  <c r="AM47" i="14"/>
  <c r="AM45" i="14"/>
  <c r="AM44" i="14"/>
  <c r="AM43" i="14"/>
  <c r="AM42" i="14"/>
  <c r="AM41" i="14"/>
  <c r="AM40" i="14"/>
  <c r="AM39" i="14"/>
  <c r="AM38" i="14"/>
  <c r="AM37" i="14"/>
  <c r="AM36" i="14"/>
  <c r="AM34" i="14"/>
  <c r="AM33" i="14"/>
  <c r="AM32" i="14"/>
  <c r="AM31" i="14"/>
  <c r="AM29" i="14"/>
  <c r="AM28" i="14"/>
  <c r="AM27" i="14"/>
  <c r="AM26" i="14"/>
  <c r="AM25" i="14"/>
  <c r="AM24" i="14"/>
  <c r="AM23" i="14"/>
  <c r="AM22" i="14"/>
  <c r="AM20" i="14"/>
  <c r="AM19" i="14"/>
  <c r="AM18" i="14"/>
  <c r="AM17" i="14"/>
  <c r="AM16" i="14"/>
  <c r="AM15" i="14"/>
  <c r="AM14" i="14"/>
  <c r="AM13" i="14"/>
  <c r="AM11" i="14"/>
  <c r="AM8" i="14"/>
  <c r="AM7" i="14"/>
  <c r="AM6" i="14"/>
  <c r="AM5" i="14"/>
  <c r="AM4" i="14"/>
  <c r="AK115" i="14"/>
  <c r="AK114" i="14"/>
  <c r="AK113" i="14"/>
  <c r="AK112" i="14"/>
  <c r="AK111" i="14"/>
  <c r="AK110" i="14"/>
  <c r="AK109" i="14"/>
  <c r="AK108" i="14"/>
  <c r="AK107" i="14"/>
  <c r="AK106" i="14"/>
  <c r="AK105" i="14"/>
  <c r="AK103" i="14"/>
  <c r="AK102" i="14"/>
  <c r="AK101" i="14"/>
  <c r="AK100" i="14"/>
  <c r="AK99" i="14"/>
  <c r="AK95" i="14"/>
  <c r="AK94" i="14"/>
  <c r="AK92" i="14"/>
  <c r="AK89" i="14"/>
  <c r="AK88" i="14"/>
  <c r="AK87" i="14"/>
  <c r="AK86" i="14"/>
  <c r="AK85" i="14"/>
  <c r="AK84" i="14"/>
  <c r="AK83" i="14"/>
  <c r="AK82" i="14"/>
  <c r="AK81" i="14"/>
  <c r="AK80" i="14"/>
  <c r="AK79" i="14"/>
  <c r="AK78" i="14"/>
  <c r="AK77" i="14"/>
  <c r="AK76" i="14"/>
  <c r="AK75" i="14"/>
  <c r="AK74" i="14"/>
  <c r="AK73" i="14"/>
  <c r="AK72" i="14"/>
  <c r="AK68" i="14"/>
  <c r="AK67" i="14"/>
  <c r="AK66" i="14"/>
  <c r="AK60" i="14"/>
  <c r="AK59" i="14"/>
  <c r="AK58" i="14"/>
  <c r="AK57" i="14"/>
  <c r="AK56" i="14"/>
  <c r="AK55" i="14"/>
  <c r="AK54" i="14"/>
  <c r="AK53" i="14"/>
  <c r="AK52" i="14"/>
  <c r="AK51" i="14"/>
  <c r="AK50" i="14"/>
  <c r="AK49" i="14"/>
  <c r="AK48" i="14"/>
  <c r="AK47" i="14"/>
  <c r="AK45" i="14"/>
  <c r="AK44" i="14"/>
  <c r="AK43" i="14"/>
  <c r="AK42" i="14"/>
  <c r="AK41" i="14"/>
  <c r="AK40" i="14"/>
  <c r="AK39" i="14"/>
  <c r="AK38" i="14"/>
  <c r="AK37" i="14"/>
  <c r="AK36" i="14"/>
  <c r="AK34" i="14"/>
  <c r="AK33" i="14"/>
  <c r="AK32" i="14"/>
  <c r="AK31" i="14"/>
  <c r="AK29" i="14"/>
  <c r="AK28" i="14"/>
  <c r="AK27" i="14"/>
  <c r="AK26" i="14"/>
  <c r="AK25" i="14"/>
  <c r="AK24" i="14"/>
  <c r="AK23" i="14"/>
  <c r="AK22" i="14"/>
  <c r="AK21" i="14"/>
  <c r="AK20" i="14"/>
  <c r="AK19" i="14"/>
  <c r="AK18" i="14"/>
  <c r="AK17" i="14"/>
  <c r="AK16" i="14"/>
  <c r="AK15" i="14"/>
  <c r="AK14" i="14"/>
  <c r="AK13" i="14"/>
  <c r="AK11" i="14"/>
  <c r="AK8" i="14"/>
  <c r="AK7" i="14"/>
  <c r="AK6" i="14"/>
  <c r="AK5" i="14"/>
  <c r="AK4" i="14"/>
  <c r="AI115" i="14"/>
  <c r="AI114" i="14"/>
  <c r="AI113" i="14"/>
  <c r="AI112" i="14"/>
  <c r="AI111" i="14"/>
  <c r="AI110" i="14"/>
  <c r="AI109" i="14"/>
  <c r="AI108" i="14"/>
  <c r="AI107" i="14"/>
  <c r="AI106" i="14"/>
  <c r="AI105" i="14"/>
  <c r="AI103" i="14"/>
  <c r="AI102" i="14"/>
  <c r="AI101" i="14"/>
  <c r="AI100" i="14"/>
  <c r="AI99" i="14"/>
  <c r="AI95" i="14"/>
  <c r="AI94" i="14"/>
  <c r="AI92" i="14"/>
  <c r="AI89" i="14"/>
  <c r="AI88" i="14"/>
  <c r="AI87" i="14"/>
  <c r="AI86" i="14"/>
  <c r="AI85" i="14"/>
  <c r="AI84" i="14"/>
  <c r="AI83" i="14"/>
  <c r="AI82" i="14"/>
  <c r="AI81" i="14"/>
  <c r="AI80" i="14"/>
  <c r="AI79" i="14"/>
  <c r="AI78" i="14"/>
  <c r="AI77" i="14"/>
  <c r="AI76" i="14"/>
  <c r="AI75" i="14"/>
  <c r="AI74" i="14"/>
  <c r="AI73" i="14"/>
  <c r="AI72" i="14"/>
  <c r="AI68" i="14"/>
  <c r="AI67" i="14"/>
  <c r="AI66" i="14"/>
  <c r="AI60" i="14"/>
  <c r="AI59" i="14"/>
  <c r="AI58" i="14"/>
  <c r="AI57" i="14"/>
  <c r="AI56" i="14"/>
  <c r="AI55" i="14"/>
  <c r="AI54" i="14"/>
  <c r="AI53" i="14"/>
  <c r="AI52" i="14"/>
  <c r="AI51" i="14"/>
  <c r="AI50" i="14"/>
  <c r="AI49" i="14"/>
  <c r="AI48" i="14"/>
  <c r="AI47" i="14"/>
  <c r="AI45" i="14"/>
  <c r="AI44" i="14"/>
  <c r="AI43" i="14"/>
  <c r="AI42" i="14"/>
  <c r="AI41" i="14"/>
  <c r="AI40" i="14"/>
  <c r="AI39" i="14"/>
  <c r="AI38" i="14"/>
  <c r="AI37" i="14"/>
  <c r="AI36" i="14"/>
  <c r="AI34" i="14"/>
  <c r="AI33" i="14"/>
  <c r="AI32" i="14"/>
  <c r="AI31" i="14"/>
  <c r="AI29" i="14"/>
  <c r="AI28" i="14"/>
  <c r="AI27" i="14"/>
  <c r="AI25" i="14"/>
  <c r="AI24" i="14"/>
  <c r="AI23" i="14"/>
  <c r="AI22" i="14"/>
  <c r="AI21" i="14"/>
  <c r="AI20" i="14"/>
  <c r="AI19" i="14"/>
  <c r="AI18" i="14"/>
  <c r="AI17" i="14"/>
  <c r="AI16" i="14"/>
  <c r="AI15" i="14"/>
  <c r="AI14" i="14"/>
  <c r="AI13" i="14"/>
  <c r="AI11" i="14"/>
  <c r="AI8" i="14"/>
  <c r="AI7" i="14"/>
  <c r="AI6" i="14"/>
  <c r="AI5" i="14"/>
  <c r="AI4" i="14"/>
  <c r="AG115" i="14"/>
  <c r="AG114" i="14"/>
  <c r="AG113" i="14"/>
  <c r="AG112" i="14"/>
  <c r="AG111" i="14"/>
  <c r="AG110" i="14"/>
  <c r="AG109" i="14"/>
  <c r="AG108" i="14"/>
  <c r="AG107" i="14"/>
  <c r="AG106" i="14"/>
  <c r="AG105" i="14"/>
  <c r="AG103" i="14"/>
  <c r="AG102" i="14"/>
  <c r="AG101" i="14"/>
  <c r="AG100" i="14"/>
  <c r="AG99" i="14"/>
  <c r="AG95" i="14"/>
  <c r="AG94" i="14"/>
  <c r="AG92" i="14"/>
  <c r="AG89" i="14"/>
  <c r="AG88" i="14"/>
  <c r="AG87" i="14"/>
  <c r="AG86" i="14"/>
  <c r="AG85" i="14"/>
  <c r="AG84" i="14"/>
  <c r="AG83" i="14"/>
  <c r="AG82" i="14"/>
  <c r="AG81" i="14"/>
  <c r="AG80" i="14"/>
  <c r="AG79" i="14"/>
  <c r="AG78" i="14"/>
  <c r="AG77" i="14"/>
  <c r="AG76" i="14"/>
  <c r="AG75" i="14"/>
  <c r="AG74" i="14"/>
  <c r="AG73" i="14"/>
  <c r="AG72" i="14"/>
  <c r="AG68" i="14"/>
  <c r="AG67" i="14"/>
  <c r="AG66" i="14"/>
  <c r="AG60" i="14"/>
  <c r="AG59" i="14"/>
  <c r="AG58" i="14"/>
  <c r="AG57" i="14"/>
  <c r="AG56" i="14"/>
  <c r="AG55" i="14"/>
  <c r="AG54" i="14"/>
  <c r="AG53" i="14"/>
  <c r="AG52" i="14"/>
  <c r="AG51" i="14"/>
  <c r="AG50" i="14"/>
  <c r="AG49" i="14"/>
  <c r="AG48" i="14"/>
  <c r="AG47" i="14"/>
  <c r="AG45" i="14"/>
  <c r="AG44" i="14"/>
  <c r="AG43" i="14"/>
  <c r="AG42" i="14"/>
  <c r="AG41" i="14"/>
  <c r="AG40" i="14"/>
  <c r="AG39" i="14"/>
  <c r="AG38" i="14"/>
  <c r="AG37" i="14"/>
  <c r="AG36" i="14"/>
  <c r="AG34" i="14"/>
  <c r="AG33" i="14"/>
  <c r="AG32" i="14"/>
  <c r="AG31" i="14"/>
  <c r="AG29" i="14"/>
  <c r="AG28" i="14"/>
  <c r="AG27" i="14"/>
  <c r="AG26" i="14"/>
  <c r="AG25" i="14"/>
  <c r="AG24" i="14"/>
  <c r="AG23" i="14"/>
  <c r="AG22" i="14"/>
  <c r="AG21" i="14"/>
  <c r="AG20" i="14"/>
  <c r="AG19" i="14"/>
  <c r="AG18" i="14"/>
  <c r="AG17" i="14"/>
  <c r="AG16" i="14"/>
  <c r="AG15" i="14"/>
  <c r="AG14" i="14"/>
  <c r="AG13" i="14"/>
  <c r="AG11" i="14"/>
  <c r="AG8" i="14"/>
  <c r="AG7" i="14"/>
  <c r="AG6" i="14"/>
  <c r="AG5" i="14"/>
  <c r="AG4" i="14"/>
  <c r="AE115" i="14"/>
  <c r="AE114" i="14"/>
  <c r="AE113" i="14"/>
  <c r="AE112" i="14"/>
  <c r="AE111" i="14"/>
  <c r="AE110" i="14"/>
  <c r="AE109" i="14"/>
  <c r="AE108" i="14"/>
  <c r="AE107" i="14"/>
  <c r="AE106" i="14"/>
  <c r="AE105" i="14"/>
  <c r="AE103" i="14"/>
  <c r="AE102" i="14"/>
  <c r="AE101" i="14"/>
  <c r="AE100" i="14"/>
  <c r="AE99" i="14"/>
  <c r="AE95" i="14"/>
  <c r="AE94" i="14"/>
  <c r="AE92" i="14"/>
  <c r="AE89" i="14"/>
  <c r="AE88" i="14"/>
  <c r="AE87" i="14"/>
  <c r="AE86" i="14"/>
  <c r="AE85" i="14"/>
  <c r="AE84" i="14"/>
  <c r="AE83" i="14"/>
  <c r="AE82" i="14"/>
  <c r="AE81" i="14"/>
  <c r="AE80" i="14"/>
  <c r="AE79" i="14"/>
  <c r="AE78" i="14"/>
  <c r="AE77" i="14"/>
  <c r="AE76" i="14"/>
  <c r="AE75" i="14"/>
  <c r="AE74" i="14"/>
  <c r="AE73" i="14"/>
  <c r="AE72" i="14"/>
  <c r="AE68" i="14"/>
  <c r="AE67" i="14"/>
  <c r="AE66" i="14"/>
  <c r="AE60" i="14"/>
  <c r="AE59" i="14"/>
  <c r="AE58" i="14"/>
  <c r="AE57" i="14"/>
  <c r="AE56" i="14"/>
  <c r="AE55" i="14"/>
  <c r="AE54" i="14"/>
  <c r="AE53" i="14"/>
  <c r="AE52" i="14"/>
  <c r="AE51" i="14"/>
  <c r="AE50" i="14"/>
  <c r="AE49" i="14"/>
  <c r="AE48" i="14"/>
  <c r="AE47" i="14"/>
  <c r="AE45" i="14"/>
  <c r="AE44" i="14"/>
  <c r="AE43" i="14"/>
  <c r="AE42" i="14"/>
  <c r="AE41" i="14"/>
  <c r="AE40" i="14"/>
  <c r="AE39" i="14"/>
  <c r="AE38" i="14"/>
  <c r="AE37" i="14"/>
  <c r="AE36" i="14"/>
  <c r="AE34" i="14"/>
  <c r="AE33" i="14"/>
  <c r="AE32" i="14"/>
  <c r="AE31" i="14"/>
  <c r="AE29" i="14"/>
  <c r="AE28" i="14"/>
  <c r="AE27" i="14"/>
  <c r="AE25" i="14"/>
  <c r="AE24" i="14"/>
  <c r="AE23" i="14"/>
  <c r="AE22" i="14"/>
  <c r="AE21" i="14"/>
  <c r="AE20" i="14"/>
  <c r="AE19" i="14"/>
  <c r="AE18" i="14"/>
  <c r="AE17" i="14"/>
  <c r="AE16" i="14"/>
  <c r="AE15" i="14"/>
  <c r="AE14" i="14"/>
  <c r="AE13" i="14"/>
  <c r="AE11" i="14"/>
  <c r="AE8" i="14"/>
  <c r="AE7" i="14"/>
  <c r="AE6" i="14"/>
  <c r="AE5" i="14"/>
  <c r="AE4" i="14"/>
  <c r="AC115" i="14"/>
  <c r="AC114" i="14"/>
  <c r="AC113" i="14"/>
  <c r="AC112" i="14"/>
  <c r="AC111" i="14"/>
  <c r="AC110" i="14"/>
  <c r="AC109" i="14"/>
  <c r="AC108" i="14"/>
  <c r="AC107" i="14"/>
  <c r="AC106" i="14"/>
  <c r="AC105" i="14"/>
  <c r="AC103" i="14"/>
  <c r="AC102" i="14"/>
  <c r="AC101" i="14"/>
  <c r="AC100" i="14"/>
  <c r="AC99" i="14"/>
  <c r="AC95" i="14"/>
  <c r="AC94" i="14"/>
  <c r="AC92" i="14"/>
  <c r="AC89" i="14"/>
  <c r="AC88" i="14"/>
  <c r="AC87" i="14"/>
  <c r="AC86" i="14"/>
  <c r="AC85" i="14"/>
  <c r="AC84" i="14"/>
  <c r="AC83" i="14"/>
  <c r="AC82" i="14"/>
  <c r="AC81" i="14"/>
  <c r="AC80" i="14"/>
  <c r="AC79" i="14"/>
  <c r="AC78" i="14"/>
  <c r="AC77" i="14"/>
  <c r="AC76" i="14"/>
  <c r="AC75" i="14"/>
  <c r="AC74" i="14"/>
  <c r="AC73" i="14"/>
  <c r="AC72" i="14"/>
  <c r="AC68" i="14"/>
  <c r="AC67" i="14"/>
  <c r="AC66" i="14"/>
  <c r="AC60" i="14"/>
  <c r="AC59" i="14"/>
  <c r="AC58" i="14"/>
  <c r="AC57" i="14"/>
  <c r="AC56" i="14"/>
  <c r="AC55" i="14"/>
  <c r="AC54" i="14"/>
  <c r="AC53" i="14"/>
  <c r="AC52" i="14"/>
  <c r="AC51" i="14"/>
  <c r="AC50" i="14"/>
  <c r="AC49" i="14"/>
  <c r="AC48" i="14"/>
  <c r="AC47" i="14"/>
  <c r="AC45" i="14"/>
  <c r="AC44" i="14"/>
  <c r="AC43" i="14"/>
  <c r="AC42" i="14"/>
  <c r="AC41" i="14"/>
  <c r="AC40" i="14"/>
  <c r="AC39" i="14"/>
  <c r="AC38" i="14"/>
  <c r="AC37" i="14"/>
  <c r="AC36" i="14"/>
  <c r="AC34" i="14"/>
  <c r="AC33" i="14"/>
  <c r="AC32" i="14"/>
  <c r="AC31" i="14"/>
  <c r="AC29" i="14"/>
  <c r="AC28" i="14"/>
  <c r="AC27" i="14"/>
  <c r="AC26" i="14"/>
  <c r="AC25" i="14"/>
  <c r="AC24" i="14"/>
  <c r="AC23" i="14"/>
  <c r="AC22" i="14"/>
  <c r="AC21" i="14"/>
  <c r="AC20" i="14"/>
  <c r="AC19" i="14"/>
  <c r="AC18" i="14"/>
  <c r="AC17" i="14"/>
  <c r="AC16" i="14"/>
  <c r="AC15" i="14"/>
  <c r="AC14" i="14"/>
  <c r="AC13" i="14"/>
  <c r="AC8" i="14"/>
  <c r="AC7" i="14"/>
  <c r="AC6" i="14"/>
  <c r="AC5" i="14"/>
  <c r="AC4" i="14"/>
  <c r="AA115" i="14"/>
  <c r="AA114" i="14"/>
  <c r="AA113" i="14"/>
  <c r="AA111" i="14"/>
  <c r="AA110" i="14"/>
  <c r="AA109" i="14"/>
  <c r="AA108" i="14"/>
  <c r="AA107" i="14"/>
  <c r="AA106" i="14"/>
  <c r="AA105" i="14"/>
  <c r="AA103" i="14"/>
  <c r="AA102" i="14"/>
  <c r="AA101" i="14"/>
  <c r="AA100" i="14"/>
  <c r="AA99" i="14"/>
  <c r="AA95" i="14"/>
  <c r="AA94" i="14"/>
  <c r="AA92" i="14"/>
  <c r="AA89" i="14"/>
  <c r="AA88" i="14"/>
  <c r="AA87" i="14"/>
  <c r="AA86" i="14"/>
  <c r="AA85" i="14"/>
  <c r="AA84" i="14"/>
  <c r="AA83" i="14"/>
  <c r="AA82" i="14"/>
  <c r="AA81" i="14"/>
  <c r="AA80" i="14"/>
  <c r="AA79" i="14"/>
  <c r="AA78" i="14"/>
  <c r="AA77" i="14"/>
  <c r="AA76" i="14"/>
  <c r="AA75" i="14"/>
  <c r="AA74" i="14"/>
  <c r="AA73" i="14"/>
  <c r="AA72" i="14"/>
  <c r="AA68" i="14"/>
  <c r="AA67" i="14"/>
  <c r="AA66" i="14"/>
  <c r="AA60" i="14"/>
  <c r="AA59" i="14"/>
  <c r="AA58" i="14"/>
  <c r="AA57" i="14"/>
  <c r="AA56" i="14"/>
  <c r="AA55" i="14"/>
  <c r="AA54" i="14"/>
  <c r="AA53" i="14"/>
  <c r="AA52" i="14"/>
  <c r="AA51" i="14"/>
  <c r="AA50" i="14"/>
  <c r="AA49" i="14"/>
  <c r="AA48" i="14"/>
  <c r="AA47" i="14"/>
  <c r="AA45" i="14"/>
  <c r="AA44" i="14"/>
  <c r="AA43" i="14"/>
  <c r="AA42" i="14"/>
  <c r="AA41" i="14"/>
  <c r="AA40" i="14"/>
  <c r="AA39" i="14"/>
  <c r="AA38" i="14"/>
  <c r="AA37" i="14"/>
  <c r="AA36" i="14"/>
  <c r="AA34" i="14"/>
  <c r="AA33" i="14"/>
  <c r="AA32" i="14"/>
  <c r="AA31" i="14"/>
  <c r="AA29" i="14"/>
  <c r="AA28" i="14"/>
  <c r="AA27" i="14"/>
  <c r="AA25" i="14"/>
  <c r="AA24" i="14"/>
  <c r="AA23" i="14"/>
  <c r="AA22" i="14"/>
  <c r="AA21" i="14"/>
  <c r="AA20" i="14"/>
  <c r="AA19" i="14"/>
  <c r="AA18" i="14"/>
  <c r="AA17" i="14"/>
  <c r="AA16" i="14"/>
  <c r="AA15" i="14"/>
  <c r="AA14" i="14"/>
  <c r="AA13" i="14"/>
  <c r="AA11" i="14"/>
  <c r="AA8" i="14"/>
  <c r="AA7" i="14"/>
  <c r="AA6" i="14"/>
  <c r="AA5" i="14"/>
  <c r="AA4" i="14"/>
  <c r="Y115" i="14"/>
  <c r="Y114" i="14"/>
  <c r="Y113" i="14"/>
  <c r="Y111" i="14"/>
  <c r="Y110" i="14"/>
  <c r="Y109" i="14"/>
  <c r="Y108" i="14"/>
  <c r="Y107" i="14"/>
  <c r="Y106" i="14"/>
  <c r="Y105" i="14"/>
  <c r="Y103" i="14"/>
  <c r="Y102" i="14"/>
  <c r="Y101" i="14"/>
  <c r="Y100" i="14"/>
  <c r="Y99" i="14"/>
  <c r="Y95" i="14"/>
  <c r="Y94" i="14"/>
  <c r="Y92" i="14"/>
  <c r="Y89" i="14"/>
  <c r="Y88" i="14"/>
  <c r="Y87" i="14"/>
  <c r="Y86" i="14"/>
  <c r="Y85" i="14"/>
  <c r="Y84" i="14"/>
  <c r="Y83" i="14"/>
  <c r="Y82" i="14"/>
  <c r="Y81" i="14"/>
  <c r="Y80" i="14"/>
  <c r="Y79" i="14"/>
  <c r="Y78" i="14"/>
  <c r="Y77" i="14"/>
  <c r="Y76" i="14"/>
  <c r="Y75" i="14"/>
  <c r="Y74" i="14"/>
  <c r="Y73" i="14"/>
  <c r="Y72" i="14"/>
  <c r="Y68" i="14"/>
  <c r="Y67" i="14"/>
  <c r="Y66" i="14"/>
  <c r="Y60" i="14"/>
  <c r="Y59" i="14"/>
  <c r="Y58" i="14"/>
  <c r="Y57" i="14"/>
  <c r="Y56" i="14"/>
  <c r="Y55" i="14"/>
  <c r="Y54" i="14"/>
  <c r="Y53" i="14"/>
  <c r="Y52" i="14"/>
  <c r="Y51" i="14"/>
  <c r="Y50" i="14"/>
  <c r="Y49" i="14"/>
  <c r="Y48" i="14"/>
  <c r="Y47" i="14"/>
  <c r="Y45" i="14"/>
  <c r="Y44" i="14"/>
  <c r="Y43" i="14"/>
  <c r="Y42" i="14"/>
  <c r="Y41" i="14"/>
  <c r="Y40" i="14"/>
  <c r="Y39" i="14"/>
  <c r="Y38" i="14"/>
  <c r="Y37" i="14"/>
  <c r="Y36" i="14"/>
  <c r="Y34" i="14"/>
  <c r="Y33" i="14"/>
  <c r="Y32" i="14"/>
  <c r="Y31" i="14"/>
  <c r="Y29" i="14"/>
  <c r="Y28" i="14"/>
  <c r="Y27" i="14"/>
  <c r="Y26" i="14"/>
  <c r="Y25" i="14"/>
  <c r="Y24" i="14"/>
  <c r="Y23" i="14"/>
  <c r="Y22" i="14"/>
  <c r="Y21" i="14"/>
  <c r="Y20" i="14"/>
  <c r="Y19" i="14"/>
  <c r="Y18" i="14"/>
  <c r="Y17" i="14"/>
  <c r="Y16" i="14"/>
  <c r="Y15" i="14"/>
  <c r="Y14" i="14"/>
  <c r="Y13" i="14"/>
  <c r="Y11" i="14"/>
  <c r="Y8" i="14"/>
  <c r="Y7" i="14"/>
  <c r="Y6" i="14"/>
  <c r="Y5" i="14"/>
  <c r="Y4" i="14"/>
  <c r="W115" i="14"/>
  <c r="W114" i="14"/>
  <c r="W113" i="14"/>
  <c r="W111" i="14"/>
  <c r="W110" i="14"/>
  <c r="W108" i="14"/>
  <c r="W107" i="14"/>
  <c r="W106" i="14"/>
  <c r="W105" i="14"/>
  <c r="W103" i="14"/>
  <c r="W102" i="14"/>
  <c r="W101" i="14"/>
  <c r="W100" i="14"/>
  <c r="W99" i="14"/>
  <c r="W95" i="14"/>
  <c r="W94" i="14"/>
  <c r="W89" i="14"/>
  <c r="W88" i="14"/>
  <c r="W87" i="14"/>
  <c r="W86" i="14"/>
  <c r="W85" i="14"/>
  <c r="W84" i="14"/>
  <c r="W83" i="14"/>
  <c r="W82" i="14"/>
  <c r="W81" i="14"/>
  <c r="W80" i="14"/>
  <c r="W79" i="14"/>
  <c r="W78" i="14"/>
  <c r="W77" i="14"/>
  <c r="W76" i="14"/>
  <c r="W75" i="14"/>
  <c r="W74" i="14"/>
  <c r="W73" i="14"/>
  <c r="W72" i="14"/>
  <c r="W68" i="14"/>
  <c r="W67" i="14"/>
  <c r="W66" i="14"/>
  <c r="W60" i="14"/>
  <c r="W59" i="14"/>
  <c r="W58" i="14"/>
  <c r="W57" i="14"/>
  <c r="W56" i="14"/>
  <c r="W55" i="14"/>
  <c r="W54" i="14"/>
  <c r="W53" i="14"/>
  <c r="W52" i="14"/>
  <c r="W51" i="14"/>
  <c r="W50" i="14"/>
  <c r="W49" i="14"/>
  <c r="W48" i="14"/>
  <c r="W47" i="14"/>
  <c r="W45" i="14"/>
  <c r="W44" i="14"/>
  <c r="W43" i="14"/>
  <c r="W42" i="14"/>
  <c r="W41" i="14"/>
  <c r="W40" i="14"/>
  <c r="W39" i="14"/>
  <c r="W38" i="14"/>
  <c r="W37" i="14"/>
  <c r="W36" i="14"/>
  <c r="W34" i="14"/>
  <c r="W33" i="14"/>
  <c r="W32" i="14"/>
  <c r="W31" i="14"/>
  <c r="W29" i="14"/>
  <c r="W28" i="14"/>
  <c r="W27" i="14"/>
  <c r="W26" i="14"/>
  <c r="W25" i="14"/>
  <c r="W24" i="14"/>
  <c r="W22" i="14"/>
  <c r="W21" i="14"/>
  <c r="W20" i="14"/>
  <c r="W19" i="14"/>
  <c r="W18" i="14"/>
  <c r="W17" i="14"/>
  <c r="W16" i="14"/>
  <c r="W15" i="14"/>
  <c r="W14" i="14"/>
  <c r="W13" i="14"/>
  <c r="W11" i="14"/>
  <c r="W8" i="14"/>
  <c r="W7" i="14"/>
  <c r="W6" i="14"/>
  <c r="W5" i="14"/>
  <c r="W4" i="14"/>
  <c r="U115" i="14"/>
  <c r="U114" i="14"/>
  <c r="U113" i="14"/>
  <c r="U111" i="14"/>
  <c r="U110" i="14"/>
  <c r="U108" i="14"/>
  <c r="U107" i="14"/>
  <c r="U106" i="14"/>
  <c r="U105" i="14"/>
  <c r="U103" i="14"/>
  <c r="U102" i="14"/>
  <c r="U101" i="14"/>
  <c r="U100" i="14"/>
  <c r="U99" i="14"/>
  <c r="U95" i="14"/>
  <c r="U94" i="14"/>
  <c r="U92" i="14"/>
  <c r="U89" i="14"/>
  <c r="U88" i="14"/>
  <c r="U87" i="14"/>
  <c r="U86" i="14"/>
  <c r="U85" i="14"/>
  <c r="U84" i="14"/>
  <c r="U83" i="14"/>
  <c r="U81" i="14"/>
  <c r="U80" i="14"/>
  <c r="U79" i="14"/>
  <c r="U78" i="14"/>
  <c r="U77" i="14"/>
  <c r="U76" i="14"/>
  <c r="U75" i="14"/>
  <c r="U74" i="14"/>
  <c r="U73" i="14"/>
  <c r="U72" i="14"/>
  <c r="U68" i="14"/>
  <c r="U67" i="14"/>
  <c r="U66" i="14"/>
  <c r="U60" i="14"/>
  <c r="U59" i="14"/>
  <c r="U58" i="14"/>
  <c r="U57" i="14"/>
  <c r="U56" i="14"/>
  <c r="U55" i="14"/>
  <c r="U54" i="14"/>
  <c r="U53" i="14"/>
  <c r="U52" i="14"/>
  <c r="U51" i="14"/>
  <c r="U50" i="14"/>
  <c r="U49" i="14"/>
  <c r="U48" i="14"/>
  <c r="U47" i="14"/>
  <c r="U45" i="14"/>
  <c r="U44" i="14"/>
  <c r="U43" i="14"/>
  <c r="U42" i="14"/>
  <c r="U41" i="14"/>
  <c r="U40" i="14"/>
  <c r="U39" i="14"/>
  <c r="U38" i="14"/>
  <c r="U37" i="14"/>
  <c r="U36" i="14"/>
  <c r="U34" i="14"/>
  <c r="U33" i="14"/>
  <c r="U32" i="14"/>
  <c r="U31" i="14"/>
  <c r="U29" i="14"/>
  <c r="U28" i="14"/>
  <c r="U27" i="14"/>
  <c r="U26" i="14"/>
  <c r="U25" i="14"/>
  <c r="U24" i="14"/>
  <c r="U23" i="14"/>
  <c r="U22" i="14"/>
  <c r="U21" i="14"/>
  <c r="U20" i="14"/>
  <c r="U19" i="14"/>
  <c r="U18" i="14"/>
  <c r="U17" i="14"/>
  <c r="U16" i="14"/>
  <c r="U15" i="14"/>
  <c r="U14" i="14"/>
  <c r="U13" i="14"/>
  <c r="U11" i="14"/>
  <c r="U8" i="14"/>
  <c r="U7" i="14"/>
  <c r="U6" i="14"/>
  <c r="U5" i="14"/>
  <c r="U4" i="14"/>
  <c r="S115" i="14"/>
  <c r="S114" i="14"/>
  <c r="S113" i="14"/>
  <c r="S111" i="14"/>
  <c r="S110" i="14"/>
  <c r="S108" i="14"/>
  <c r="S107" i="14"/>
  <c r="S106" i="14"/>
  <c r="S105" i="14"/>
  <c r="S103" i="14"/>
  <c r="S102" i="14"/>
  <c r="S101" i="14"/>
  <c r="S100" i="14"/>
  <c r="S99" i="14"/>
  <c r="S95" i="14"/>
  <c r="S94" i="14"/>
  <c r="S89" i="14"/>
  <c r="S88" i="14"/>
  <c r="S87" i="14"/>
  <c r="S86" i="14"/>
  <c r="S85" i="14"/>
  <c r="S84" i="14"/>
  <c r="S83" i="14"/>
  <c r="S81" i="14"/>
  <c r="S80" i="14"/>
  <c r="S79" i="14"/>
  <c r="S78" i="14"/>
  <c r="S77" i="14"/>
  <c r="S76" i="14"/>
  <c r="S75" i="14"/>
  <c r="S74" i="14"/>
  <c r="S73" i="14"/>
  <c r="S72" i="14"/>
  <c r="S68" i="14"/>
  <c r="S67" i="14"/>
  <c r="S66" i="14"/>
  <c r="S60" i="14"/>
  <c r="S59" i="14"/>
  <c r="S58" i="14"/>
  <c r="S57" i="14"/>
  <c r="S56" i="14"/>
  <c r="S55" i="14"/>
  <c r="S54" i="14"/>
  <c r="S53" i="14"/>
  <c r="S52" i="14"/>
  <c r="S51" i="14"/>
  <c r="S50" i="14"/>
  <c r="S49" i="14"/>
  <c r="S48" i="14"/>
  <c r="S47" i="14"/>
  <c r="S45" i="14"/>
  <c r="S44" i="14"/>
  <c r="S43" i="14"/>
  <c r="S42" i="14"/>
  <c r="S41" i="14"/>
  <c r="S40" i="14"/>
  <c r="S39" i="14"/>
  <c r="S38" i="14"/>
  <c r="S37" i="14"/>
  <c r="S36" i="14"/>
  <c r="S34" i="14"/>
  <c r="S33" i="14"/>
  <c r="S32" i="14"/>
  <c r="S31" i="14"/>
  <c r="S29" i="14"/>
  <c r="S28" i="14"/>
  <c r="S27" i="14"/>
  <c r="S25" i="14"/>
  <c r="S23" i="14"/>
  <c r="S20" i="14"/>
  <c r="S19" i="14"/>
  <c r="S18" i="14"/>
  <c r="S17" i="14"/>
  <c r="S16" i="14"/>
  <c r="S15" i="14"/>
  <c r="S14" i="14"/>
  <c r="S13" i="14"/>
  <c r="S11" i="14"/>
  <c r="S8" i="14"/>
  <c r="S7" i="14"/>
  <c r="S6" i="14"/>
  <c r="S5" i="14"/>
  <c r="S4" i="14"/>
  <c r="P115" i="14"/>
  <c r="P114" i="14"/>
  <c r="P113" i="14"/>
  <c r="P111" i="14"/>
  <c r="P110" i="14"/>
  <c r="P108" i="14"/>
  <c r="P107" i="14"/>
  <c r="P106" i="14"/>
  <c r="P105" i="14"/>
  <c r="P103" i="14"/>
  <c r="P102" i="14"/>
  <c r="P101" i="14"/>
  <c r="P100" i="14"/>
  <c r="P99" i="14"/>
  <c r="P95" i="14"/>
  <c r="P94" i="14"/>
  <c r="P89" i="14"/>
  <c r="P88" i="14"/>
  <c r="P87" i="14"/>
  <c r="P86" i="14"/>
  <c r="P85" i="14"/>
  <c r="P84" i="14"/>
  <c r="P83" i="14"/>
  <c r="P81" i="14"/>
  <c r="P80" i="14"/>
  <c r="P79" i="14"/>
  <c r="P78" i="14"/>
  <c r="P77" i="14"/>
  <c r="P76" i="14"/>
  <c r="P75" i="14"/>
  <c r="P74" i="14"/>
  <c r="P73" i="14"/>
  <c r="P72" i="14"/>
  <c r="P68" i="14"/>
  <c r="P67" i="14"/>
  <c r="P66" i="14"/>
  <c r="P60" i="14"/>
  <c r="P59" i="14"/>
  <c r="P58" i="14"/>
  <c r="P57" i="14"/>
  <c r="P56" i="14"/>
  <c r="P55" i="14"/>
  <c r="P54" i="14"/>
  <c r="P53" i="14"/>
  <c r="P52" i="14"/>
  <c r="P51" i="14"/>
  <c r="P50" i="14"/>
  <c r="P49" i="14"/>
  <c r="P48" i="14"/>
  <c r="P47" i="14"/>
  <c r="P45" i="14"/>
  <c r="P44" i="14"/>
  <c r="P43" i="14"/>
  <c r="P42" i="14"/>
  <c r="P41" i="14"/>
  <c r="P40" i="14"/>
  <c r="P39" i="14"/>
  <c r="P38" i="14"/>
  <c r="P37" i="14"/>
  <c r="P36" i="14"/>
  <c r="P34" i="14"/>
  <c r="P33" i="14"/>
  <c r="P32" i="14"/>
  <c r="P31" i="14"/>
  <c r="P29" i="14"/>
  <c r="P28" i="14"/>
  <c r="P27" i="14"/>
  <c r="P26" i="14"/>
  <c r="P25" i="14"/>
  <c r="P24" i="14"/>
  <c r="P23" i="14"/>
  <c r="P22" i="14"/>
  <c r="P20" i="14"/>
  <c r="P19" i="14"/>
  <c r="P18" i="14"/>
  <c r="P17" i="14"/>
  <c r="P16" i="14"/>
  <c r="P15" i="14"/>
  <c r="P14" i="14"/>
  <c r="P13" i="14"/>
  <c r="P8" i="14"/>
  <c r="P7" i="14"/>
  <c r="P6" i="14"/>
  <c r="P5" i="14"/>
  <c r="P4" i="14"/>
  <c r="J115" i="14"/>
  <c r="J114" i="14"/>
  <c r="J113" i="14"/>
  <c r="J112" i="14"/>
  <c r="J111" i="14"/>
  <c r="J110" i="14"/>
  <c r="J109" i="14"/>
  <c r="J108" i="14"/>
  <c r="J107" i="14"/>
  <c r="J106" i="14"/>
  <c r="J105" i="14"/>
  <c r="J103" i="14"/>
  <c r="J102" i="14"/>
  <c r="J101" i="14"/>
  <c r="J100" i="14"/>
  <c r="J99" i="14"/>
  <c r="J92" i="14"/>
  <c r="J89" i="14"/>
  <c r="J88" i="14"/>
  <c r="J87" i="14"/>
  <c r="J86" i="14"/>
  <c r="J85" i="14"/>
  <c r="J84" i="14"/>
  <c r="J83" i="14"/>
  <c r="J82" i="14"/>
  <c r="J81" i="14"/>
  <c r="J80" i="14"/>
  <c r="J79" i="14"/>
  <c r="J76" i="14"/>
  <c r="J75" i="14"/>
  <c r="J74" i="14"/>
  <c r="J72" i="14"/>
  <c r="J68" i="14"/>
  <c r="J67" i="14"/>
  <c r="J66" i="14"/>
  <c r="J60" i="14"/>
  <c r="J59" i="14"/>
  <c r="J58" i="14"/>
  <c r="J57" i="14"/>
  <c r="J56" i="14"/>
  <c r="J55" i="14"/>
  <c r="J54" i="14"/>
  <c r="J53" i="14"/>
  <c r="J52" i="14"/>
  <c r="J51" i="14"/>
  <c r="J50" i="14"/>
  <c r="J49" i="14"/>
  <c r="J48" i="14"/>
  <c r="J47" i="14"/>
  <c r="J45" i="14"/>
  <c r="J44" i="14"/>
  <c r="J43" i="14"/>
  <c r="J42" i="14"/>
  <c r="J41" i="14"/>
  <c r="J40" i="14"/>
  <c r="J39" i="14"/>
  <c r="J38" i="14"/>
  <c r="J37" i="14"/>
  <c r="J36" i="14"/>
  <c r="J34" i="14"/>
  <c r="J33" i="14"/>
  <c r="J32" i="14"/>
  <c r="J31" i="14"/>
  <c r="J29" i="14"/>
  <c r="J28" i="14"/>
  <c r="J27" i="14"/>
  <c r="J26" i="14"/>
  <c r="J25" i="14"/>
  <c r="J24" i="14"/>
  <c r="J23" i="14"/>
  <c r="J22" i="14"/>
  <c r="J21" i="14"/>
  <c r="J20" i="14"/>
  <c r="J19" i="14"/>
  <c r="J18" i="14"/>
  <c r="J17" i="14"/>
  <c r="J16" i="14"/>
  <c r="J15" i="14"/>
  <c r="J14" i="14"/>
  <c r="J13" i="14"/>
  <c r="J12" i="14"/>
  <c r="J8" i="14"/>
  <c r="J7" i="14"/>
  <c r="J6" i="14"/>
  <c r="J5" i="14"/>
  <c r="J4" i="14"/>
  <c r="AC11" i="14"/>
  <c r="P11" i="14"/>
  <c r="AT9" i="14"/>
  <c r="AS9" i="14"/>
  <c r="AM9" i="14"/>
  <c r="AK9" i="14"/>
  <c r="AI9" i="14"/>
  <c r="AG9" i="14"/>
  <c r="AE9" i="14"/>
  <c r="AC9" i="14"/>
  <c r="AA9" i="14"/>
  <c r="Y9" i="14"/>
  <c r="W9" i="14"/>
  <c r="U9" i="14"/>
  <c r="S9" i="14"/>
  <c r="P9" i="14"/>
  <c r="P12" i="14"/>
  <c r="S12" i="14"/>
  <c r="U12" i="14"/>
  <c r="W12" i="14"/>
  <c r="Y12" i="14"/>
  <c r="AA12" i="14"/>
  <c r="AC12" i="14"/>
  <c r="AE12" i="14"/>
  <c r="AG12" i="14"/>
  <c r="AI12" i="14"/>
  <c r="AK12" i="14"/>
  <c r="AM12" i="14"/>
  <c r="AO12" i="14"/>
  <c r="AS12" i="14"/>
  <c r="W92" i="14"/>
  <c r="S92" i="14"/>
  <c r="P92" i="14"/>
  <c r="U82" i="14"/>
  <c r="S82" i="14"/>
  <c r="P82" i="14"/>
  <c r="P21" i="14"/>
  <c r="S21" i="14"/>
  <c r="S24" i="14"/>
  <c r="W23" i="14"/>
  <c r="S22" i="14"/>
  <c r="AO121" i="14"/>
  <c r="AM121" i="14"/>
  <c r="AK121" i="14"/>
  <c r="AI121" i="14"/>
  <c r="AG121" i="14"/>
  <c r="AE121" i="14"/>
  <c r="AC121" i="14"/>
  <c r="AA121" i="14"/>
  <c r="Y121" i="14"/>
  <c r="W121" i="14"/>
  <c r="U121" i="14"/>
  <c r="S121" i="14"/>
  <c r="P121" i="14"/>
  <c r="AS112" i="14"/>
  <c r="AA112" i="14"/>
  <c r="Y112" i="14"/>
  <c r="W112" i="14"/>
  <c r="U112" i="14"/>
  <c r="S112" i="14"/>
  <c r="P112" i="14"/>
  <c r="AS109" i="14"/>
  <c r="W109" i="14"/>
  <c r="U109" i="14"/>
  <c r="S109" i="14"/>
  <c r="P109" i="14"/>
  <c r="AS26" i="14"/>
  <c r="AI26" i="14"/>
  <c r="AE26" i="14"/>
  <c r="AA26" i="14"/>
  <c r="S26" i="14"/>
  <c r="AT119" i="14"/>
  <c r="AT118" i="14"/>
  <c r="AT117" i="14"/>
  <c r="AT116" i="14"/>
  <c r="AT104" i="14"/>
  <c r="AT98" i="14"/>
  <c r="AT97" i="14"/>
  <c r="AT96" i="14"/>
  <c r="AT93" i="14"/>
  <c r="AT91" i="14"/>
  <c r="AT90" i="14"/>
  <c r="AT71" i="14"/>
  <c r="AT70" i="14"/>
  <c r="AT69" i="14"/>
  <c r="AT65" i="14"/>
  <c r="AT64" i="14"/>
  <c r="AT63" i="14"/>
  <c r="AT62" i="14"/>
  <c r="AT61" i="14"/>
  <c r="AT46" i="14"/>
  <c r="AT35" i="14"/>
  <c r="AT30" i="14"/>
  <c r="AT10" i="14"/>
  <c r="AS119" i="14"/>
  <c r="AS118" i="14"/>
  <c r="AS117" i="14"/>
  <c r="AS116" i="14"/>
  <c r="AS104" i="14"/>
  <c r="AS98" i="14"/>
  <c r="AS97" i="14"/>
  <c r="AS96" i="14"/>
  <c r="AS93" i="14"/>
  <c r="AS91" i="14"/>
  <c r="AS90" i="14"/>
  <c r="AS71" i="14"/>
  <c r="AS70" i="14"/>
  <c r="AS69" i="14"/>
  <c r="AS65" i="14"/>
  <c r="AS64" i="14"/>
  <c r="AS63" i="14"/>
  <c r="AS62" i="14"/>
  <c r="AS61" i="14"/>
  <c r="AS46" i="14"/>
  <c r="AS35" i="14"/>
  <c r="AS30" i="14"/>
  <c r="AO119" i="14"/>
  <c r="AO118" i="14"/>
  <c r="AO117" i="14"/>
  <c r="AO116" i="14"/>
  <c r="AO104" i="14"/>
  <c r="AO98" i="14"/>
  <c r="AO97" i="14"/>
  <c r="AO96" i="14"/>
  <c r="AO93" i="14"/>
  <c r="AO91" i="14"/>
  <c r="AO90" i="14"/>
  <c r="AO71" i="14"/>
  <c r="AO70" i="14"/>
  <c r="AO69" i="14"/>
  <c r="AO65" i="14"/>
  <c r="AO64" i="14"/>
  <c r="AO63" i="14"/>
  <c r="AO62" i="14"/>
  <c r="AO61" i="14"/>
  <c r="AO46" i="14"/>
  <c r="AO35" i="14"/>
  <c r="AO30" i="14"/>
  <c r="AO10" i="14"/>
  <c r="AM119" i="14"/>
  <c r="AM118" i="14"/>
  <c r="AM117" i="14"/>
  <c r="AM116" i="14"/>
  <c r="AM104" i="14"/>
  <c r="AM98" i="14"/>
  <c r="AM97" i="14"/>
  <c r="AM96" i="14"/>
  <c r="AM93" i="14"/>
  <c r="AM91" i="14"/>
  <c r="AM90" i="14"/>
  <c r="AM71" i="14"/>
  <c r="AM70" i="14"/>
  <c r="AM69" i="14"/>
  <c r="AM65" i="14"/>
  <c r="AM64" i="14"/>
  <c r="AM63" i="14"/>
  <c r="AM62" i="14"/>
  <c r="AM61" i="14"/>
  <c r="AM46" i="14"/>
  <c r="AM35" i="14"/>
  <c r="AM30" i="14"/>
  <c r="AM10" i="14"/>
  <c r="AK119" i="14"/>
  <c r="AK118" i="14"/>
  <c r="AK117" i="14"/>
  <c r="AK116" i="14"/>
  <c r="AK104" i="14"/>
  <c r="AK98" i="14"/>
  <c r="AK97" i="14"/>
  <c r="AK96" i="14"/>
  <c r="AK93" i="14"/>
  <c r="AK91" i="14"/>
  <c r="AK90" i="14"/>
  <c r="AK71" i="14"/>
  <c r="AK70" i="14"/>
  <c r="AK69" i="14"/>
  <c r="AK65" i="14"/>
  <c r="AK64" i="14"/>
  <c r="AK63" i="14"/>
  <c r="AK62" i="14"/>
  <c r="AK61" i="14"/>
  <c r="AK46" i="14"/>
  <c r="AK35" i="14"/>
  <c r="AK30" i="14"/>
  <c r="AK10" i="14"/>
  <c r="AI119" i="14"/>
  <c r="AI118" i="14"/>
  <c r="AI117" i="14"/>
  <c r="AI116" i="14"/>
  <c r="AI104" i="14"/>
  <c r="AI98" i="14"/>
  <c r="AI97" i="14"/>
  <c r="AI96" i="14"/>
  <c r="AI93" i="14"/>
  <c r="AI91" i="14"/>
  <c r="AI90" i="14"/>
  <c r="AI71" i="14"/>
  <c r="AI70" i="14"/>
  <c r="AI69" i="14"/>
  <c r="AI65" i="14"/>
  <c r="AI64" i="14"/>
  <c r="AI63" i="14"/>
  <c r="AI62" i="14"/>
  <c r="AI61" i="14"/>
  <c r="AI46" i="14"/>
  <c r="AI35" i="14"/>
  <c r="AI30" i="14"/>
  <c r="AI10" i="14"/>
  <c r="AG119" i="14"/>
  <c r="AG118" i="14"/>
  <c r="AG117" i="14"/>
  <c r="AG116" i="14"/>
  <c r="AG104" i="14"/>
  <c r="AG98" i="14"/>
  <c r="AG97" i="14"/>
  <c r="AG96" i="14"/>
  <c r="AG93" i="14"/>
  <c r="AG91" i="14"/>
  <c r="AG90" i="14"/>
  <c r="AG71" i="14"/>
  <c r="AG70" i="14"/>
  <c r="AG69" i="14"/>
  <c r="AG65" i="14"/>
  <c r="AG64" i="14"/>
  <c r="AG63" i="14"/>
  <c r="AG62" i="14"/>
  <c r="AG61" i="14"/>
  <c r="AG46" i="14"/>
  <c r="AG35" i="14"/>
  <c r="AG30" i="14"/>
  <c r="AG10" i="14"/>
  <c r="AE119" i="14"/>
  <c r="AE118" i="14"/>
  <c r="AE117" i="14"/>
  <c r="AE116" i="14"/>
  <c r="AE104" i="14"/>
  <c r="AE98" i="14"/>
  <c r="AE97" i="14"/>
  <c r="AE96" i="14"/>
  <c r="AE93" i="14"/>
  <c r="AE91" i="14"/>
  <c r="AE90" i="14"/>
  <c r="AE71" i="14"/>
  <c r="AE70" i="14"/>
  <c r="AE69" i="14"/>
  <c r="AE65" i="14"/>
  <c r="AE64" i="14"/>
  <c r="AE63" i="14"/>
  <c r="AE62" i="14"/>
  <c r="AE61" i="14"/>
  <c r="AE46" i="14"/>
  <c r="AE35" i="14"/>
  <c r="AE30" i="14"/>
  <c r="AE10" i="14"/>
  <c r="AC119" i="14"/>
  <c r="AC118" i="14"/>
  <c r="AC117" i="14"/>
  <c r="AC116" i="14"/>
  <c r="AC104" i="14"/>
  <c r="AC98" i="14"/>
  <c r="AC97" i="14"/>
  <c r="AC96" i="14"/>
  <c r="AC93" i="14"/>
  <c r="AC91" i="14"/>
  <c r="AC90" i="14"/>
  <c r="AC71" i="14"/>
  <c r="AC70" i="14"/>
  <c r="AC69" i="14"/>
  <c r="AC65" i="14"/>
  <c r="AC64" i="14"/>
  <c r="AC63" i="14"/>
  <c r="AC62" i="14"/>
  <c r="AC61" i="14"/>
  <c r="AC46" i="14"/>
  <c r="AC35" i="14"/>
  <c r="AC30" i="14"/>
  <c r="AC10" i="14"/>
  <c r="AA119" i="14"/>
  <c r="AA118" i="14"/>
  <c r="AA117" i="14"/>
  <c r="AA116" i="14"/>
  <c r="AA104" i="14"/>
  <c r="AA98" i="14"/>
  <c r="AA97" i="14"/>
  <c r="AA96" i="14"/>
  <c r="AA93" i="14"/>
  <c r="AA91" i="14"/>
  <c r="AA90" i="14"/>
  <c r="AA71" i="14"/>
  <c r="AA70" i="14"/>
  <c r="AA69" i="14"/>
  <c r="AA65" i="14"/>
  <c r="AA64" i="14"/>
  <c r="AA63" i="14"/>
  <c r="AA62" i="14"/>
  <c r="AA61" i="14"/>
  <c r="AA46" i="14"/>
  <c r="AA35" i="14"/>
  <c r="AA30" i="14"/>
  <c r="AA10" i="14"/>
  <c r="Y119" i="14"/>
  <c r="Y118" i="14"/>
  <c r="Y117" i="14"/>
  <c r="Y116" i="14"/>
  <c r="Y104" i="14"/>
  <c r="Y98" i="14"/>
  <c r="Y97" i="14"/>
  <c r="Y96" i="14"/>
  <c r="Y93" i="14"/>
  <c r="Y91" i="14"/>
  <c r="Y90" i="14"/>
  <c r="Y71" i="14"/>
  <c r="Y70" i="14"/>
  <c r="Y69" i="14"/>
  <c r="Y65" i="14"/>
  <c r="Y64" i="14"/>
  <c r="Y63" i="14"/>
  <c r="Y62" i="14"/>
  <c r="Y61" i="14"/>
  <c r="Y46" i="14"/>
  <c r="Y35" i="14"/>
  <c r="Y30" i="14"/>
  <c r="Y10" i="14"/>
  <c r="W119" i="14"/>
  <c r="W118" i="14"/>
  <c r="W117" i="14"/>
  <c r="W116" i="14"/>
  <c r="W104" i="14"/>
  <c r="W98" i="14"/>
  <c r="W97" i="14"/>
  <c r="W96" i="14"/>
  <c r="W93" i="14"/>
  <c r="W91" i="14"/>
  <c r="W90" i="14"/>
  <c r="W71" i="14"/>
  <c r="W70" i="14"/>
  <c r="W69" i="14"/>
  <c r="W65" i="14"/>
  <c r="W64" i="14"/>
  <c r="W63" i="14"/>
  <c r="W62" i="14"/>
  <c r="W61" i="14"/>
  <c r="W46" i="14"/>
  <c r="W35" i="14"/>
  <c r="W30" i="14"/>
  <c r="W10" i="14"/>
  <c r="U119" i="14"/>
  <c r="U118" i="14"/>
  <c r="U117" i="14"/>
  <c r="U116" i="14"/>
  <c r="U104" i="14"/>
  <c r="U98" i="14"/>
  <c r="U97" i="14"/>
  <c r="U96" i="14"/>
  <c r="U93" i="14"/>
  <c r="U91" i="14"/>
  <c r="U90" i="14"/>
  <c r="U71" i="14"/>
  <c r="U70" i="14"/>
  <c r="U69" i="14"/>
  <c r="U65" i="14"/>
  <c r="U64" i="14"/>
  <c r="U63" i="14"/>
  <c r="U62" i="14"/>
  <c r="U61" i="14"/>
  <c r="U46" i="14"/>
  <c r="U35" i="14"/>
  <c r="U30" i="14"/>
  <c r="U10" i="14"/>
  <c r="S119" i="14"/>
  <c r="S118" i="14"/>
  <c r="S117" i="14"/>
  <c r="S116" i="14"/>
  <c r="S104" i="14"/>
  <c r="S98" i="14"/>
  <c r="S97" i="14"/>
  <c r="S96" i="14"/>
  <c r="S93" i="14"/>
  <c r="S91" i="14"/>
  <c r="S90" i="14"/>
  <c r="S71" i="14"/>
  <c r="S70" i="14"/>
  <c r="S69" i="14"/>
  <c r="S65" i="14"/>
  <c r="S64" i="14"/>
  <c r="S63" i="14"/>
  <c r="S62" i="14"/>
  <c r="S61" i="14"/>
  <c r="S46" i="14"/>
  <c r="S35" i="14"/>
  <c r="S30" i="14"/>
  <c r="S10" i="14"/>
  <c r="P119" i="14"/>
  <c r="P118" i="14"/>
  <c r="P117" i="14"/>
  <c r="P116" i="14"/>
  <c r="P104" i="14"/>
  <c r="P98" i="14"/>
  <c r="P97" i="14"/>
  <c r="P96" i="14"/>
  <c r="P93" i="14"/>
  <c r="P91" i="14"/>
  <c r="P90" i="14"/>
  <c r="P71" i="14"/>
  <c r="P70" i="14"/>
  <c r="P69" i="14"/>
  <c r="P65" i="14"/>
  <c r="P64" i="14"/>
  <c r="P63" i="14"/>
  <c r="P62" i="14"/>
  <c r="P61" i="14"/>
  <c r="P46" i="14"/>
  <c r="P35" i="14"/>
  <c r="J117" i="14"/>
  <c r="J116" i="14"/>
  <c r="J104" i="14"/>
  <c r="J98" i="14"/>
  <c r="J97" i="14"/>
  <c r="J96" i="14"/>
  <c r="J93" i="14"/>
  <c r="J91" i="14"/>
  <c r="J90" i="14"/>
  <c r="J71" i="14"/>
  <c r="J70" i="14"/>
  <c r="J69" i="14"/>
  <c r="J65" i="14"/>
  <c r="J64" i="14"/>
  <c r="J63" i="14"/>
  <c r="J62" i="14"/>
  <c r="J61" i="14"/>
  <c r="J46" i="14"/>
  <c r="J35" i="14"/>
  <c r="J119" i="14"/>
  <c r="P10" i="14"/>
  <c r="P30" i="14"/>
  <c r="AN34" i="27"/>
  <c r="AN143" i="30" s="1"/>
  <c r="X11" i="26"/>
  <c r="AB26" i="27"/>
  <c r="AB135" i="30" s="1"/>
  <c r="T11" i="26"/>
  <c r="AP11" i="26"/>
  <c r="AP13" i="20"/>
  <c r="AP26" i="27"/>
  <c r="AP135" i="30" s="1"/>
  <c r="AB4" i="21"/>
  <c r="AB365" i="30" s="1"/>
  <c r="AR26" i="27"/>
  <c r="AR135" i="30" s="1"/>
  <c r="AF11" i="26"/>
  <c r="AR11" i="26"/>
  <c r="AB11" i="26"/>
  <c r="AJ26" i="27"/>
  <c r="AJ135" i="30" s="1"/>
  <c r="AF34" i="27"/>
  <c r="AF143" i="30" s="1"/>
  <c r="T26" i="27"/>
  <c r="T135" i="30" s="1"/>
  <c r="AJ34" i="27"/>
  <c r="AJ143" i="30" s="1"/>
  <c r="AF4" i="21"/>
  <c r="AF365" i="30" s="1"/>
  <c r="AJ4" i="21"/>
  <c r="AJ365" i="30" s="1"/>
  <c r="AN4" i="21"/>
  <c r="AN365" i="30" s="1"/>
  <c r="AJ13" i="20"/>
  <c r="AF26" i="27"/>
  <c r="AF135" i="30" s="1"/>
  <c r="AN26" i="27"/>
  <c r="AN135" i="30" s="1"/>
  <c r="AR13" i="20"/>
  <c r="AP24" i="27"/>
  <c r="AP133" i="30" s="1"/>
  <c r="AJ28" i="27"/>
  <c r="AJ137" i="30" s="1"/>
  <c r="AR28" i="27"/>
  <c r="AR137" i="30" s="1"/>
  <c r="AB28" i="27"/>
  <c r="AB137" i="30" s="1"/>
  <c r="AP28" i="27"/>
  <c r="AP137" i="30" s="1"/>
  <c r="AF28" i="27"/>
  <c r="AF137" i="30" s="1"/>
  <c r="AR24" i="27"/>
  <c r="AR133" i="30" s="1"/>
  <c r="T24" i="27"/>
  <c r="T133" i="30" s="1"/>
  <c r="AJ24" i="27"/>
  <c r="AJ133" i="30" s="1"/>
  <c r="AN24" i="27"/>
  <c r="AN133" i="30" s="1"/>
  <c r="X24" i="27"/>
  <c r="X133" i="30" s="1"/>
  <c r="AF24" i="27"/>
  <c r="AF133" i="30" s="1"/>
  <c r="X58" i="14" l="1"/>
  <c r="T109" i="14"/>
  <c r="AR42" i="14"/>
  <c r="AR57" i="14"/>
  <c r="AR19" i="14"/>
  <c r="AR107" i="14"/>
  <c r="AR64" i="14"/>
  <c r="AR12" i="14"/>
  <c r="AR105" i="14"/>
  <c r="AR108" i="14"/>
  <c r="AR118" i="14"/>
  <c r="AR26" i="14"/>
  <c r="AR82" i="14"/>
  <c r="AR106" i="14"/>
  <c r="AR13" i="14"/>
  <c r="AR65" i="14"/>
  <c r="AR83" i="14"/>
  <c r="AR14" i="14"/>
  <c r="AR15" i="14"/>
  <c r="AR29" i="14"/>
  <c r="AR45" i="14"/>
  <c r="X85" i="14"/>
  <c r="AR85" i="14"/>
  <c r="AR71" i="14"/>
  <c r="AR16" i="14"/>
  <c r="AR31" i="14"/>
  <c r="AR47" i="14"/>
  <c r="AR66" i="14"/>
  <c r="AR86" i="14"/>
  <c r="AR109" i="14"/>
  <c r="AR121" i="14"/>
  <c r="AR59" i="14"/>
  <c r="AR60" i="14"/>
  <c r="AR120" i="14"/>
  <c r="AR90" i="14"/>
  <c r="AR17" i="14"/>
  <c r="AR32" i="14"/>
  <c r="AR48" i="14"/>
  <c r="AR67" i="14"/>
  <c r="AR87" i="14"/>
  <c r="AR110" i="14"/>
  <c r="AR122" i="14"/>
  <c r="AR27" i="14"/>
  <c r="AR123" i="14"/>
  <c r="AR58" i="14"/>
  <c r="AR43" i="14"/>
  <c r="AR44" i="14"/>
  <c r="AR33" i="14"/>
  <c r="AR34" i="14"/>
  <c r="AR72" i="14"/>
  <c r="AR124" i="14"/>
  <c r="AR10" i="14"/>
  <c r="AR35" i="14"/>
  <c r="AR97" i="14"/>
  <c r="AR37" i="14"/>
  <c r="AR52" i="14"/>
  <c r="T75" i="14"/>
  <c r="AR75" i="14"/>
  <c r="AR99" i="14"/>
  <c r="AR114" i="14"/>
  <c r="AR70" i="14"/>
  <c r="AR49" i="14"/>
  <c r="AR20" i="14"/>
  <c r="AR46" i="14"/>
  <c r="AR38" i="14"/>
  <c r="AR69" i="14"/>
  <c r="AR84" i="14"/>
  <c r="AR111" i="14"/>
  <c r="AR112" i="14"/>
  <c r="AR96" i="14"/>
  <c r="AR51" i="14"/>
  <c r="AR74" i="14"/>
  <c r="AR22" i="14"/>
  <c r="AR115" i="14"/>
  <c r="AR61" i="14"/>
  <c r="AR104" i="14"/>
  <c r="AR6" i="14"/>
  <c r="AR23" i="14"/>
  <c r="AR39" i="14"/>
  <c r="AR54" i="14"/>
  <c r="AR79" i="14"/>
  <c r="AR101" i="14"/>
  <c r="AR91" i="14"/>
  <c r="AR18" i="14"/>
  <c r="AR88" i="14"/>
  <c r="AR119" i="14"/>
  <c r="AR50" i="14"/>
  <c r="AR113" i="14"/>
  <c r="AR100" i="14"/>
  <c r="AR62" i="14"/>
  <c r="AR7" i="14"/>
  <c r="AR24" i="14"/>
  <c r="AR40" i="14"/>
  <c r="AR55" i="14"/>
  <c r="AR80" i="14"/>
  <c r="AR102" i="14"/>
  <c r="AR28" i="14"/>
  <c r="AR68" i="14"/>
  <c r="AR93" i="14"/>
  <c r="AR89" i="14"/>
  <c r="AR36" i="14"/>
  <c r="AR92" i="14"/>
  <c r="AR98" i="14"/>
  <c r="AR53" i="14"/>
  <c r="T76" i="14"/>
  <c r="AR76" i="14"/>
  <c r="AR116" i="14"/>
  <c r="AR63" i="14"/>
  <c r="AR117" i="14"/>
  <c r="AR8" i="14"/>
  <c r="AR25" i="14"/>
  <c r="AR41" i="14"/>
  <c r="AR56" i="14"/>
  <c r="AR81" i="14"/>
  <c r="AR103" i="14"/>
  <c r="T16" i="14"/>
  <c r="T121" i="14"/>
  <c r="AJ112" i="14"/>
  <c r="T42" i="14"/>
  <c r="T122" i="14"/>
  <c r="T41" i="14"/>
  <c r="AN114" i="14"/>
  <c r="X89" i="14"/>
  <c r="AJ6" i="14"/>
  <c r="X21" i="14"/>
  <c r="AB81" i="14"/>
  <c r="AF124" i="14"/>
  <c r="T53" i="14"/>
  <c r="X7" i="14"/>
  <c r="AB105" i="14"/>
  <c r="X29" i="14"/>
  <c r="AP83" i="14"/>
  <c r="AP103" i="14"/>
  <c r="AB36" i="14"/>
  <c r="AF49" i="14"/>
  <c r="T66" i="14"/>
  <c r="AP101" i="14"/>
  <c r="AB15" i="14"/>
  <c r="AB28" i="14"/>
  <c r="AF42" i="14"/>
  <c r="AJ75" i="14"/>
  <c r="AJ87" i="14"/>
  <c r="AF107" i="14"/>
  <c r="AB45" i="14"/>
  <c r="AB58" i="14"/>
  <c r="AP4" i="14"/>
  <c r="AF19" i="14"/>
  <c r="AJ79" i="14"/>
  <c r="AN110" i="14"/>
  <c r="AP99" i="14"/>
  <c r="X76" i="14"/>
  <c r="AN122" i="14"/>
  <c r="T123" i="14"/>
  <c r="AN13" i="14"/>
  <c r="T79" i="14"/>
  <c r="T99" i="14"/>
  <c r="T111" i="14"/>
  <c r="AJ122" i="14"/>
  <c r="X111" i="14"/>
  <c r="AB110" i="14"/>
  <c r="AF120" i="14"/>
  <c r="T54" i="14"/>
  <c r="T74" i="14"/>
  <c r="T87" i="14"/>
  <c r="AP24" i="14"/>
  <c r="T15" i="14"/>
  <c r="AB24" i="14"/>
  <c r="T32" i="14"/>
  <c r="T58" i="14"/>
  <c r="AF84" i="14"/>
  <c r="T8" i="14"/>
  <c r="AF88" i="14"/>
  <c r="T96" i="14"/>
  <c r="X109" i="14"/>
  <c r="AB38" i="14"/>
  <c r="T107" i="14"/>
  <c r="AB85" i="14"/>
  <c r="T39" i="14"/>
  <c r="AF52" i="14"/>
  <c r="T72" i="14"/>
  <c r="T108" i="14"/>
  <c r="AP122" i="14"/>
  <c r="X8" i="14"/>
  <c r="AB62" i="14"/>
  <c r="AB98" i="14"/>
  <c r="AJ121" i="14"/>
  <c r="AB82" i="14"/>
  <c r="T5" i="14"/>
  <c r="T20" i="14"/>
  <c r="AB47" i="14"/>
  <c r="T59" i="14"/>
  <c r="T102" i="14"/>
  <c r="AJ80" i="14"/>
  <c r="AF100" i="14"/>
  <c r="X14" i="14"/>
  <c r="AJ27" i="14"/>
  <c r="AF54" i="14"/>
  <c r="AN74" i="14"/>
  <c r="AJ106" i="14"/>
  <c r="AF123" i="14"/>
  <c r="X121" i="14"/>
  <c r="T85" i="14"/>
  <c r="AF21" i="14"/>
  <c r="T12" i="14"/>
  <c r="AF40" i="14"/>
  <c r="AB53" i="14"/>
  <c r="T86" i="14"/>
  <c r="X113" i="14"/>
  <c r="AB114" i="14"/>
  <c r="AF23" i="14"/>
  <c r="T28" i="14"/>
  <c r="T45" i="14"/>
  <c r="T113" i="14"/>
  <c r="T7" i="14"/>
  <c r="T22" i="14"/>
  <c r="AB4" i="14"/>
  <c r="T19" i="14"/>
  <c r="AB37" i="14"/>
  <c r="AF50" i="14"/>
  <c r="T67" i="14"/>
  <c r="AF16" i="14"/>
  <c r="AF43" i="14"/>
  <c r="AN56" i="14"/>
  <c r="AJ76" i="14"/>
  <c r="X88" i="14"/>
  <c r="AB108" i="14"/>
  <c r="X120" i="14"/>
  <c r="AJ18" i="14"/>
  <c r="X92" i="14"/>
  <c r="AF12" i="14"/>
  <c r="AB8" i="14"/>
  <c r="X23" i="14"/>
  <c r="AN5" i="14"/>
  <c r="AF38" i="14"/>
  <c r="AJ51" i="14"/>
  <c r="T68" i="14"/>
  <c r="AJ84" i="14"/>
  <c r="X31" i="14"/>
  <c r="AF111" i="14"/>
  <c r="AB122" i="14"/>
  <c r="T23" i="14"/>
  <c r="AF39" i="14"/>
  <c r="AJ72" i="14"/>
  <c r="AB99" i="14"/>
  <c r="AN25" i="14"/>
  <c r="T88" i="14"/>
  <c r="AF24" i="14"/>
  <c r="AP72" i="14"/>
  <c r="AF85" i="14"/>
  <c r="AB121" i="14"/>
  <c r="AN52" i="14"/>
  <c r="AP40" i="14"/>
  <c r="AJ66" i="14"/>
  <c r="AP26" i="14"/>
  <c r="AN33" i="14"/>
  <c r="AN34" i="14"/>
  <c r="AF48" i="14"/>
  <c r="AN31" i="14"/>
  <c r="AN44" i="14"/>
  <c r="AN57" i="14"/>
  <c r="AN89" i="14"/>
  <c r="AP76" i="14"/>
  <c r="AP107" i="14"/>
  <c r="AP50" i="14"/>
  <c r="X52" i="14"/>
  <c r="T51" i="14"/>
  <c r="AJ50" i="14"/>
  <c r="T37" i="14"/>
  <c r="AF36" i="14"/>
  <c r="T106" i="14"/>
  <c r="AF87" i="14"/>
  <c r="T13" i="14"/>
  <c r="T38" i="14"/>
  <c r="T50" i="14"/>
  <c r="AJ13" i="14"/>
  <c r="AB23" i="14"/>
  <c r="AF122" i="14"/>
  <c r="AP120" i="14"/>
  <c r="AF5" i="14"/>
  <c r="AP25" i="14"/>
  <c r="AB22" i="14"/>
  <c r="AP8" i="14"/>
  <c r="T25" i="14"/>
  <c r="X56" i="14"/>
  <c r="AN76" i="14"/>
  <c r="AN84" i="14"/>
  <c r="AP85" i="14"/>
  <c r="AJ101" i="14"/>
  <c r="AF37" i="14"/>
  <c r="AN67" i="14"/>
  <c r="T56" i="14"/>
  <c r="AJ99" i="14"/>
  <c r="X44" i="14"/>
  <c r="AB111" i="14"/>
  <c r="AF68" i="14"/>
  <c r="AN99" i="14"/>
  <c r="AB83" i="14"/>
  <c r="AB7" i="14"/>
  <c r="AP23" i="14"/>
  <c r="AN51" i="14"/>
  <c r="AJ53" i="14"/>
  <c r="AF13" i="14"/>
  <c r="AJ16" i="14"/>
  <c r="AF53" i="14"/>
  <c r="X19" i="14"/>
  <c r="AB40" i="14"/>
  <c r="AN72" i="14"/>
  <c r="AB123" i="14"/>
  <c r="AN58" i="14"/>
  <c r="AN7" i="14"/>
  <c r="X84" i="14"/>
  <c r="X18" i="14"/>
  <c r="AB124" i="14"/>
  <c r="AP37" i="14"/>
  <c r="AN23" i="14"/>
  <c r="AN85" i="14"/>
  <c r="AJ111" i="14"/>
  <c r="AN109" i="14"/>
  <c r="AN59" i="14"/>
  <c r="T27" i="14"/>
  <c r="AF32" i="14"/>
  <c r="AJ47" i="14"/>
  <c r="AJ89" i="14"/>
  <c r="AN19" i="14"/>
  <c r="AN124" i="14"/>
  <c r="AF67" i="14"/>
  <c r="T120" i="14"/>
  <c r="X12" i="14"/>
  <c r="X83" i="14"/>
  <c r="AP89" i="14"/>
  <c r="AP51" i="14"/>
  <c r="AP75" i="14"/>
  <c r="AB50" i="14"/>
  <c r="X4" i="14"/>
  <c r="AB89" i="14"/>
  <c r="AJ37" i="14"/>
  <c r="X37" i="14"/>
  <c r="X22" i="14"/>
  <c r="AB67" i="14"/>
  <c r="AB120" i="14"/>
  <c r="AP114" i="14"/>
  <c r="AN36" i="14"/>
  <c r="X40" i="14"/>
  <c r="AJ24" i="14"/>
  <c r="AP109" i="14"/>
  <c r="T55" i="14"/>
  <c r="T92" i="14"/>
  <c r="AB29" i="14"/>
  <c r="AF110" i="14"/>
  <c r="AN37" i="14"/>
  <c r="AN50" i="14"/>
  <c r="AJ67" i="14"/>
  <c r="AF25" i="14"/>
  <c r="AP84" i="14"/>
  <c r="AF14" i="14"/>
  <c r="AF92" i="14"/>
  <c r="AB113" i="14"/>
  <c r="AN87" i="14"/>
  <c r="X123" i="14"/>
  <c r="AJ109" i="14"/>
  <c r="AN120" i="14"/>
  <c r="X28" i="14"/>
  <c r="T6" i="14"/>
  <c r="AP53" i="14"/>
  <c r="AB56" i="14"/>
  <c r="AB44" i="14"/>
  <c r="AJ100" i="14"/>
  <c r="AJ108" i="14"/>
  <c r="AF31" i="14"/>
  <c r="AF57" i="14"/>
  <c r="AJ8" i="14"/>
  <c r="AB51" i="14"/>
  <c r="AJ102" i="14"/>
  <c r="AP105" i="14"/>
  <c r="AP115" i="14"/>
  <c r="AP33" i="14"/>
  <c r="AN108" i="14"/>
  <c r="AF101" i="14"/>
  <c r="AJ22" i="14"/>
  <c r="AJ7" i="14"/>
  <c r="AB84" i="14"/>
  <c r="AJ56" i="14"/>
  <c r="AP57" i="14"/>
  <c r="X16" i="14"/>
  <c r="AN123" i="14"/>
  <c r="AB75" i="14"/>
  <c r="AF22" i="14"/>
  <c r="AF103" i="14"/>
  <c r="AF108" i="14"/>
  <c r="AN45" i="14"/>
  <c r="AB48" i="14"/>
  <c r="AP87" i="14"/>
  <c r="AN113" i="14"/>
  <c r="AJ123" i="14"/>
  <c r="X25" i="14"/>
  <c r="AJ120" i="14"/>
  <c r="T40" i="14"/>
  <c r="AJ114" i="14"/>
  <c r="AJ88" i="14"/>
  <c r="AN29" i="14"/>
  <c r="X43" i="14"/>
  <c r="AB79" i="14"/>
  <c r="AN101" i="14"/>
  <c r="AF109" i="14"/>
  <c r="X67" i="14"/>
  <c r="AP123" i="14"/>
  <c r="AB16" i="14"/>
  <c r="X101" i="14"/>
  <c r="T84" i="14"/>
  <c r="X108" i="14"/>
  <c r="T105" i="14"/>
  <c r="AN54" i="14"/>
  <c r="AB88" i="14"/>
  <c r="AP67" i="14"/>
  <c r="AP112" i="14"/>
  <c r="T4" i="14"/>
  <c r="AF33" i="14"/>
  <c r="X47" i="14"/>
  <c r="X59" i="14"/>
  <c r="AF79" i="14"/>
  <c r="X114" i="14"/>
  <c r="AF26" i="14"/>
  <c r="X53" i="14"/>
  <c r="AJ85" i="14"/>
  <c r="AP108" i="14"/>
  <c r="X122" i="14"/>
  <c r="AB17" i="14"/>
  <c r="AN17" i="14"/>
  <c r="AB66" i="14"/>
  <c r="AP66" i="14"/>
  <c r="X66" i="14"/>
  <c r="AJ55" i="14"/>
  <c r="AF55" i="14"/>
  <c r="X75" i="14"/>
  <c r="AN75" i="14"/>
  <c r="X49" i="14"/>
  <c r="AF4" i="14"/>
  <c r="AP19" i="14"/>
  <c r="AN83" i="14"/>
  <c r="AN102" i="14"/>
  <c r="AJ43" i="14"/>
  <c r="AF56" i="14"/>
  <c r="AP20" i="14"/>
  <c r="AJ4" i="14"/>
  <c r="AN27" i="14"/>
  <c r="AF51" i="14"/>
  <c r="X99" i="14"/>
  <c r="AJ58" i="14"/>
  <c r="X34" i="14"/>
  <c r="AJ115" i="14"/>
  <c r="T115" i="14"/>
  <c r="X74" i="14"/>
  <c r="X107" i="14"/>
  <c r="AP56" i="14"/>
  <c r="AF6" i="14"/>
  <c r="AJ57" i="14"/>
  <c r="AP17" i="14"/>
  <c r="X102" i="14"/>
  <c r="AP31" i="14"/>
  <c r="AJ44" i="14"/>
  <c r="AP34" i="14"/>
  <c r="AF112" i="14"/>
  <c r="AF60" i="14"/>
  <c r="AJ60" i="14"/>
  <c r="AJ12" i="14"/>
  <c r="AN12" i="14"/>
  <c r="T49" i="14"/>
  <c r="AB49" i="14"/>
  <c r="AJ49" i="14"/>
  <c r="T81" i="14"/>
  <c r="AP81" i="14"/>
  <c r="AN81" i="14"/>
  <c r="AJ81" i="14"/>
  <c r="X15" i="14"/>
  <c r="AN15" i="14"/>
  <c r="X64" i="14"/>
  <c r="X39" i="14"/>
  <c r="AN39" i="14"/>
  <c r="AP39" i="14"/>
  <c r="AP58" i="14"/>
  <c r="AB26" i="14"/>
  <c r="AN26" i="14"/>
  <c r="X115" i="14"/>
  <c r="AN115" i="14"/>
  <c r="AF86" i="14"/>
  <c r="AN86" i="14"/>
  <c r="X86" i="14"/>
  <c r="X80" i="14"/>
  <c r="T36" i="14"/>
  <c r="AJ36" i="14"/>
  <c r="T101" i="14"/>
  <c r="X87" i="14"/>
  <c r="AP74" i="14"/>
  <c r="AJ21" i="14"/>
  <c r="AN32" i="14"/>
  <c r="AJ107" i="14"/>
  <c r="T100" i="14"/>
  <c r="AP92" i="14"/>
  <c r="AN92" i="14"/>
  <c r="AB92" i="14"/>
  <c r="AJ92" i="14"/>
  <c r="X6" i="14"/>
  <c r="AP6" i="14"/>
  <c r="AB6" i="14"/>
  <c r="AB52" i="14"/>
  <c r="AJ52" i="14"/>
  <c r="T52" i="14"/>
  <c r="AP52" i="14"/>
  <c r="AB72" i="14"/>
  <c r="AF72" i="14"/>
  <c r="X105" i="14"/>
  <c r="AN105" i="14"/>
  <c r="AF18" i="14"/>
  <c r="AB32" i="14"/>
  <c r="AP32" i="14"/>
  <c r="AJ32" i="14"/>
  <c r="X32" i="14"/>
  <c r="AJ45" i="14"/>
  <c r="AP45" i="14"/>
  <c r="AF45" i="14"/>
  <c r="AJ113" i="14"/>
  <c r="AF113" i="14"/>
  <c r="AJ29" i="14"/>
  <c r="AF27" i="14"/>
  <c r="X51" i="14"/>
  <c r="AF106" i="14"/>
  <c r="AJ31" i="14"/>
  <c r="AB55" i="14"/>
  <c r="AJ23" i="14"/>
  <c r="AN60" i="14"/>
  <c r="AP12" i="14"/>
  <c r="AN8" i="14"/>
  <c r="AB54" i="14"/>
  <c r="X20" i="14"/>
  <c r="AB107" i="14"/>
  <c r="AJ86" i="14"/>
  <c r="X45" i="14"/>
  <c r="AP60" i="14"/>
  <c r="T48" i="14"/>
  <c r="AP79" i="14"/>
  <c r="AF80" i="14"/>
  <c r="T114" i="14"/>
  <c r="AJ34" i="14"/>
  <c r="AB34" i="14"/>
  <c r="T34" i="14"/>
  <c r="AF41" i="14"/>
  <c r="AB41" i="14"/>
  <c r="AN41" i="14"/>
  <c r="X103" i="14"/>
  <c r="T103" i="14"/>
  <c r="AJ28" i="14"/>
  <c r="AN28" i="14"/>
  <c r="AJ41" i="14"/>
  <c r="AN49" i="14"/>
  <c r="AF47" i="14"/>
  <c r="AF59" i="14"/>
  <c r="AJ17" i="14"/>
  <c r="X27" i="14"/>
  <c r="T82" i="14"/>
  <c r="AB43" i="14"/>
  <c r="AJ83" i="14"/>
  <c r="AJ33" i="14"/>
  <c r="AP49" i="14"/>
  <c r="AB80" i="14"/>
  <c r="X36" i="14"/>
  <c r="AP55" i="14"/>
  <c r="AP102" i="14"/>
  <c r="AN121" i="14"/>
  <c r="AP22" i="14"/>
  <c r="X54" i="14"/>
  <c r="AB87" i="14"/>
  <c r="AN107" i="14"/>
  <c r="AP5" i="14"/>
  <c r="AJ48" i="14"/>
  <c r="AJ20" i="14"/>
  <c r="AF20" i="14"/>
  <c r="AN20" i="14"/>
  <c r="AN18" i="14"/>
  <c r="AB18" i="14"/>
  <c r="AP18" i="14"/>
  <c r="AB42" i="14"/>
  <c r="AN42" i="14"/>
  <c r="AB101" i="14"/>
  <c r="X5" i="14"/>
  <c r="AF75" i="14"/>
  <c r="AB103" i="14"/>
  <c r="AP36" i="14"/>
  <c r="AJ14" i="14"/>
  <c r="AN6" i="14"/>
  <c r="AP41" i="14"/>
  <c r="AJ54" i="14"/>
  <c r="AN14" i="14"/>
  <c r="X60" i="14"/>
  <c r="AP82" i="14"/>
  <c r="AB5" i="14"/>
  <c r="AF15" i="14"/>
  <c r="AF82" i="14"/>
  <c r="AJ19" i="14"/>
  <c r="T31" i="14"/>
  <c r="AB100" i="14"/>
  <c r="AB33" i="14"/>
  <c r="T33" i="14"/>
  <c r="AF66" i="14"/>
  <c r="AB20" i="14"/>
  <c r="AJ5" i="14"/>
  <c r="T29" i="14"/>
  <c r="AF58" i="14"/>
  <c r="AB31" i="14"/>
  <c r="AF74" i="14"/>
  <c r="AF28" i="14"/>
  <c r="AB12" i="14"/>
  <c r="AJ74" i="14"/>
  <c r="X42" i="14"/>
  <c r="AB57" i="14"/>
  <c r="T57" i="14"/>
  <c r="AN66" i="14"/>
  <c r="AP42" i="14"/>
  <c r="AP59" i="14"/>
  <c r="AP43" i="14"/>
  <c r="T18" i="14"/>
  <c r="AF121" i="14"/>
  <c r="AP121" i="14"/>
  <c r="AN24" i="14"/>
  <c r="X24" i="14"/>
  <c r="T24" i="14"/>
  <c r="AP13" i="14"/>
  <c r="X13" i="14"/>
  <c r="AP29" i="14"/>
  <c r="T43" i="14"/>
  <c r="AB76" i="14"/>
  <c r="AF76" i="14"/>
  <c r="T89" i="14"/>
  <c r="AF89" i="14"/>
  <c r="X110" i="14"/>
  <c r="AP110" i="14"/>
  <c r="T110" i="14"/>
  <c r="AP7" i="14"/>
  <c r="AF7" i="14"/>
  <c r="AJ82" i="14"/>
  <c r="AB25" i="14"/>
  <c r="AJ25" i="14"/>
  <c r="AN103" i="14"/>
  <c r="AJ103" i="14"/>
  <c r="X48" i="14"/>
  <c r="AN48" i="14"/>
  <c r="AP48" i="14"/>
  <c r="AP106" i="14"/>
  <c r="X106" i="14"/>
  <c r="X17" i="14"/>
  <c r="AF115" i="14"/>
  <c r="AB86" i="14"/>
  <c r="AN80" i="14"/>
  <c r="T14" i="14"/>
  <c r="AB14" i="14"/>
  <c r="T124" i="14"/>
  <c r="X124" i="14"/>
  <c r="AP124" i="14"/>
  <c r="AJ124" i="14"/>
  <c r="X82" i="14"/>
  <c r="AB115" i="14"/>
  <c r="T80" i="14"/>
  <c r="T17" i="14"/>
  <c r="T21" i="14"/>
  <c r="T44" i="14"/>
  <c r="AP44" i="14"/>
  <c r="AJ68" i="14"/>
  <c r="AP68" i="14"/>
  <c r="X68" i="14"/>
  <c r="AN53" i="14"/>
  <c r="AF29" i="14"/>
  <c r="AJ39" i="14"/>
  <c r="AB39" i="14"/>
  <c r="AB13" i="14"/>
  <c r="AN106" i="14"/>
  <c r="AB106" i="14"/>
  <c r="AN55" i="14"/>
  <c r="X55" i="14"/>
  <c r="X72" i="14"/>
  <c r="X50" i="14"/>
  <c r="T60" i="14"/>
  <c r="AP54" i="14"/>
  <c r="AF81" i="14"/>
  <c r="X57" i="14"/>
  <c r="AP113" i="14"/>
  <c r="X81" i="14"/>
  <c r="AP80" i="14"/>
  <c r="AP27" i="14"/>
  <c r="AN68" i="14"/>
  <c r="AJ110" i="14"/>
  <c r="AB74" i="14"/>
  <c r="AP111" i="14"/>
  <c r="AN100" i="14"/>
  <c r="X100" i="14"/>
  <c r="AF34" i="14"/>
  <c r="AB60" i="14"/>
  <c r="AJ26" i="14"/>
  <c r="AP86" i="14"/>
  <c r="AJ38" i="14"/>
  <c r="AN38" i="14"/>
  <c r="AF83" i="14"/>
  <c r="AF102" i="14"/>
  <c r="AF17" i="14"/>
  <c r="X41" i="14"/>
  <c r="AN111" i="14"/>
  <c r="AJ15" i="14"/>
  <c r="AB27" i="14"/>
  <c r="AN82" i="14"/>
  <c r="AN43" i="14"/>
  <c r="T26" i="14"/>
  <c r="AP14" i="14"/>
  <c r="X26" i="14"/>
  <c r="AJ42" i="14"/>
  <c r="AB21" i="14"/>
  <c r="AP15" i="14"/>
  <c r="AB102" i="14"/>
  <c r="AF44" i="14"/>
  <c r="AB68" i="14"/>
  <c r="AP38" i="14"/>
  <c r="AF8" i="14"/>
  <c r="AP100" i="14"/>
  <c r="AP28" i="14"/>
  <c r="X38" i="14"/>
  <c r="X112" i="14"/>
  <c r="AN112" i="14"/>
  <c r="AB112" i="14"/>
  <c r="T112" i="14"/>
  <c r="AR4" i="14"/>
  <c r="AN16" i="14"/>
  <c r="AP16" i="14"/>
  <c r="X33" i="14"/>
  <c r="AP47" i="14"/>
  <c r="AN47" i="14"/>
  <c r="T47" i="14"/>
  <c r="AJ59" i="14"/>
  <c r="AB59" i="14"/>
  <c r="X79" i="14"/>
  <c r="AN79" i="14"/>
  <c r="AF99" i="14"/>
  <c r="AF114" i="14"/>
  <c r="AN40" i="14"/>
  <c r="AJ40" i="14"/>
  <c r="AF105" i="14"/>
  <c r="AJ105" i="14"/>
  <c r="AB109" i="14"/>
  <c r="AN22" i="14"/>
  <c r="AB19" i="14"/>
  <c r="T83" i="14"/>
  <c r="AP88" i="14"/>
  <c r="AN4" i="14"/>
  <c r="AN88" i="14"/>
  <c r="AP119" i="14"/>
  <c r="AF10" i="14"/>
  <c r="AF90" i="14"/>
  <c r="X65" i="14"/>
  <c r="AB118" i="14"/>
  <c r="AB69" i="14"/>
  <c r="X63" i="14"/>
  <c r="AB116" i="14"/>
  <c r="X61" i="14"/>
  <c r="T64" i="14"/>
  <c r="X96" i="14"/>
  <c r="AN96" i="14"/>
  <c r="AF93" i="14"/>
  <c r="AP97" i="14"/>
  <c r="AB70" i="14"/>
  <c r="AB35" i="14"/>
  <c r="AJ71" i="14"/>
  <c r="AF91" i="14"/>
  <c r="AF46" i="14"/>
  <c r="AJ96" i="14"/>
  <c r="AP64" i="14"/>
  <c r="AJ116" i="14"/>
  <c r="AN118" i="14"/>
  <c r="X35" i="14"/>
  <c r="AJ69" i="14"/>
  <c r="T46" i="14"/>
  <c r="AB96" i="14"/>
  <c r="AJ93" i="14"/>
  <c r="AJ117" i="14"/>
  <c r="X93" i="14"/>
  <c r="AF98" i="14"/>
  <c r="AF64" i="14"/>
  <c r="AJ46" i="14"/>
  <c r="AP96" i="14"/>
  <c r="T35" i="14"/>
  <c r="AJ35" i="14"/>
  <c r="AJ97" i="14"/>
  <c r="AJ64" i="14"/>
  <c r="AF116" i="14"/>
  <c r="AP69" i="14"/>
  <c r="AB10" i="14"/>
  <c r="X118" i="14"/>
  <c r="AF62" i="14"/>
  <c r="AF61" i="14"/>
  <c r="T90" i="14"/>
  <c r="T98" i="14"/>
  <c r="AJ91" i="14"/>
  <c r="AF96" i="14"/>
  <c r="AN64" i="14"/>
  <c r="T97" i="14"/>
  <c r="AJ70" i="14"/>
  <c r="AJ98" i="14"/>
  <c r="X98" i="14"/>
  <c r="AP46" i="14"/>
  <c r="AJ118" i="14"/>
  <c r="T93" i="14"/>
  <c r="T62" i="14"/>
  <c r="AB61" i="14"/>
  <c r="AP35" i="14"/>
  <c r="AN119" i="14"/>
  <c r="AP91" i="14"/>
  <c r="AF119" i="14"/>
  <c r="AP62" i="14"/>
  <c r="X69" i="14"/>
  <c r="AF35" i="14"/>
  <c r="AB119" i="14"/>
  <c r="AN46" i="14"/>
  <c r="T118" i="14"/>
  <c r="AN62" i="14"/>
  <c r="AP10" i="14"/>
  <c r="X62" i="14"/>
  <c r="AP70" i="14"/>
  <c r="AP118" i="14"/>
  <c r="T70" i="14"/>
  <c r="X46" i="14"/>
  <c r="AP61" i="14"/>
  <c r="AF97" i="14"/>
  <c r="X119" i="14"/>
  <c r="AB46" i="14"/>
  <c r="AB93" i="14"/>
  <c r="AN97" i="14"/>
  <c r="AJ119" i="14"/>
  <c r="AN93" i="14"/>
  <c r="AB64" i="14"/>
  <c r="AP104" i="14"/>
  <c r="AN98" i="14"/>
  <c r="X116" i="14"/>
  <c r="AP65" i="14"/>
  <c r="AJ61" i="14"/>
  <c r="T119" i="14"/>
  <c r="AF70" i="14"/>
  <c r="AN116" i="14"/>
  <c r="AJ62" i="14"/>
  <c r="AP98" i="14"/>
  <c r="AN10" i="14"/>
  <c r="AN61" i="14"/>
  <c r="X97" i="14"/>
  <c r="T61" i="14"/>
  <c r="AB97" i="14"/>
  <c r="T116" i="14"/>
  <c r="AP116" i="14"/>
  <c r="T65" i="14"/>
  <c r="AP117" i="14"/>
  <c r="AF69" i="14"/>
  <c r="T63" i="14"/>
  <c r="AB117" i="14"/>
  <c r="AF118" i="14"/>
  <c r="X70" i="14"/>
  <c r="AB63" i="14"/>
  <c r="T10" i="14"/>
  <c r="X117" i="14"/>
  <c r="AP90" i="14"/>
  <c r="AF104" i="14"/>
  <c r="AP93" i="14"/>
  <c r="W125" i="14"/>
  <c r="U125" i="14"/>
  <c r="AF63" i="14"/>
  <c r="X10" i="14"/>
  <c r="AF117" i="14"/>
  <c r="AN69" i="14"/>
  <c r="AJ104" i="14"/>
  <c r="S125" i="14"/>
  <c r="AO125" i="14"/>
  <c r="AF65" i="14"/>
  <c r="X71" i="14"/>
  <c r="AN65" i="14"/>
  <c r="AK125" i="14"/>
  <c r="T91" i="14"/>
  <c r="AB90" i="14"/>
  <c r="AI125" i="14"/>
  <c r="AG125" i="14"/>
  <c r="AJ65" i="14"/>
  <c r="AN91" i="14"/>
  <c r="AN104" i="14"/>
  <c r="X104" i="14"/>
  <c r="AF71" i="14"/>
  <c r="AB71" i="14"/>
  <c r="AN70" i="14"/>
  <c r="AE125" i="14"/>
  <c r="AB104" i="14"/>
  <c r="T104" i="14"/>
  <c r="X91" i="14"/>
  <c r="T69" i="14"/>
  <c r="AJ10" i="14"/>
  <c r="AP71" i="14"/>
  <c r="X90" i="14"/>
  <c r="T71" i="14"/>
  <c r="AC125" i="14"/>
  <c r="AJ63" i="14"/>
  <c r="AN63" i="14"/>
  <c r="AN90" i="14"/>
  <c r="AN117" i="14"/>
  <c r="AJ90" i="14"/>
  <c r="AB91" i="14"/>
  <c r="AA125" i="14"/>
  <c r="T117" i="14"/>
  <c r="AN71" i="14"/>
  <c r="AP63" i="14"/>
  <c r="AN35" i="14"/>
  <c r="AB65" i="14"/>
  <c r="Y125" i="14"/>
  <c r="P125" i="14"/>
  <c r="J12" i="27"/>
  <c r="U5" i="26"/>
  <c r="O9" i="29"/>
  <c r="O46" i="30" s="1"/>
  <c r="M9" i="29"/>
  <c r="M46" i="30" s="1"/>
  <c r="K9" i="29"/>
  <c r="K46" i="30" s="1"/>
  <c r="Q8" i="29"/>
  <c r="Q45" i="30" s="1"/>
  <c r="N8" i="29"/>
  <c r="N45" i="30" s="1"/>
  <c r="J8" i="29"/>
  <c r="AD8" i="29" s="1"/>
  <c r="AD45" i="30" s="1"/>
  <c r="AQ7" i="29"/>
  <c r="AQ44" i="30" s="1"/>
  <c r="AL7" i="29"/>
  <c r="AL44" i="30" s="1"/>
  <c r="AH7" i="29"/>
  <c r="AH44" i="30" s="1"/>
  <c r="AD7" i="29"/>
  <c r="AD44" i="30" s="1"/>
  <c r="Z7" i="29"/>
  <c r="Z44" i="30" s="1"/>
  <c r="V7" i="29"/>
  <c r="V44" i="30" s="1"/>
  <c r="Q7" i="29"/>
  <c r="Q44" i="30" s="1"/>
  <c r="N7" i="29"/>
  <c r="N44" i="30" s="1"/>
  <c r="L7" i="29"/>
  <c r="L44" i="30" s="1"/>
  <c r="AR6" i="29"/>
  <c r="AR43" i="30" s="1"/>
  <c r="AQ6" i="29"/>
  <c r="AQ43" i="30" s="1"/>
  <c r="AL6" i="29"/>
  <c r="AL43" i="30" s="1"/>
  <c r="AH6" i="29"/>
  <c r="AH43" i="30" s="1"/>
  <c r="AD6" i="29"/>
  <c r="AD43" i="30" s="1"/>
  <c r="Z6" i="29"/>
  <c r="Z43" i="30" s="1"/>
  <c r="V6" i="29"/>
  <c r="V43" i="30" s="1"/>
  <c r="Q6" i="29"/>
  <c r="Q43" i="30" s="1"/>
  <c r="N6" i="29"/>
  <c r="N43" i="30" s="1"/>
  <c r="L6" i="29"/>
  <c r="L43" i="30" s="1"/>
  <c r="AR5" i="29"/>
  <c r="AR42" i="30" s="1"/>
  <c r="AQ5" i="29"/>
  <c r="AQ42" i="30" s="1"/>
  <c r="AL5" i="29"/>
  <c r="AL42" i="30" s="1"/>
  <c r="AH5" i="29"/>
  <c r="AH42" i="30" s="1"/>
  <c r="AD5" i="29"/>
  <c r="AD42" i="30" s="1"/>
  <c r="Z5" i="29"/>
  <c r="Z42" i="30" s="1"/>
  <c r="V5" i="29"/>
  <c r="V42" i="30" s="1"/>
  <c r="Q5" i="29"/>
  <c r="Q42" i="30" s="1"/>
  <c r="N5" i="29"/>
  <c r="N42" i="30" s="1"/>
  <c r="L5" i="29"/>
  <c r="L42" i="30" s="1"/>
  <c r="Z4" i="29"/>
  <c r="Z41" i="30" s="1"/>
  <c r="J4" i="29"/>
  <c r="O6" i="28"/>
  <c r="M6" i="28"/>
  <c r="K6" i="28"/>
  <c r="AQ5" i="28"/>
  <c r="AQ78" i="30" s="1"/>
  <c r="AL5" i="28"/>
  <c r="AL78" i="30" s="1"/>
  <c r="AH5" i="28"/>
  <c r="AH78" i="30" s="1"/>
  <c r="AD5" i="28"/>
  <c r="AD78" i="30" s="1"/>
  <c r="Z5" i="28"/>
  <c r="Z78" i="30" s="1"/>
  <c r="V5" i="28"/>
  <c r="V78" i="30" s="1"/>
  <c r="Q5" i="28"/>
  <c r="Q78" i="30" s="1"/>
  <c r="N5" i="28"/>
  <c r="L5" i="28"/>
  <c r="AQ4" i="28"/>
  <c r="AQ77" i="30" s="1"/>
  <c r="AL4" i="28"/>
  <c r="AL77" i="30" s="1"/>
  <c r="AH4" i="28"/>
  <c r="AH77" i="30" s="1"/>
  <c r="AD4" i="28"/>
  <c r="AD77" i="30" s="1"/>
  <c r="Z4" i="28"/>
  <c r="Z77" i="30" s="1"/>
  <c r="V4" i="28"/>
  <c r="V77" i="30" s="1"/>
  <c r="Q4" i="28"/>
  <c r="Q77" i="30" s="1"/>
  <c r="N4" i="28"/>
  <c r="L4" i="28"/>
  <c r="O35" i="27"/>
  <c r="O144" i="30" s="1"/>
  <c r="M35" i="27"/>
  <c r="M144" i="30" s="1"/>
  <c r="K35" i="27"/>
  <c r="K144" i="30" s="1"/>
  <c r="AQ34" i="27"/>
  <c r="AQ143" i="30" s="1"/>
  <c r="AL34" i="27"/>
  <c r="AL143" i="30" s="1"/>
  <c r="AH34" i="27"/>
  <c r="AH143" i="30" s="1"/>
  <c r="AD34" i="27"/>
  <c r="AD143" i="30" s="1"/>
  <c r="Z34" i="27"/>
  <c r="Z143" i="30" s="1"/>
  <c r="V34" i="27"/>
  <c r="V143" i="30" s="1"/>
  <c r="Q34" i="27"/>
  <c r="Q143" i="30" s="1"/>
  <c r="N34" i="27"/>
  <c r="N143" i="30" s="1"/>
  <c r="L34" i="27"/>
  <c r="L143" i="30" s="1"/>
  <c r="AQ33" i="27"/>
  <c r="AQ142" i="30" s="1"/>
  <c r="AL33" i="27"/>
  <c r="AL142" i="30" s="1"/>
  <c r="AH33" i="27"/>
  <c r="AH142" i="30" s="1"/>
  <c r="AD33" i="27"/>
  <c r="AD142" i="30" s="1"/>
  <c r="Z33" i="27"/>
  <c r="Z142" i="30" s="1"/>
  <c r="V33" i="27"/>
  <c r="V142" i="30" s="1"/>
  <c r="Q33" i="27"/>
  <c r="Q142" i="30" s="1"/>
  <c r="N33" i="27"/>
  <c r="N142" i="30" s="1"/>
  <c r="L33" i="27"/>
  <c r="L142" i="30" s="1"/>
  <c r="AQ32" i="27"/>
  <c r="AQ141" i="30" s="1"/>
  <c r="AL32" i="27"/>
  <c r="AL141" i="30" s="1"/>
  <c r="AH32" i="27"/>
  <c r="AH141" i="30" s="1"/>
  <c r="AD32" i="27"/>
  <c r="AD141" i="30" s="1"/>
  <c r="Z32" i="27"/>
  <c r="Z141" i="30" s="1"/>
  <c r="V32" i="27"/>
  <c r="V141" i="30" s="1"/>
  <c r="Q32" i="27"/>
  <c r="Q141" i="30" s="1"/>
  <c r="N32" i="27"/>
  <c r="N141" i="30" s="1"/>
  <c r="L32" i="27"/>
  <c r="L141" i="30" s="1"/>
  <c r="AQ31" i="27"/>
  <c r="AQ140" i="30" s="1"/>
  <c r="AL31" i="27"/>
  <c r="AL140" i="30" s="1"/>
  <c r="AH31" i="27"/>
  <c r="AH140" i="30" s="1"/>
  <c r="AD31" i="27"/>
  <c r="AD140" i="30" s="1"/>
  <c r="Z31" i="27"/>
  <c r="Z140" i="30" s="1"/>
  <c r="V31" i="27"/>
  <c r="V140" i="30" s="1"/>
  <c r="Q31" i="27"/>
  <c r="Q140" i="30" s="1"/>
  <c r="N31" i="27"/>
  <c r="N140" i="30" s="1"/>
  <c r="L31" i="27"/>
  <c r="L140" i="30" s="1"/>
  <c r="AQ30" i="27"/>
  <c r="AQ139" i="30" s="1"/>
  <c r="AL30" i="27"/>
  <c r="AL139" i="30" s="1"/>
  <c r="AH30" i="27"/>
  <c r="AH139" i="30" s="1"/>
  <c r="AD30" i="27"/>
  <c r="AD139" i="30" s="1"/>
  <c r="Z30" i="27"/>
  <c r="Z139" i="30" s="1"/>
  <c r="V30" i="27"/>
  <c r="V139" i="30" s="1"/>
  <c r="Q30" i="27"/>
  <c r="Q139" i="30" s="1"/>
  <c r="N30" i="27"/>
  <c r="N139" i="30" s="1"/>
  <c r="L30" i="27"/>
  <c r="L139" i="30" s="1"/>
  <c r="AQ29" i="27"/>
  <c r="AQ138" i="30" s="1"/>
  <c r="AL29" i="27"/>
  <c r="AL138" i="30" s="1"/>
  <c r="AH29" i="27"/>
  <c r="AH138" i="30" s="1"/>
  <c r="AD29" i="27"/>
  <c r="AD138" i="30" s="1"/>
  <c r="Z29" i="27"/>
  <c r="Z138" i="30" s="1"/>
  <c r="V29" i="27"/>
  <c r="V138" i="30" s="1"/>
  <c r="Q29" i="27"/>
  <c r="Q138" i="30" s="1"/>
  <c r="N29" i="27"/>
  <c r="N138" i="30" s="1"/>
  <c r="L29" i="27"/>
  <c r="L138" i="30" s="1"/>
  <c r="AQ28" i="27"/>
  <c r="AQ137" i="30" s="1"/>
  <c r="AL28" i="27"/>
  <c r="AL137" i="30" s="1"/>
  <c r="AH28" i="27"/>
  <c r="AH137" i="30" s="1"/>
  <c r="AD28" i="27"/>
  <c r="AD137" i="30" s="1"/>
  <c r="Z28" i="27"/>
  <c r="Z137" i="30" s="1"/>
  <c r="V28" i="27"/>
  <c r="V137" i="30" s="1"/>
  <c r="Q28" i="27"/>
  <c r="Q137" i="30" s="1"/>
  <c r="N28" i="27"/>
  <c r="N137" i="30" s="1"/>
  <c r="L28" i="27"/>
  <c r="L137" i="30" s="1"/>
  <c r="AQ27" i="27"/>
  <c r="AQ136" i="30" s="1"/>
  <c r="AL27" i="27"/>
  <c r="AL136" i="30" s="1"/>
  <c r="AH27" i="27"/>
  <c r="AH136" i="30" s="1"/>
  <c r="AD27" i="27"/>
  <c r="AD136" i="30" s="1"/>
  <c r="Z27" i="27"/>
  <c r="Z136" i="30" s="1"/>
  <c r="V27" i="27"/>
  <c r="V136" i="30" s="1"/>
  <c r="Q27" i="27"/>
  <c r="Q136" i="30" s="1"/>
  <c r="N27" i="27"/>
  <c r="N136" i="30" s="1"/>
  <c r="L27" i="27"/>
  <c r="L136" i="30" s="1"/>
  <c r="AQ26" i="27"/>
  <c r="AQ135" i="30" s="1"/>
  <c r="AL26" i="27"/>
  <c r="AL135" i="30" s="1"/>
  <c r="AH26" i="27"/>
  <c r="AH135" i="30" s="1"/>
  <c r="AD26" i="27"/>
  <c r="AD135" i="30" s="1"/>
  <c r="Z26" i="27"/>
  <c r="Z135" i="30" s="1"/>
  <c r="V26" i="27"/>
  <c r="V135" i="30" s="1"/>
  <c r="Q26" i="27"/>
  <c r="Q135" i="30" s="1"/>
  <c r="N26" i="27"/>
  <c r="N135" i="30" s="1"/>
  <c r="L26" i="27"/>
  <c r="L135" i="30" s="1"/>
  <c r="AQ25" i="27"/>
  <c r="AQ134" i="30" s="1"/>
  <c r="AL25" i="27"/>
  <c r="AL134" i="30" s="1"/>
  <c r="AH25" i="27"/>
  <c r="AH134" i="30" s="1"/>
  <c r="AD25" i="27"/>
  <c r="AD134" i="30" s="1"/>
  <c r="Z25" i="27"/>
  <c r="Z134" i="30" s="1"/>
  <c r="V25" i="27"/>
  <c r="V134" i="30" s="1"/>
  <c r="Q25" i="27"/>
  <c r="Q134" i="30" s="1"/>
  <c r="N25" i="27"/>
  <c r="N134" i="30" s="1"/>
  <c r="L25" i="27"/>
  <c r="L134" i="30" s="1"/>
  <c r="J23" i="27"/>
  <c r="J22" i="27"/>
  <c r="J21" i="27"/>
  <c r="J20" i="27"/>
  <c r="J19" i="27"/>
  <c r="AQ18" i="27"/>
  <c r="AQ127" i="30" s="1"/>
  <c r="AL18" i="27"/>
  <c r="AL127" i="30" s="1"/>
  <c r="AH18" i="27"/>
  <c r="AH127" i="30" s="1"/>
  <c r="AD18" i="27"/>
  <c r="AD127" i="30" s="1"/>
  <c r="Z18" i="27"/>
  <c r="Z127" i="30" s="1"/>
  <c r="V18" i="27"/>
  <c r="V127" i="30" s="1"/>
  <c r="Q18" i="27"/>
  <c r="Q127" i="30" s="1"/>
  <c r="N18" i="27"/>
  <c r="N127" i="30" s="1"/>
  <c r="L18" i="27"/>
  <c r="L127" i="30" s="1"/>
  <c r="J17" i="27"/>
  <c r="AQ17" i="27" s="1"/>
  <c r="AQ126" i="30" s="1"/>
  <c r="AQ16" i="27"/>
  <c r="AQ125" i="30" s="1"/>
  <c r="AL16" i="27"/>
  <c r="AL125" i="30" s="1"/>
  <c r="AH16" i="27"/>
  <c r="AH125" i="30" s="1"/>
  <c r="AD16" i="27"/>
  <c r="AD125" i="30" s="1"/>
  <c r="Z16" i="27"/>
  <c r="Z125" i="30" s="1"/>
  <c r="V16" i="27"/>
  <c r="V125" i="30" s="1"/>
  <c r="Q16" i="27"/>
  <c r="Q125" i="30" s="1"/>
  <c r="N16" i="27"/>
  <c r="N125" i="30" s="1"/>
  <c r="L16" i="27"/>
  <c r="L125" i="30" s="1"/>
  <c r="J15" i="27"/>
  <c r="AQ14" i="27"/>
  <c r="AQ123" i="30" s="1"/>
  <c r="AL14" i="27"/>
  <c r="AL123" i="30" s="1"/>
  <c r="AH14" i="27"/>
  <c r="AH123" i="30" s="1"/>
  <c r="AD14" i="27"/>
  <c r="AD123" i="30" s="1"/>
  <c r="Z14" i="27"/>
  <c r="Z123" i="30" s="1"/>
  <c r="V14" i="27"/>
  <c r="V123" i="30" s="1"/>
  <c r="Q14" i="27"/>
  <c r="Q123" i="30" s="1"/>
  <c r="N14" i="27"/>
  <c r="N123" i="30" s="1"/>
  <c r="L14" i="27"/>
  <c r="L123" i="30" s="1"/>
  <c r="AQ13" i="27"/>
  <c r="AQ122" i="30" s="1"/>
  <c r="AL13" i="27"/>
  <c r="AL122" i="30" s="1"/>
  <c r="AH13" i="27"/>
  <c r="AH122" i="30" s="1"/>
  <c r="AD13" i="27"/>
  <c r="AD122" i="30" s="1"/>
  <c r="Z13" i="27"/>
  <c r="Z122" i="30" s="1"/>
  <c r="V13" i="27"/>
  <c r="V122" i="30" s="1"/>
  <c r="Q13" i="27"/>
  <c r="Q122" i="30" s="1"/>
  <c r="N13" i="27"/>
  <c r="N122" i="30" s="1"/>
  <c r="L13" i="27"/>
  <c r="L122" i="30" s="1"/>
  <c r="AQ11" i="27"/>
  <c r="AQ120" i="30" s="1"/>
  <c r="AL11" i="27"/>
  <c r="AL120" i="30" s="1"/>
  <c r="AH11" i="27"/>
  <c r="AH120" i="30" s="1"/>
  <c r="AD11" i="27"/>
  <c r="AD120" i="30" s="1"/>
  <c r="Z11" i="27"/>
  <c r="Z120" i="30" s="1"/>
  <c r="V11" i="27"/>
  <c r="V120" i="30" s="1"/>
  <c r="Q11" i="27"/>
  <c r="Q120" i="30" s="1"/>
  <c r="N11" i="27"/>
  <c r="N120" i="30" s="1"/>
  <c r="L11" i="27"/>
  <c r="L120" i="30" s="1"/>
  <c r="AQ10" i="27"/>
  <c r="AQ119" i="30" s="1"/>
  <c r="AL10" i="27"/>
  <c r="AL119" i="30" s="1"/>
  <c r="AH10" i="27"/>
  <c r="AH119" i="30" s="1"/>
  <c r="AD10" i="27"/>
  <c r="AD119" i="30" s="1"/>
  <c r="Z10" i="27"/>
  <c r="Z119" i="30" s="1"/>
  <c r="V10" i="27"/>
  <c r="V119" i="30" s="1"/>
  <c r="Q10" i="27"/>
  <c r="Q119" i="30" s="1"/>
  <c r="N10" i="27"/>
  <c r="N119" i="30" s="1"/>
  <c r="L10" i="27"/>
  <c r="L119" i="30" s="1"/>
  <c r="J9" i="27"/>
  <c r="J8" i="27"/>
  <c r="AQ7" i="27"/>
  <c r="AQ116" i="30" s="1"/>
  <c r="AL7" i="27"/>
  <c r="AL116" i="30" s="1"/>
  <c r="AH7" i="27"/>
  <c r="AH116" i="30" s="1"/>
  <c r="AD7" i="27"/>
  <c r="AD116" i="30" s="1"/>
  <c r="Z7" i="27"/>
  <c r="Z116" i="30" s="1"/>
  <c r="V7" i="27"/>
  <c r="V116" i="30" s="1"/>
  <c r="Q7" i="27"/>
  <c r="Q116" i="30" s="1"/>
  <c r="N7" i="27"/>
  <c r="N116" i="30" s="1"/>
  <c r="L7" i="27"/>
  <c r="L116" i="30" s="1"/>
  <c r="J6" i="27"/>
  <c r="AQ5" i="27"/>
  <c r="AQ114" i="30" s="1"/>
  <c r="AL5" i="27"/>
  <c r="AL114" i="30" s="1"/>
  <c r="AH5" i="27"/>
  <c r="AH114" i="30" s="1"/>
  <c r="AD5" i="27"/>
  <c r="AD114" i="30" s="1"/>
  <c r="Z5" i="27"/>
  <c r="Z114" i="30" s="1"/>
  <c r="V5" i="27"/>
  <c r="V114" i="30" s="1"/>
  <c r="Q5" i="27"/>
  <c r="Q114" i="30" s="1"/>
  <c r="N5" i="27"/>
  <c r="N114" i="30" s="1"/>
  <c r="L5" i="27"/>
  <c r="L114" i="30" s="1"/>
  <c r="J4" i="27"/>
  <c r="O15" i="26"/>
  <c r="M15" i="26"/>
  <c r="K15" i="26"/>
  <c r="AQ14" i="26"/>
  <c r="AL14" i="26"/>
  <c r="AH14" i="26"/>
  <c r="AD14" i="26"/>
  <c r="Z14" i="26"/>
  <c r="V14" i="26"/>
  <c r="Q14" i="26"/>
  <c r="N14" i="26"/>
  <c r="L14" i="26"/>
  <c r="AQ13" i="26"/>
  <c r="AL13" i="26"/>
  <c r="AH13" i="26"/>
  <c r="AD13" i="26"/>
  <c r="Z13" i="26"/>
  <c r="V13" i="26"/>
  <c r="Q13" i="26"/>
  <c r="N13" i="26"/>
  <c r="L13" i="26"/>
  <c r="AQ12" i="26"/>
  <c r="AL12" i="26"/>
  <c r="AH12" i="26"/>
  <c r="AD12" i="26"/>
  <c r="Z12" i="26"/>
  <c r="V12" i="26"/>
  <c r="Q12" i="26"/>
  <c r="N12" i="26"/>
  <c r="L12" i="26"/>
  <c r="AQ11" i="26"/>
  <c r="AL11" i="26"/>
  <c r="AH11" i="26"/>
  <c r="AD11" i="26"/>
  <c r="Z11" i="26"/>
  <c r="V11" i="26"/>
  <c r="Q11" i="26"/>
  <c r="N11" i="26"/>
  <c r="L11" i="26"/>
  <c r="AQ10" i="26"/>
  <c r="AL10" i="26"/>
  <c r="AH10" i="26"/>
  <c r="AD10" i="26"/>
  <c r="Z10" i="26"/>
  <c r="V10" i="26"/>
  <c r="Q10" i="26"/>
  <c r="N10" i="26"/>
  <c r="L10" i="26"/>
  <c r="AQ9" i="26"/>
  <c r="AL9" i="26"/>
  <c r="AH9" i="26"/>
  <c r="AD9" i="26"/>
  <c r="Z9" i="26"/>
  <c r="V9" i="26"/>
  <c r="Q9" i="26"/>
  <c r="N9" i="26"/>
  <c r="L9" i="26"/>
  <c r="AQ8" i="26"/>
  <c r="AL8" i="26"/>
  <c r="AH8" i="26"/>
  <c r="AD8" i="26"/>
  <c r="Z8" i="26"/>
  <c r="V8" i="26"/>
  <c r="Q8" i="26"/>
  <c r="N8" i="26"/>
  <c r="L8" i="26"/>
  <c r="AQ7" i="26"/>
  <c r="AL7" i="26"/>
  <c r="AH7" i="26"/>
  <c r="AD7" i="26"/>
  <c r="Z7" i="26"/>
  <c r="V7" i="26"/>
  <c r="Q7" i="26"/>
  <c r="N7" i="26"/>
  <c r="L7" i="26"/>
  <c r="J6" i="26"/>
  <c r="AQ5" i="26"/>
  <c r="AL5" i="26"/>
  <c r="AH5" i="26"/>
  <c r="AD5" i="26"/>
  <c r="Z5" i="26"/>
  <c r="V5" i="26"/>
  <c r="Q5" i="26"/>
  <c r="N5" i="26"/>
  <c r="L5" i="26"/>
  <c r="AQ4" i="26"/>
  <c r="AQ155" i="30" s="1"/>
  <c r="AL4" i="26"/>
  <c r="AL155" i="30" s="1"/>
  <c r="AH4" i="26"/>
  <c r="AH155" i="30" s="1"/>
  <c r="AD4" i="26"/>
  <c r="AD155" i="30" s="1"/>
  <c r="Z4" i="26"/>
  <c r="Z155" i="30" s="1"/>
  <c r="V4" i="26"/>
  <c r="V155" i="30" s="1"/>
  <c r="Q4" i="26"/>
  <c r="Q155" i="30" s="1"/>
  <c r="N4" i="26"/>
  <c r="L4" i="26"/>
  <c r="O27" i="25"/>
  <c r="O220" i="30" s="1"/>
  <c r="M27" i="25"/>
  <c r="M220" i="30" s="1"/>
  <c r="K27" i="25"/>
  <c r="K220" i="30" s="1"/>
  <c r="AQ26" i="25"/>
  <c r="AQ219" i="30" s="1"/>
  <c r="AL26" i="25"/>
  <c r="AL219" i="30" s="1"/>
  <c r="AH26" i="25"/>
  <c r="AH219" i="30" s="1"/>
  <c r="AD26" i="25"/>
  <c r="AD219" i="30" s="1"/>
  <c r="Z26" i="25"/>
  <c r="Z219" i="30" s="1"/>
  <c r="V26" i="25"/>
  <c r="V219" i="30" s="1"/>
  <c r="Q26" i="25"/>
  <c r="Q219" i="30" s="1"/>
  <c r="N26" i="25"/>
  <c r="N219" i="30" s="1"/>
  <c r="L26" i="25"/>
  <c r="L219" i="30" s="1"/>
  <c r="AQ25" i="25"/>
  <c r="AQ218" i="30" s="1"/>
  <c r="AL25" i="25"/>
  <c r="AL218" i="30" s="1"/>
  <c r="AH25" i="25"/>
  <c r="AH218" i="30" s="1"/>
  <c r="AD25" i="25"/>
  <c r="AD218" i="30" s="1"/>
  <c r="Z25" i="25"/>
  <c r="Z218" i="30" s="1"/>
  <c r="V25" i="25"/>
  <c r="V218" i="30" s="1"/>
  <c r="Q25" i="25"/>
  <c r="Q218" i="30" s="1"/>
  <c r="N25" i="25"/>
  <c r="N218" i="30" s="1"/>
  <c r="L25" i="25"/>
  <c r="L218" i="30" s="1"/>
  <c r="AQ24" i="25"/>
  <c r="AQ217" i="30" s="1"/>
  <c r="AL24" i="25"/>
  <c r="AL217" i="30" s="1"/>
  <c r="AH24" i="25"/>
  <c r="AH217" i="30" s="1"/>
  <c r="AD24" i="25"/>
  <c r="AD217" i="30" s="1"/>
  <c r="Z24" i="25"/>
  <c r="Z217" i="30" s="1"/>
  <c r="V24" i="25"/>
  <c r="V217" i="30" s="1"/>
  <c r="Q24" i="25"/>
  <c r="Q217" i="30" s="1"/>
  <c r="N24" i="25"/>
  <c r="N217" i="30" s="1"/>
  <c r="L24" i="25"/>
  <c r="L217" i="30" s="1"/>
  <c r="AQ23" i="25"/>
  <c r="AQ216" i="30" s="1"/>
  <c r="AL23" i="25"/>
  <c r="AL216" i="30" s="1"/>
  <c r="AH23" i="25"/>
  <c r="AH216" i="30" s="1"/>
  <c r="AD23" i="25"/>
  <c r="AD216" i="30" s="1"/>
  <c r="Z23" i="25"/>
  <c r="Z216" i="30" s="1"/>
  <c r="V23" i="25"/>
  <c r="V216" i="30" s="1"/>
  <c r="Q23" i="25"/>
  <c r="Q216" i="30" s="1"/>
  <c r="N23" i="25"/>
  <c r="N216" i="30" s="1"/>
  <c r="L23" i="25"/>
  <c r="L216" i="30" s="1"/>
  <c r="AQ22" i="25"/>
  <c r="AQ215" i="30" s="1"/>
  <c r="AL22" i="25"/>
  <c r="AL215" i="30" s="1"/>
  <c r="AH22" i="25"/>
  <c r="AH215" i="30" s="1"/>
  <c r="AD22" i="25"/>
  <c r="AD215" i="30" s="1"/>
  <c r="Z22" i="25"/>
  <c r="Z215" i="30" s="1"/>
  <c r="V22" i="25"/>
  <c r="V215" i="30" s="1"/>
  <c r="Q22" i="25"/>
  <c r="Q215" i="30" s="1"/>
  <c r="N22" i="25"/>
  <c r="N215" i="30" s="1"/>
  <c r="L22" i="25"/>
  <c r="L215" i="30" s="1"/>
  <c r="AQ21" i="25"/>
  <c r="AQ214" i="30" s="1"/>
  <c r="AL21" i="25"/>
  <c r="AL214" i="30" s="1"/>
  <c r="AH21" i="25"/>
  <c r="AH214" i="30" s="1"/>
  <c r="AD21" i="25"/>
  <c r="AD214" i="30" s="1"/>
  <c r="Z21" i="25"/>
  <c r="Z214" i="30" s="1"/>
  <c r="V21" i="25"/>
  <c r="V214" i="30" s="1"/>
  <c r="Q21" i="25"/>
  <c r="Q214" i="30" s="1"/>
  <c r="N21" i="25"/>
  <c r="N214" i="30" s="1"/>
  <c r="L21" i="25"/>
  <c r="L214" i="30" s="1"/>
  <c r="AQ20" i="25"/>
  <c r="AQ213" i="30" s="1"/>
  <c r="Z20" i="25"/>
  <c r="Z213" i="30" s="1"/>
  <c r="V20" i="25"/>
  <c r="V213" i="30" s="1"/>
  <c r="Q20" i="25"/>
  <c r="Q213" i="30" s="1"/>
  <c r="L20" i="25"/>
  <c r="L213" i="30" s="1"/>
  <c r="AL20" i="25"/>
  <c r="AL213" i="30" s="1"/>
  <c r="AD19" i="25"/>
  <c r="AD212" i="30" s="1"/>
  <c r="J19" i="25"/>
  <c r="AQ18" i="25"/>
  <c r="AQ211" i="30" s="1"/>
  <c r="AL18" i="25"/>
  <c r="AL211" i="30" s="1"/>
  <c r="AH18" i="25"/>
  <c r="AH211" i="30" s="1"/>
  <c r="AD18" i="25"/>
  <c r="AD211" i="30" s="1"/>
  <c r="Z18" i="25"/>
  <c r="Z211" i="30" s="1"/>
  <c r="V18" i="25"/>
  <c r="V211" i="30" s="1"/>
  <c r="Q18" i="25"/>
  <c r="Q211" i="30" s="1"/>
  <c r="N18" i="25"/>
  <c r="N211" i="30" s="1"/>
  <c r="L18" i="25"/>
  <c r="L211" i="30" s="1"/>
  <c r="AQ17" i="25"/>
  <c r="AQ210" i="30" s="1"/>
  <c r="AL17" i="25"/>
  <c r="AL210" i="30" s="1"/>
  <c r="AH17" i="25"/>
  <c r="AH210" i="30" s="1"/>
  <c r="AD17" i="25"/>
  <c r="AD210" i="30" s="1"/>
  <c r="Z17" i="25"/>
  <c r="Z210" i="30" s="1"/>
  <c r="V17" i="25"/>
  <c r="V210" i="30" s="1"/>
  <c r="Q17" i="25"/>
  <c r="Q210" i="30" s="1"/>
  <c r="N17" i="25"/>
  <c r="N210" i="30" s="1"/>
  <c r="L17" i="25"/>
  <c r="L210" i="30" s="1"/>
  <c r="AQ16" i="25"/>
  <c r="AQ209" i="30" s="1"/>
  <c r="AL16" i="25"/>
  <c r="AL209" i="30" s="1"/>
  <c r="AH16" i="25"/>
  <c r="AH209" i="30" s="1"/>
  <c r="AD16" i="25"/>
  <c r="AD209" i="30" s="1"/>
  <c r="Z16" i="25"/>
  <c r="Z209" i="30" s="1"/>
  <c r="V16" i="25"/>
  <c r="V209" i="30" s="1"/>
  <c r="Q16" i="25"/>
  <c r="Q209" i="30" s="1"/>
  <c r="N16" i="25"/>
  <c r="N209" i="30" s="1"/>
  <c r="L16" i="25"/>
  <c r="L209" i="30" s="1"/>
  <c r="AQ15" i="25"/>
  <c r="AQ208" i="30" s="1"/>
  <c r="AL15" i="25"/>
  <c r="AL208" i="30" s="1"/>
  <c r="AH15" i="25"/>
  <c r="AH208" i="30" s="1"/>
  <c r="AD15" i="25"/>
  <c r="AD208" i="30" s="1"/>
  <c r="Z15" i="25"/>
  <c r="Z208" i="30" s="1"/>
  <c r="V15" i="25"/>
  <c r="V208" i="30" s="1"/>
  <c r="Q15" i="25"/>
  <c r="Q208" i="30" s="1"/>
  <c r="N15" i="25"/>
  <c r="N208" i="30" s="1"/>
  <c r="L15" i="25"/>
  <c r="L208" i="30" s="1"/>
  <c r="AQ14" i="25"/>
  <c r="AQ207" i="30" s="1"/>
  <c r="AL14" i="25"/>
  <c r="AL207" i="30" s="1"/>
  <c r="AH14" i="25"/>
  <c r="AH207" i="30" s="1"/>
  <c r="AD14" i="25"/>
  <c r="AD207" i="30" s="1"/>
  <c r="Z14" i="25"/>
  <c r="Z207" i="30" s="1"/>
  <c r="V14" i="25"/>
  <c r="V207" i="30" s="1"/>
  <c r="Q14" i="25"/>
  <c r="Q207" i="30" s="1"/>
  <c r="N14" i="25"/>
  <c r="N207" i="30" s="1"/>
  <c r="L14" i="25"/>
  <c r="L207" i="30" s="1"/>
  <c r="AQ13" i="25"/>
  <c r="AQ206" i="30" s="1"/>
  <c r="AL13" i="25"/>
  <c r="AL206" i="30" s="1"/>
  <c r="AH13" i="25"/>
  <c r="AH206" i="30" s="1"/>
  <c r="AD13" i="25"/>
  <c r="AD206" i="30" s="1"/>
  <c r="Z13" i="25"/>
  <c r="Z206" i="30" s="1"/>
  <c r="V13" i="25"/>
  <c r="V206" i="30" s="1"/>
  <c r="Q13" i="25"/>
  <c r="Q206" i="30" s="1"/>
  <c r="N13" i="25"/>
  <c r="N206" i="30" s="1"/>
  <c r="L13" i="25"/>
  <c r="L206" i="30" s="1"/>
  <c r="AH12" i="25"/>
  <c r="AH205" i="30" s="1"/>
  <c r="V12" i="25"/>
  <c r="V205" i="30" s="1"/>
  <c r="J12" i="25"/>
  <c r="AQ11" i="25"/>
  <c r="AQ204" i="30" s="1"/>
  <c r="AL11" i="25"/>
  <c r="AL204" i="30" s="1"/>
  <c r="AH11" i="25"/>
  <c r="AH204" i="30" s="1"/>
  <c r="AD11" i="25"/>
  <c r="AD204" i="30" s="1"/>
  <c r="Z11" i="25"/>
  <c r="Z204" i="30" s="1"/>
  <c r="V11" i="25"/>
  <c r="V204" i="30" s="1"/>
  <c r="Q11" i="25"/>
  <c r="Q204" i="30" s="1"/>
  <c r="N11" i="25"/>
  <c r="N204" i="30" s="1"/>
  <c r="L11" i="25"/>
  <c r="L204" i="30" s="1"/>
  <c r="AQ10" i="25"/>
  <c r="AQ203" i="30" s="1"/>
  <c r="AL10" i="25"/>
  <c r="AL203" i="30" s="1"/>
  <c r="AH10" i="25"/>
  <c r="AH203" i="30" s="1"/>
  <c r="AD10" i="25"/>
  <c r="AD203" i="30" s="1"/>
  <c r="Z10" i="25"/>
  <c r="Z203" i="30" s="1"/>
  <c r="V10" i="25"/>
  <c r="V203" i="30" s="1"/>
  <c r="Q10" i="25"/>
  <c r="Q203" i="30" s="1"/>
  <c r="N10" i="25"/>
  <c r="N203" i="30" s="1"/>
  <c r="L10" i="25"/>
  <c r="L203" i="30" s="1"/>
  <c r="AQ9" i="25"/>
  <c r="AQ202" i="30" s="1"/>
  <c r="AL9" i="25"/>
  <c r="AL202" i="30" s="1"/>
  <c r="AH9" i="25"/>
  <c r="AH202" i="30" s="1"/>
  <c r="AD9" i="25"/>
  <c r="AD202" i="30" s="1"/>
  <c r="Z9" i="25"/>
  <c r="Z202" i="30" s="1"/>
  <c r="V9" i="25"/>
  <c r="V202" i="30" s="1"/>
  <c r="Q9" i="25"/>
  <c r="Q202" i="30" s="1"/>
  <c r="N9" i="25"/>
  <c r="N202" i="30" s="1"/>
  <c r="L9" i="25"/>
  <c r="L202" i="30" s="1"/>
  <c r="AQ8" i="25"/>
  <c r="AQ201" i="30" s="1"/>
  <c r="AL8" i="25"/>
  <c r="AL201" i="30" s="1"/>
  <c r="AH8" i="25"/>
  <c r="AH201" i="30" s="1"/>
  <c r="AD8" i="25"/>
  <c r="AD201" i="30" s="1"/>
  <c r="Z8" i="25"/>
  <c r="Z201" i="30" s="1"/>
  <c r="V8" i="25"/>
  <c r="V201" i="30" s="1"/>
  <c r="Q8" i="25"/>
  <c r="Q201" i="30" s="1"/>
  <c r="N8" i="25"/>
  <c r="N201" i="30" s="1"/>
  <c r="L8" i="25"/>
  <c r="L201" i="30" s="1"/>
  <c r="Q7" i="25"/>
  <c r="Q200" i="30" s="1"/>
  <c r="N7" i="25"/>
  <c r="N200" i="30" s="1"/>
  <c r="L7" i="25"/>
  <c r="L200" i="30" s="1"/>
  <c r="V6" i="25"/>
  <c r="V199" i="30" s="1"/>
  <c r="Q6" i="25"/>
  <c r="Q199" i="30" s="1"/>
  <c r="N6" i="25"/>
  <c r="N199" i="30" s="1"/>
  <c r="J6" i="25"/>
  <c r="AD5" i="25"/>
  <c r="AD198" i="30" s="1"/>
  <c r="Z5" i="25"/>
  <c r="Z198" i="30" s="1"/>
  <c r="V5" i="25"/>
  <c r="V198" i="30" s="1"/>
  <c r="N5" i="25"/>
  <c r="N198" i="30" s="1"/>
  <c r="L5" i="25"/>
  <c r="L198" i="30" s="1"/>
  <c r="J5" i="25"/>
  <c r="AQ4" i="25"/>
  <c r="AQ197" i="30" s="1"/>
  <c r="AL4" i="25"/>
  <c r="AL197" i="30" s="1"/>
  <c r="AH4" i="25"/>
  <c r="AH197" i="30" s="1"/>
  <c r="AD4" i="25"/>
  <c r="AD197" i="30" s="1"/>
  <c r="Z4" i="25"/>
  <c r="Z197" i="30" s="1"/>
  <c r="V4" i="25"/>
  <c r="V197" i="30" s="1"/>
  <c r="Q4" i="25"/>
  <c r="Q197" i="30" s="1"/>
  <c r="N4" i="25"/>
  <c r="N197" i="30" s="1"/>
  <c r="L4" i="25"/>
  <c r="L197" i="30" s="1"/>
  <c r="O12" i="24"/>
  <c r="M12" i="24"/>
  <c r="K12" i="24"/>
  <c r="AQ11" i="24"/>
  <c r="AQ246" i="30" s="1"/>
  <c r="AL11" i="24"/>
  <c r="AL246" i="30" s="1"/>
  <c r="AH11" i="24"/>
  <c r="AH246" i="30" s="1"/>
  <c r="AD11" i="24"/>
  <c r="AD246" i="30" s="1"/>
  <c r="Z11" i="24"/>
  <c r="Z246" i="30" s="1"/>
  <c r="V11" i="24"/>
  <c r="V246" i="30" s="1"/>
  <c r="Q11" i="24"/>
  <c r="Q246" i="30" s="1"/>
  <c r="N11" i="24"/>
  <c r="L11" i="24"/>
  <c r="AQ10" i="24"/>
  <c r="AQ245" i="30" s="1"/>
  <c r="AL10" i="24"/>
  <c r="AL245" i="30" s="1"/>
  <c r="AH10" i="24"/>
  <c r="AH245" i="30" s="1"/>
  <c r="AD10" i="24"/>
  <c r="AD245" i="30" s="1"/>
  <c r="Z10" i="24"/>
  <c r="Z245" i="30" s="1"/>
  <c r="V10" i="24"/>
  <c r="V245" i="30" s="1"/>
  <c r="Q10" i="24"/>
  <c r="Q245" i="30" s="1"/>
  <c r="N10" i="24"/>
  <c r="L10" i="24"/>
  <c r="AQ9" i="24"/>
  <c r="AQ244" i="30" s="1"/>
  <c r="V9" i="24"/>
  <c r="V244" i="30" s="1"/>
  <c r="J9" i="24"/>
  <c r="AH9" i="24" s="1"/>
  <c r="AH244" i="30" s="1"/>
  <c r="AQ8" i="24"/>
  <c r="AQ243" i="30" s="1"/>
  <c r="AL8" i="24"/>
  <c r="AL243" i="30" s="1"/>
  <c r="AH8" i="24"/>
  <c r="AH243" i="30" s="1"/>
  <c r="AD8" i="24"/>
  <c r="AD243" i="30" s="1"/>
  <c r="Z8" i="24"/>
  <c r="Z243" i="30" s="1"/>
  <c r="V8" i="24"/>
  <c r="V243" i="30" s="1"/>
  <c r="Q8" i="24"/>
  <c r="Q243" i="30" s="1"/>
  <c r="N8" i="24"/>
  <c r="L8" i="24"/>
  <c r="V7" i="24"/>
  <c r="V242" i="30" s="1"/>
  <c r="J7" i="24"/>
  <c r="AQ6" i="24"/>
  <c r="AQ241" i="30" s="1"/>
  <c r="AL6" i="24"/>
  <c r="AL241" i="30" s="1"/>
  <c r="AH6" i="24"/>
  <c r="AH241" i="30" s="1"/>
  <c r="AD6" i="24"/>
  <c r="AD241" i="30" s="1"/>
  <c r="Z6" i="24"/>
  <c r="Z241" i="30" s="1"/>
  <c r="V6" i="24"/>
  <c r="V241" i="30" s="1"/>
  <c r="Q6" i="24"/>
  <c r="Q241" i="30" s="1"/>
  <c r="N6" i="24"/>
  <c r="L6" i="24"/>
  <c r="AQ5" i="24"/>
  <c r="AQ240" i="30" s="1"/>
  <c r="AL5" i="24"/>
  <c r="AL240" i="30" s="1"/>
  <c r="AH5" i="24"/>
  <c r="AH240" i="30" s="1"/>
  <c r="AD5" i="24"/>
  <c r="AD240" i="30" s="1"/>
  <c r="Z5" i="24"/>
  <c r="Z240" i="30" s="1"/>
  <c r="V5" i="24"/>
  <c r="V240" i="30" s="1"/>
  <c r="Q5" i="24"/>
  <c r="Q240" i="30" s="1"/>
  <c r="N5" i="24"/>
  <c r="L5" i="24"/>
  <c r="J4" i="24"/>
  <c r="Z4" i="24" s="1"/>
  <c r="Z239" i="30" s="1"/>
  <c r="O6" i="23"/>
  <c r="O283" i="30" s="1"/>
  <c r="M6" i="23"/>
  <c r="M283" i="30" s="1"/>
  <c r="K6" i="23"/>
  <c r="K283" i="30" s="1"/>
  <c r="J5" i="23"/>
  <c r="AQ4" i="23"/>
  <c r="AQ281" i="30" s="1"/>
  <c r="AL4" i="23"/>
  <c r="AL281" i="30" s="1"/>
  <c r="AH4" i="23"/>
  <c r="AH281" i="30" s="1"/>
  <c r="AD4" i="23"/>
  <c r="AD281" i="30" s="1"/>
  <c r="Z4" i="23"/>
  <c r="Z281" i="30" s="1"/>
  <c r="V4" i="23"/>
  <c r="V281" i="30" s="1"/>
  <c r="Q4" i="23"/>
  <c r="Q281" i="30" s="1"/>
  <c r="N4" i="23"/>
  <c r="N281" i="30" s="1"/>
  <c r="L4" i="23"/>
  <c r="L281" i="30" s="1"/>
  <c r="O7" i="22"/>
  <c r="M7" i="22"/>
  <c r="K7" i="22"/>
  <c r="AQ6" i="22"/>
  <c r="AQ325" i="30" s="1"/>
  <c r="AL6" i="22"/>
  <c r="AL325" i="30" s="1"/>
  <c r="AH6" i="22"/>
  <c r="AH325" i="30" s="1"/>
  <c r="AD6" i="22"/>
  <c r="AD325" i="30" s="1"/>
  <c r="Z6" i="22"/>
  <c r="Z325" i="30" s="1"/>
  <c r="V6" i="22"/>
  <c r="V325" i="30" s="1"/>
  <c r="Q6" i="22"/>
  <c r="Q325" i="30" s="1"/>
  <c r="N6" i="22"/>
  <c r="L6" i="22"/>
  <c r="AQ5" i="22"/>
  <c r="AQ324" i="30" s="1"/>
  <c r="AL5" i="22"/>
  <c r="AL324" i="30" s="1"/>
  <c r="AH5" i="22"/>
  <c r="AH324" i="30" s="1"/>
  <c r="AD5" i="22"/>
  <c r="AD324" i="30" s="1"/>
  <c r="Z5" i="22"/>
  <c r="Z324" i="30" s="1"/>
  <c r="V5" i="22"/>
  <c r="V324" i="30" s="1"/>
  <c r="Q5" i="22"/>
  <c r="Q324" i="30" s="1"/>
  <c r="N5" i="22"/>
  <c r="N324" i="30" s="1"/>
  <c r="L5" i="22"/>
  <c r="L324" i="30" s="1"/>
  <c r="AQ4" i="22"/>
  <c r="AQ323" i="30" s="1"/>
  <c r="AL4" i="22"/>
  <c r="AL323" i="30" s="1"/>
  <c r="AH4" i="22"/>
  <c r="AH323" i="30" s="1"/>
  <c r="AD4" i="22"/>
  <c r="AD323" i="30" s="1"/>
  <c r="Z4" i="22"/>
  <c r="Z323" i="30" s="1"/>
  <c r="V4" i="22"/>
  <c r="V323" i="30" s="1"/>
  <c r="Q4" i="22"/>
  <c r="Q323" i="30" s="1"/>
  <c r="N4" i="22"/>
  <c r="L4" i="22"/>
  <c r="O7" i="21"/>
  <c r="M7" i="21"/>
  <c r="K7" i="21"/>
  <c r="AQ6" i="21"/>
  <c r="AL6" i="21"/>
  <c r="AH6" i="21"/>
  <c r="AD6" i="21"/>
  <c r="Z6" i="21"/>
  <c r="V6" i="21"/>
  <c r="Q6" i="21"/>
  <c r="N6" i="21"/>
  <c r="L6" i="21"/>
  <c r="AQ5" i="21"/>
  <c r="AL5" i="21"/>
  <c r="AH5" i="21"/>
  <c r="AD5" i="21"/>
  <c r="Z5" i="21"/>
  <c r="V5" i="21"/>
  <c r="Q5" i="21"/>
  <c r="N5" i="21"/>
  <c r="L5" i="21"/>
  <c r="AQ4" i="21"/>
  <c r="AL4" i="21"/>
  <c r="AH4" i="21"/>
  <c r="AD4" i="21"/>
  <c r="Z4" i="21"/>
  <c r="V4" i="21"/>
  <c r="Q4" i="21"/>
  <c r="N4" i="21"/>
  <c r="L4" i="21"/>
  <c r="O19" i="20"/>
  <c r="M19" i="20"/>
  <c r="K19" i="20"/>
  <c r="AQ18" i="20"/>
  <c r="AL18" i="20"/>
  <c r="AH18" i="20"/>
  <c r="AD18" i="20"/>
  <c r="Z18" i="20"/>
  <c r="V18" i="20"/>
  <c r="Q18" i="20"/>
  <c r="N18" i="20"/>
  <c r="L18" i="20"/>
  <c r="AQ17" i="20"/>
  <c r="AL17" i="20"/>
  <c r="AH17" i="20"/>
  <c r="AD17" i="20"/>
  <c r="Z17" i="20"/>
  <c r="V17" i="20"/>
  <c r="Q17" i="20"/>
  <c r="N17" i="20"/>
  <c r="L17" i="20"/>
  <c r="J16" i="20"/>
  <c r="J15" i="20"/>
  <c r="AQ15" i="20" s="1"/>
  <c r="AQ14" i="20"/>
  <c r="AL14" i="20"/>
  <c r="AH14" i="20"/>
  <c r="AD14" i="20"/>
  <c r="Z14" i="20"/>
  <c r="V14" i="20"/>
  <c r="Q14" i="20"/>
  <c r="N14" i="20"/>
  <c r="L14" i="20"/>
  <c r="AH13" i="20"/>
  <c r="J13" i="20"/>
  <c r="Q12" i="20"/>
  <c r="L12" i="20"/>
  <c r="J12" i="20"/>
  <c r="AQ11" i="20"/>
  <c r="AL11" i="20"/>
  <c r="AH11" i="20"/>
  <c r="AD11" i="20"/>
  <c r="Z11" i="20"/>
  <c r="V11" i="20"/>
  <c r="Q11" i="20"/>
  <c r="N11" i="20"/>
  <c r="L11" i="20"/>
  <c r="AQ10" i="20"/>
  <c r="AL10" i="20"/>
  <c r="AH10" i="20"/>
  <c r="AD10" i="20"/>
  <c r="Z10" i="20"/>
  <c r="V10" i="20"/>
  <c r="Q10" i="20"/>
  <c r="N10" i="20"/>
  <c r="L10" i="20"/>
  <c r="J9" i="20"/>
  <c r="Z9" i="20" s="1"/>
  <c r="AQ8" i="20"/>
  <c r="AL8" i="20"/>
  <c r="AH8" i="20"/>
  <c r="AD8" i="20"/>
  <c r="Z8" i="20"/>
  <c r="V8" i="20"/>
  <c r="Q8" i="20"/>
  <c r="N8" i="20"/>
  <c r="L8" i="20"/>
  <c r="AQ7" i="20"/>
  <c r="AL7" i="20"/>
  <c r="AH7" i="20"/>
  <c r="AD7" i="20"/>
  <c r="Z7" i="20"/>
  <c r="V7" i="20"/>
  <c r="Q7" i="20"/>
  <c r="N7" i="20"/>
  <c r="L7" i="20"/>
  <c r="AQ6" i="20"/>
  <c r="AL6" i="20"/>
  <c r="AH6" i="20"/>
  <c r="AD6" i="20"/>
  <c r="Z6" i="20"/>
  <c r="V6" i="20"/>
  <c r="Q6" i="20"/>
  <c r="N6" i="20"/>
  <c r="L6" i="20"/>
  <c r="AQ5" i="20"/>
  <c r="AL5" i="20"/>
  <c r="AH5" i="20"/>
  <c r="AD5" i="20"/>
  <c r="Z5" i="20"/>
  <c r="V5" i="20"/>
  <c r="Q5" i="20"/>
  <c r="N5" i="20"/>
  <c r="L5" i="20"/>
  <c r="AQ4" i="20"/>
  <c r="AL4" i="20"/>
  <c r="AH4" i="20"/>
  <c r="AD4" i="20"/>
  <c r="Z4" i="20"/>
  <c r="V4" i="20"/>
  <c r="Q4" i="20"/>
  <c r="N4" i="20"/>
  <c r="L4" i="20"/>
  <c r="O22" i="19"/>
  <c r="O21" i="30" s="1"/>
  <c r="M22" i="19"/>
  <c r="M21" i="30" s="1"/>
  <c r="K22" i="19"/>
  <c r="K21" i="30" s="1"/>
  <c r="AQ21" i="19"/>
  <c r="AQ20" i="30" s="1"/>
  <c r="AL21" i="19"/>
  <c r="AL20" i="30" s="1"/>
  <c r="AH21" i="19"/>
  <c r="AH20" i="30" s="1"/>
  <c r="AD21" i="19"/>
  <c r="AD20" i="30" s="1"/>
  <c r="Z21" i="19"/>
  <c r="Z20" i="30" s="1"/>
  <c r="V21" i="19"/>
  <c r="V20" i="30" s="1"/>
  <c r="Q21" i="19"/>
  <c r="Q20" i="30" s="1"/>
  <c r="N21" i="19"/>
  <c r="N20" i="30" s="1"/>
  <c r="L21" i="19"/>
  <c r="L20" i="30" s="1"/>
  <c r="AQ20" i="19"/>
  <c r="AQ19" i="30" s="1"/>
  <c r="AL20" i="19"/>
  <c r="AL19" i="30" s="1"/>
  <c r="AH20" i="19"/>
  <c r="AH19" i="30" s="1"/>
  <c r="AD20" i="19"/>
  <c r="AD19" i="30" s="1"/>
  <c r="Z20" i="19"/>
  <c r="Z19" i="30" s="1"/>
  <c r="V20" i="19"/>
  <c r="V19" i="30" s="1"/>
  <c r="Q20" i="19"/>
  <c r="Q19" i="30" s="1"/>
  <c r="N20" i="19"/>
  <c r="N19" i="30" s="1"/>
  <c r="L20" i="19"/>
  <c r="L19" i="30" s="1"/>
  <c r="AQ19" i="19"/>
  <c r="AQ18" i="30" s="1"/>
  <c r="AL19" i="19"/>
  <c r="AL18" i="30" s="1"/>
  <c r="AH19" i="19"/>
  <c r="AH18" i="30" s="1"/>
  <c r="AD19" i="19"/>
  <c r="AD18" i="30" s="1"/>
  <c r="Z19" i="19"/>
  <c r="Z18" i="30" s="1"/>
  <c r="V19" i="19"/>
  <c r="V18" i="30" s="1"/>
  <c r="Q19" i="19"/>
  <c r="Q18" i="30" s="1"/>
  <c r="N19" i="19"/>
  <c r="N18" i="30" s="1"/>
  <c r="L19" i="19"/>
  <c r="L18" i="30" s="1"/>
  <c r="J18" i="19"/>
  <c r="J17" i="19"/>
  <c r="AQ16" i="19"/>
  <c r="AQ15" i="30" s="1"/>
  <c r="AL16" i="19"/>
  <c r="AL15" i="30" s="1"/>
  <c r="AH16" i="19"/>
  <c r="AH15" i="30" s="1"/>
  <c r="AD16" i="19"/>
  <c r="AD15" i="30" s="1"/>
  <c r="Z16" i="19"/>
  <c r="Z15" i="30" s="1"/>
  <c r="V16" i="19"/>
  <c r="V15" i="30" s="1"/>
  <c r="Q16" i="19"/>
  <c r="Q15" i="30" s="1"/>
  <c r="N16" i="19"/>
  <c r="N15" i="30" s="1"/>
  <c r="L16" i="19"/>
  <c r="L15" i="30" s="1"/>
  <c r="AQ15" i="19"/>
  <c r="AQ14" i="30" s="1"/>
  <c r="AL15" i="19"/>
  <c r="AL14" i="30" s="1"/>
  <c r="AH15" i="19"/>
  <c r="AH14" i="30" s="1"/>
  <c r="AD15" i="19"/>
  <c r="AD14" i="30" s="1"/>
  <c r="Z15" i="19"/>
  <c r="Z14" i="30" s="1"/>
  <c r="V15" i="19"/>
  <c r="V14" i="30" s="1"/>
  <c r="Q15" i="19"/>
  <c r="Q14" i="30" s="1"/>
  <c r="N15" i="19"/>
  <c r="N14" i="30" s="1"/>
  <c r="L15" i="19"/>
  <c r="L14" i="30" s="1"/>
  <c r="AQ14" i="19"/>
  <c r="AQ13" i="30" s="1"/>
  <c r="AL14" i="19"/>
  <c r="AL13" i="30" s="1"/>
  <c r="AH14" i="19"/>
  <c r="AH13" i="30" s="1"/>
  <c r="AD14" i="19"/>
  <c r="AD13" i="30" s="1"/>
  <c r="Z14" i="19"/>
  <c r="Z13" i="30" s="1"/>
  <c r="V14" i="19"/>
  <c r="V13" i="30" s="1"/>
  <c r="Q14" i="19"/>
  <c r="Q13" i="30" s="1"/>
  <c r="N14" i="19"/>
  <c r="N13" i="30" s="1"/>
  <c r="L14" i="19"/>
  <c r="L13" i="30" s="1"/>
  <c r="J13" i="19"/>
  <c r="J12" i="19"/>
  <c r="AQ11" i="19"/>
  <c r="AQ10" i="30" s="1"/>
  <c r="AL11" i="19"/>
  <c r="AL10" i="30" s="1"/>
  <c r="AH11" i="19"/>
  <c r="AH10" i="30" s="1"/>
  <c r="AD11" i="19"/>
  <c r="AD10" i="30" s="1"/>
  <c r="Z11" i="19"/>
  <c r="Z10" i="30" s="1"/>
  <c r="V11" i="19"/>
  <c r="V10" i="30" s="1"/>
  <c r="Q11" i="19"/>
  <c r="Q10" i="30" s="1"/>
  <c r="N11" i="19"/>
  <c r="N10" i="30" s="1"/>
  <c r="L11" i="19"/>
  <c r="L10" i="30" s="1"/>
  <c r="AQ10" i="19"/>
  <c r="AQ9" i="30" s="1"/>
  <c r="AL10" i="19"/>
  <c r="AL9" i="30" s="1"/>
  <c r="AH10" i="19"/>
  <c r="AH9" i="30" s="1"/>
  <c r="AD10" i="19"/>
  <c r="AD9" i="30" s="1"/>
  <c r="Z10" i="19"/>
  <c r="Z9" i="30" s="1"/>
  <c r="V10" i="19"/>
  <c r="V9" i="30" s="1"/>
  <c r="Q10" i="19"/>
  <c r="Q9" i="30" s="1"/>
  <c r="N10" i="19"/>
  <c r="N9" i="30" s="1"/>
  <c r="L10" i="19"/>
  <c r="L9" i="30" s="1"/>
  <c r="AQ9" i="19"/>
  <c r="AQ8" i="30" s="1"/>
  <c r="AL9" i="19"/>
  <c r="AL8" i="30" s="1"/>
  <c r="AH9" i="19"/>
  <c r="AH8" i="30" s="1"/>
  <c r="AD9" i="19"/>
  <c r="AD8" i="30" s="1"/>
  <c r="Z9" i="19"/>
  <c r="Z8" i="30" s="1"/>
  <c r="V9" i="19"/>
  <c r="V8" i="30" s="1"/>
  <c r="Q9" i="19"/>
  <c r="Q8" i="30" s="1"/>
  <c r="N9" i="19"/>
  <c r="N8" i="30" s="1"/>
  <c r="L9" i="19"/>
  <c r="L8" i="30" s="1"/>
  <c r="J8" i="19"/>
  <c r="AQ7" i="19"/>
  <c r="AQ6" i="30" s="1"/>
  <c r="AL7" i="19"/>
  <c r="AL6" i="30" s="1"/>
  <c r="AH7" i="19"/>
  <c r="AH6" i="30" s="1"/>
  <c r="AD7" i="19"/>
  <c r="AD6" i="30" s="1"/>
  <c r="Z7" i="19"/>
  <c r="Z6" i="30" s="1"/>
  <c r="V7" i="19"/>
  <c r="V6" i="30" s="1"/>
  <c r="Q7" i="19"/>
  <c r="Q6" i="30" s="1"/>
  <c r="N7" i="19"/>
  <c r="N6" i="30" s="1"/>
  <c r="L7" i="19"/>
  <c r="L6" i="30" s="1"/>
  <c r="AQ6" i="19"/>
  <c r="AQ5" i="30" s="1"/>
  <c r="AL6" i="19"/>
  <c r="AL5" i="30" s="1"/>
  <c r="AH6" i="19"/>
  <c r="AH5" i="30" s="1"/>
  <c r="AD6" i="19"/>
  <c r="AD5" i="30" s="1"/>
  <c r="Z6" i="19"/>
  <c r="Z5" i="30" s="1"/>
  <c r="V6" i="19"/>
  <c r="V5" i="30" s="1"/>
  <c r="Q6" i="19"/>
  <c r="Q5" i="30" s="1"/>
  <c r="N6" i="19"/>
  <c r="N5" i="30" s="1"/>
  <c r="L6" i="19"/>
  <c r="L5" i="30" s="1"/>
  <c r="J5" i="19"/>
  <c r="J4" i="19"/>
  <c r="K125" i="14"/>
  <c r="M125" i="14"/>
  <c r="O125" i="14"/>
  <c r="AL7" i="14"/>
  <c r="AL8" i="14"/>
  <c r="AL10" i="14"/>
  <c r="AL13" i="14"/>
  <c r="AL14" i="14"/>
  <c r="AL15" i="14"/>
  <c r="AL17" i="14"/>
  <c r="AL18" i="14"/>
  <c r="AL19" i="14"/>
  <c r="AL20" i="14"/>
  <c r="AL21" i="14"/>
  <c r="AL22" i="14"/>
  <c r="AL24" i="14"/>
  <c r="AL26" i="14"/>
  <c r="AL27" i="14"/>
  <c r="AL28" i="14"/>
  <c r="AL29" i="14"/>
  <c r="AL31" i="14"/>
  <c r="AL32" i="14"/>
  <c r="AL34" i="14"/>
  <c r="AL35" i="14"/>
  <c r="AL37" i="14"/>
  <c r="AL40" i="14"/>
  <c r="AL41" i="14"/>
  <c r="AL43" i="14"/>
  <c r="AL44" i="14"/>
  <c r="AL46" i="14"/>
  <c r="AL47" i="14"/>
  <c r="AL49" i="14"/>
  <c r="AL56" i="14"/>
  <c r="AL57" i="14"/>
  <c r="AL58" i="14"/>
  <c r="AL59" i="14"/>
  <c r="AL61" i="14"/>
  <c r="AL62" i="14"/>
  <c r="AL63" i="14"/>
  <c r="AL64" i="14"/>
  <c r="AL66" i="14"/>
  <c r="AL69" i="14"/>
  <c r="AL70" i="14"/>
  <c r="AL72" i="14"/>
  <c r="AL74" i="14"/>
  <c r="AL75" i="14"/>
  <c r="AL76" i="14"/>
  <c r="AL79" i="14"/>
  <c r="AL80" i="14"/>
  <c r="AL81" i="14"/>
  <c r="AL82" i="14"/>
  <c r="AL83" i="14"/>
  <c r="AL84" i="14"/>
  <c r="AL85" i="14"/>
  <c r="AL86" i="14"/>
  <c r="AL87" i="14"/>
  <c r="AL88" i="14"/>
  <c r="AL89" i="14"/>
  <c r="AL90" i="14"/>
  <c r="AL91" i="14"/>
  <c r="AL96" i="14"/>
  <c r="AL99" i="14"/>
  <c r="AL101" i="14"/>
  <c r="AL102" i="14"/>
  <c r="AL103" i="14"/>
  <c r="AL104" i="14"/>
  <c r="AL105" i="14"/>
  <c r="AL106" i="14"/>
  <c r="AL107" i="14"/>
  <c r="AL108" i="14"/>
  <c r="AL109" i="14"/>
  <c r="AL110" i="14"/>
  <c r="AL111" i="14"/>
  <c r="AL112" i="14"/>
  <c r="AL113" i="14"/>
  <c r="AL114" i="14"/>
  <c r="AL115" i="14"/>
  <c r="AL116" i="14"/>
  <c r="AL117" i="14"/>
  <c r="AL118" i="14"/>
  <c r="AL119" i="14"/>
  <c r="AL120" i="14"/>
  <c r="AL121" i="14"/>
  <c r="AL122" i="14"/>
  <c r="AL123" i="14"/>
  <c r="AL124" i="14"/>
  <c r="AL4" i="14"/>
  <c r="AH7" i="14"/>
  <c r="AH8" i="14"/>
  <c r="AH10" i="14"/>
  <c r="AH13" i="14"/>
  <c r="AH14" i="14"/>
  <c r="AH15" i="14"/>
  <c r="AH17" i="14"/>
  <c r="AH18" i="14"/>
  <c r="AH19" i="14"/>
  <c r="AH20" i="14"/>
  <c r="AH21" i="14"/>
  <c r="AH22" i="14"/>
  <c r="AH24" i="14"/>
  <c r="AH26" i="14"/>
  <c r="AH27" i="14"/>
  <c r="AH28" i="14"/>
  <c r="AH29" i="14"/>
  <c r="AH31" i="14"/>
  <c r="AH32" i="14"/>
  <c r="AH34" i="14"/>
  <c r="AH35" i="14"/>
  <c r="AH37" i="14"/>
  <c r="AH40" i="14"/>
  <c r="AH41" i="14"/>
  <c r="AH43" i="14"/>
  <c r="AH44" i="14"/>
  <c r="AH46" i="14"/>
  <c r="AH47" i="14"/>
  <c r="AH49" i="14"/>
  <c r="AH56" i="14"/>
  <c r="AH57" i="14"/>
  <c r="AH58" i="14"/>
  <c r="AH59" i="14"/>
  <c r="AH61" i="14"/>
  <c r="AH62" i="14"/>
  <c r="AH63" i="14"/>
  <c r="AH64" i="14"/>
  <c r="AH66" i="14"/>
  <c r="AH69" i="14"/>
  <c r="AH70" i="14"/>
  <c r="AH72" i="14"/>
  <c r="AH74" i="14"/>
  <c r="AH75" i="14"/>
  <c r="AH76" i="14"/>
  <c r="AH79" i="14"/>
  <c r="AH80" i="14"/>
  <c r="AH81" i="14"/>
  <c r="AH82" i="14"/>
  <c r="AH83" i="14"/>
  <c r="AH84" i="14"/>
  <c r="AH85" i="14"/>
  <c r="AH86" i="14"/>
  <c r="AH87" i="14"/>
  <c r="AH88" i="14"/>
  <c r="AH89" i="14"/>
  <c r="AH90" i="14"/>
  <c r="AH91" i="14"/>
  <c r="AH96" i="14"/>
  <c r="AH99" i="14"/>
  <c r="AH101" i="14"/>
  <c r="AH102" i="14"/>
  <c r="AH103" i="14"/>
  <c r="AH104" i="14"/>
  <c r="AH105" i="14"/>
  <c r="AH106" i="14"/>
  <c r="AH107" i="14"/>
  <c r="AH108" i="14"/>
  <c r="AH109" i="14"/>
  <c r="AH110" i="14"/>
  <c r="AH111" i="14"/>
  <c r="AH112" i="14"/>
  <c r="AH113" i="14"/>
  <c r="AH114" i="14"/>
  <c r="AH115" i="14"/>
  <c r="AH116" i="14"/>
  <c r="AH117" i="14"/>
  <c r="AH118" i="14"/>
  <c r="AH119" i="14"/>
  <c r="AH120" i="14"/>
  <c r="AH121" i="14"/>
  <c r="AH122" i="14"/>
  <c r="AH123" i="14"/>
  <c r="AH124" i="14"/>
  <c r="AH4" i="14"/>
  <c r="AD7" i="14"/>
  <c r="AD8" i="14"/>
  <c r="AD10" i="14"/>
  <c r="AD13" i="14"/>
  <c r="AD14" i="14"/>
  <c r="AD15" i="14"/>
  <c r="AD17" i="14"/>
  <c r="AD18" i="14"/>
  <c r="AD19" i="14"/>
  <c r="AD20" i="14"/>
  <c r="AD21" i="14"/>
  <c r="AD22" i="14"/>
  <c r="AD24" i="14"/>
  <c r="AD26" i="14"/>
  <c r="AD27" i="14"/>
  <c r="AD28" i="14"/>
  <c r="AD29" i="14"/>
  <c r="AD31" i="14"/>
  <c r="AD32" i="14"/>
  <c r="AD34" i="14"/>
  <c r="AD35" i="14"/>
  <c r="AD37" i="14"/>
  <c r="AD40" i="14"/>
  <c r="AD41" i="14"/>
  <c r="AD43" i="14"/>
  <c r="AD44" i="14"/>
  <c r="AD46" i="14"/>
  <c r="AD47" i="14"/>
  <c r="AD49" i="14"/>
  <c r="AD56" i="14"/>
  <c r="AD57" i="14"/>
  <c r="AD58" i="14"/>
  <c r="AD59" i="14"/>
  <c r="AD61" i="14"/>
  <c r="AD62" i="14"/>
  <c r="AD63" i="14"/>
  <c r="AD64" i="14"/>
  <c r="AD66" i="14"/>
  <c r="AD69" i="14"/>
  <c r="AD70" i="14"/>
  <c r="AD72" i="14"/>
  <c r="AD74" i="14"/>
  <c r="AD75" i="14"/>
  <c r="AD76" i="14"/>
  <c r="AD79" i="14"/>
  <c r="AD80" i="14"/>
  <c r="AD81" i="14"/>
  <c r="AD82" i="14"/>
  <c r="AD83" i="14"/>
  <c r="AD84" i="14"/>
  <c r="AD85" i="14"/>
  <c r="AD86" i="14"/>
  <c r="AD87" i="14"/>
  <c r="AD88" i="14"/>
  <c r="AD89" i="14"/>
  <c r="AD90" i="14"/>
  <c r="AD91" i="14"/>
  <c r="AD96" i="14"/>
  <c r="AD99"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4" i="14"/>
  <c r="Z7" i="14"/>
  <c r="Z8" i="14"/>
  <c r="Z10" i="14"/>
  <c r="Z13" i="14"/>
  <c r="Z14" i="14"/>
  <c r="Z15" i="14"/>
  <c r="Z17" i="14"/>
  <c r="Z18" i="14"/>
  <c r="Z19" i="14"/>
  <c r="Z20" i="14"/>
  <c r="Z21" i="14"/>
  <c r="Z22" i="14"/>
  <c r="Z24" i="14"/>
  <c r="Z26" i="14"/>
  <c r="Z27" i="14"/>
  <c r="Z28" i="14"/>
  <c r="Z29" i="14"/>
  <c r="Z31" i="14"/>
  <c r="Z32" i="14"/>
  <c r="Z34" i="14"/>
  <c r="Z35" i="14"/>
  <c r="Z37" i="14"/>
  <c r="Z40" i="14"/>
  <c r="Z41" i="14"/>
  <c r="Z43" i="14"/>
  <c r="Z44" i="14"/>
  <c r="Z46" i="14"/>
  <c r="Z47" i="14"/>
  <c r="Z49" i="14"/>
  <c r="Z56" i="14"/>
  <c r="Z57" i="14"/>
  <c r="Z58" i="14"/>
  <c r="Z59" i="14"/>
  <c r="Z61" i="14"/>
  <c r="Z62" i="14"/>
  <c r="Z63" i="14"/>
  <c r="Z64" i="14"/>
  <c r="Z66" i="14"/>
  <c r="Z69" i="14"/>
  <c r="Z70" i="14"/>
  <c r="Z72" i="14"/>
  <c r="Z74" i="14"/>
  <c r="Z75" i="14"/>
  <c r="Z76" i="14"/>
  <c r="Z79" i="14"/>
  <c r="Z80" i="14"/>
  <c r="Z81" i="14"/>
  <c r="Z82" i="14"/>
  <c r="Z83" i="14"/>
  <c r="Z84" i="14"/>
  <c r="Z85" i="14"/>
  <c r="Z86" i="14"/>
  <c r="Z87" i="14"/>
  <c r="Z88" i="14"/>
  <c r="Z89" i="14"/>
  <c r="Z90" i="14"/>
  <c r="Z91" i="14"/>
  <c r="Z96" i="14"/>
  <c r="Z99" i="14"/>
  <c r="Z101" i="14"/>
  <c r="Z102" i="14"/>
  <c r="Z103" i="14"/>
  <c r="Z104" i="14"/>
  <c r="Z105" i="14"/>
  <c r="Z106" i="14"/>
  <c r="Z107" i="14"/>
  <c r="Z108" i="14"/>
  <c r="Z109" i="14"/>
  <c r="Z110" i="14"/>
  <c r="Z111" i="14"/>
  <c r="Z112" i="14"/>
  <c r="Z113" i="14"/>
  <c r="Z114" i="14"/>
  <c r="Z115" i="14"/>
  <c r="Z116" i="14"/>
  <c r="Z117" i="14"/>
  <c r="Z118" i="14"/>
  <c r="Z119" i="14"/>
  <c r="Z120" i="14"/>
  <c r="Z121" i="14"/>
  <c r="Z122" i="14"/>
  <c r="Z123" i="14"/>
  <c r="Z124" i="14"/>
  <c r="Z4" i="14"/>
  <c r="V7" i="14"/>
  <c r="V8" i="14"/>
  <c r="V10" i="14"/>
  <c r="V13" i="14"/>
  <c r="V14" i="14"/>
  <c r="V15" i="14"/>
  <c r="V17" i="14"/>
  <c r="V18" i="14"/>
  <c r="V19" i="14"/>
  <c r="V20" i="14"/>
  <c r="V21" i="14"/>
  <c r="V22" i="14"/>
  <c r="V24" i="14"/>
  <c r="V26" i="14"/>
  <c r="V27" i="14"/>
  <c r="V28" i="14"/>
  <c r="V29" i="14"/>
  <c r="V31" i="14"/>
  <c r="V32" i="14"/>
  <c r="V34" i="14"/>
  <c r="V35" i="14"/>
  <c r="V37" i="14"/>
  <c r="V40" i="14"/>
  <c r="V41" i="14"/>
  <c r="V43" i="14"/>
  <c r="V44" i="14"/>
  <c r="V46" i="14"/>
  <c r="V47" i="14"/>
  <c r="V49" i="14"/>
  <c r="V56" i="14"/>
  <c r="V57" i="14"/>
  <c r="V58" i="14"/>
  <c r="V59" i="14"/>
  <c r="V61" i="14"/>
  <c r="V62" i="14"/>
  <c r="V63" i="14"/>
  <c r="V64" i="14"/>
  <c r="V66" i="14"/>
  <c r="V69" i="14"/>
  <c r="V70" i="14"/>
  <c r="V72" i="14"/>
  <c r="V74" i="14"/>
  <c r="V75" i="14"/>
  <c r="V76" i="14"/>
  <c r="V79" i="14"/>
  <c r="V80" i="14"/>
  <c r="V81" i="14"/>
  <c r="V82" i="14"/>
  <c r="V83" i="14"/>
  <c r="V84" i="14"/>
  <c r="V85" i="14"/>
  <c r="V86" i="14"/>
  <c r="V87" i="14"/>
  <c r="V88" i="14"/>
  <c r="V89" i="14"/>
  <c r="V90" i="14"/>
  <c r="V91" i="14"/>
  <c r="V96" i="14"/>
  <c r="V99"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4" i="14"/>
  <c r="Q7" i="14"/>
  <c r="Q8" i="14"/>
  <c r="Q10" i="14"/>
  <c r="Q13" i="14"/>
  <c r="Q14" i="14"/>
  <c r="Q15" i="14"/>
  <c r="Q17" i="14"/>
  <c r="Q18" i="14"/>
  <c r="Q19" i="14"/>
  <c r="Q20" i="14"/>
  <c r="Q21" i="14"/>
  <c r="Q22" i="14"/>
  <c r="Q24" i="14"/>
  <c r="Q26" i="14"/>
  <c r="Q27" i="14"/>
  <c r="Q28" i="14"/>
  <c r="Q29" i="14"/>
  <c r="Q31" i="14"/>
  <c r="Q32" i="14"/>
  <c r="Q34" i="14"/>
  <c r="Q35" i="14"/>
  <c r="Q37" i="14"/>
  <c r="Q40" i="14"/>
  <c r="Q41" i="14"/>
  <c r="Q43" i="14"/>
  <c r="Q44" i="14"/>
  <c r="Q46" i="14"/>
  <c r="Q47" i="14"/>
  <c r="Q49" i="14"/>
  <c r="Q56" i="14"/>
  <c r="Q57" i="14"/>
  <c r="Q58" i="14"/>
  <c r="Q59" i="14"/>
  <c r="Q61" i="14"/>
  <c r="Q62" i="14"/>
  <c r="Q63" i="14"/>
  <c r="Q64" i="14"/>
  <c r="Q66" i="14"/>
  <c r="Q69" i="14"/>
  <c r="Q70" i="14"/>
  <c r="Q72" i="14"/>
  <c r="Q74" i="14"/>
  <c r="Q75" i="14"/>
  <c r="Q76" i="14"/>
  <c r="Q79" i="14"/>
  <c r="Q80" i="14"/>
  <c r="Q81" i="14"/>
  <c r="Q82" i="14"/>
  <c r="Q83" i="14"/>
  <c r="Q84" i="14"/>
  <c r="Q85" i="14"/>
  <c r="Q86" i="14"/>
  <c r="Q87" i="14"/>
  <c r="Q88" i="14"/>
  <c r="Q89" i="14"/>
  <c r="Q90" i="14"/>
  <c r="Q91" i="14"/>
  <c r="Q96" i="14"/>
  <c r="Q99"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4" i="14"/>
  <c r="N4" i="14"/>
  <c r="N7" i="14"/>
  <c r="N8" i="14"/>
  <c r="N10" i="14"/>
  <c r="N13" i="14"/>
  <c r="N14" i="14"/>
  <c r="N15" i="14"/>
  <c r="N17" i="14"/>
  <c r="N18" i="14"/>
  <c r="N19" i="14"/>
  <c r="N20" i="14"/>
  <c r="N21" i="14"/>
  <c r="N22" i="14"/>
  <c r="N24" i="14"/>
  <c r="N26" i="14"/>
  <c r="N27" i="14"/>
  <c r="N28" i="14"/>
  <c r="N29" i="14"/>
  <c r="N31" i="14"/>
  <c r="N32" i="14"/>
  <c r="N34" i="14"/>
  <c r="N35" i="14"/>
  <c r="N37" i="14"/>
  <c r="N40" i="14"/>
  <c r="N41" i="14"/>
  <c r="N43" i="14"/>
  <c r="N44" i="14"/>
  <c r="N46" i="14"/>
  <c r="N47" i="14"/>
  <c r="N49" i="14"/>
  <c r="N56" i="14"/>
  <c r="N57" i="14"/>
  <c r="N58" i="14"/>
  <c r="N59" i="14"/>
  <c r="N61" i="14"/>
  <c r="N62" i="14"/>
  <c r="N63" i="14"/>
  <c r="N64" i="14"/>
  <c r="N66" i="14"/>
  <c r="N69" i="14"/>
  <c r="N70" i="14"/>
  <c r="N72" i="14"/>
  <c r="N74" i="14"/>
  <c r="N75" i="14"/>
  <c r="N76" i="14"/>
  <c r="N79" i="14"/>
  <c r="N80" i="14"/>
  <c r="N81" i="14"/>
  <c r="N82" i="14"/>
  <c r="N83" i="14"/>
  <c r="N84" i="14"/>
  <c r="N85" i="14"/>
  <c r="N86" i="14"/>
  <c r="N87" i="14"/>
  <c r="N88" i="14"/>
  <c r="N89" i="14"/>
  <c r="N90" i="14"/>
  <c r="N91" i="14"/>
  <c r="N96" i="14"/>
  <c r="N99"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L4" i="14"/>
  <c r="L7" i="14"/>
  <c r="L8" i="14"/>
  <c r="L10" i="14"/>
  <c r="L13" i="14"/>
  <c r="L14" i="14"/>
  <c r="L15" i="14"/>
  <c r="L17" i="14"/>
  <c r="L18" i="14"/>
  <c r="L19" i="14"/>
  <c r="L20" i="14"/>
  <c r="L21" i="14"/>
  <c r="L22" i="14"/>
  <c r="L24" i="14"/>
  <c r="L26" i="14"/>
  <c r="L27" i="14"/>
  <c r="L28" i="14"/>
  <c r="L29" i="14"/>
  <c r="L31" i="14"/>
  <c r="L32" i="14"/>
  <c r="L34" i="14"/>
  <c r="L35" i="14"/>
  <c r="L37" i="14"/>
  <c r="L40" i="14"/>
  <c r="L41" i="14"/>
  <c r="L43" i="14"/>
  <c r="L44" i="14"/>
  <c r="L46" i="14"/>
  <c r="L47" i="14"/>
  <c r="L49" i="14"/>
  <c r="L56" i="14"/>
  <c r="L57" i="14"/>
  <c r="L58" i="14"/>
  <c r="L59" i="14"/>
  <c r="L61" i="14"/>
  <c r="L62" i="14"/>
  <c r="L63" i="14"/>
  <c r="L64" i="14"/>
  <c r="L66" i="14"/>
  <c r="L69" i="14"/>
  <c r="L70" i="14"/>
  <c r="L72" i="14"/>
  <c r="L74" i="14"/>
  <c r="L75" i="14"/>
  <c r="L76" i="14"/>
  <c r="L79" i="14"/>
  <c r="L80" i="14"/>
  <c r="L81" i="14"/>
  <c r="L82" i="14"/>
  <c r="L83" i="14"/>
  <c r="L84" i="14"/>
  <c r="L85" i="14"/>
  <c r="L86" i="14"/>
  <c r="L87" i="14"/>
  <c r="L88" i="14"/>
  <c r="L89" i="14"/>
  <c r="L90" i="14"/>
  <c r="L91" i="14"/>
  <c r="L96" i="14"/>
  <c r="L99"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AQ124" i="14"/>
  <c r="AQ123" i="14"/>
  <c r="AQ122" i="14"/>
  <c r="AQ121" i="14"/>
  <c r="AQ120" i="14"/>
  <c r="J3" i="30" l="1"/>
  <c r="J9" i="14" s="1"/>
  <c r="AR9" i="14" s="1"/>
  <c r="AP4" i="19"/>
  <c r="AP3" i="30" s="1"/>
  <c r="AN4" i="19"/>
  <c r="AN3" i="30" s="1"/>
  <c r="AJ4" i="19"/>
  <c r="AJ3" i="30" s="1"/>
  <c r="AF4" i="19"/>
  <c r="AF3" i="30" s="1"/>
  <c r="AB4" i="19"/>
  <c r="AB3" i="30" s="1"/>
  <c r="X4" i="19"/>
  <c r="X3" i="30" s="1"/>
  <c r="T4" i="19"/>
  <c r="T3" i="30" s="1"/>
  <c r="AR4" i="19"/>
  <c r="AR3" i="30" s="1"/>
  <c r="Q4" i="19"/>
  <c r="Q3" i="30" s="1"/>
  <c r="N4" i="19"/>
  <c r="N3" i="30" s="1"/>
  <c r="AD5" i="19"/>
  <c r="AD4" i="30" s="1"/>
  <c r="J4" i="30"/>
  <c r="J11" i="14" s="1"/>
  <c r="AR11" i="14" s="1"/>
  <c r="AP5" i="19"/>
  <c r="AP4" i="30" s="1"/>
  <c r="AN5" i="19"/>
  <c r="AN4" i="30" s="1"/>
  <c r="AJ5" i="19"/>
  <c r="AJ4" i="30" s="1"/>
  <c r="AF5" i="19"/>
  <c r="AF4" i="30" s="1"/>
  <c r="AB5" i="19"/>
  <c r="AB4" i="30" s="1"/>
  <c r="X5" i="19"/>
  <c r="X4" i="30" s="1"/>
  <c r="T5" i="19"/>
  <c r="T4" i="30" s="1"/>
  <c r="AR5" i="19"/>
  <c r="AR4" i="30" s="1"/>
  <c r="AH8" i="19"/>
  <c r="AH7" i="30" s="1"/>
  <c r="J7" i="30"/>
  <c r="J73" i="14" s="1"/>
  <c r="AP8" i="19"/>
  <c r="AP7" i="30" s="1"/>
  <c r="AN8" i="19"/>
  <c r="AN7" i="30" s="1"/>
  <c r="AJ8" i="19"/>
  <c r="AJ7" i="30" s="1"/>
  <c r="AF8" i="19"/>
  <c r="AF7" i="30" s="1"/>
  <c r="AB8" i="19"/>
  <c r="AB7" i="30" s="1"/>
  <c r="X8" i="19"/>
  <c r="X7" i="30" s="1"/>
  <c r="T8" i="19"/>
  <c r="T7" i="30" s="1"/>
  <c r="AR8" i="19"/>
  <c r="AR7" i="30" s="1"/>
  <c r="J11" i="30"/>
  <c r="J77" i="14" s="1"/>
  <c r="AP12" i="19"/>
  <c r="AP11" i="30" s="1"/>
  <c r="AN12" i="19"/>
  <c r="AN11" i="30" s="1"/>
  <c r="AJ12" i="19"/>
  <c r="AJ11" i="30" s="1"/>
  <c r="AF12" i="19"/>
  <c r="AF11" i="30" s="1"/>
  <c r="AB12" i="19"/>
  <c r="AB11" i="30" s="1"/>
  <c r="X12" i="19"/>
  <c r="X11" i="30" s="1"/>
  <c r="T12" i="19"/>
  <c r="T11" i="30" s="1"/>
  <c r="AR12" i="19"/>
  <c r="AR11" i="30" s="1"/>
  <c r="AD12" i="19"/>
  <c r="AD11" i="30" s="1"/>
  <c r="V12" i="19"/>
  <c r="V11" i="30" s="1"/>
  <c r="Q12" i="19"/>
  <c r="Q11" i="30" s="1"/>
  <c r="J12" i="30"/>
  <c r="J78" i="14" s="1"/>
  <c r="AR78" i="14" s="1"/>
  <c r="AP13" i="19"/>
  <c r="AP12" i="30" s="1"/>
  <c r="AN13" i="19"/>
  <c r="AN12" i="30" s="1"/>
  <c r="AJ13" i="19"/>
  <c r="AJ12" i="30" s="1"/>
  <c r="AF13" i="19"/>
  <c r="AF12" i="30" s="1"/>
  <c r="AB13" i="19"/>
  <c r="AB12" i="30" s="1"/>
  <c r="X13" i="19"/>
  <c r="X12" i="30" s="1"/>
  <c r="T13" i="19"/>
  <c r="T12" i="30" s="1"/>
  <c r="AR13" i="19"/>
  <c r="AR12" i="30" s="1"/>
  <c r="AD13" i="19"/>
  <c r="AD12" i="30" s="1"/>
  <c r="AD17" i="19"/>
  <c r="AD16" i="30" s="1"/>
  <c r="J16" i="30"/>
  <c r="J94" i="14" s="1"/>
  <c r="AR94" i="14" s="1"/>
  <c r="AP17" i="19"/>
  <c r="AP16" i="30" s="1"/>
  <c r="AN17" i="19"/>
  <c r="AN16" i="30" s="1"/>
  <c r="AJ17" i="19"/>
  <c r="AJ16" i="30" s="1"/>
  <c r="AF17" i="19"/>
  <c r="AF16" i="30" s="1"/>
  <c r="AB17" i="19"/>
  <c r="AB16" i="30" s="1"/>
  <c r="X17" i="19"/>
  <c r="X16" i="30" s="1"/>
  <c r="T17" i="19"/>
  <c r="T16" i="30" s="1"/>
  <c r="AR17" i="19"/>
  <c r="AR16" i="30" s="1"/>
  <c r="AQ17" i="19"/>
  <c r="AQ16" i="30" s="1"/>
  <c r="AL17" i="19"/>
  <c r="AL16" i="30" s="1"/>
  <c r="AH17" i="19"/>
  <c r="AH16" i="30" s="1"/>
  <c r="J17" i="30"/>
  <c r="J95" i="14" s="1"/>
  <c r="AR95" i="14" s="1"/>
  <c r="AP18" i="19"/>
  <c r="AP17" i="30" s="1"/>
  <c r="AN18" i="19"/>
  <c r="AN17" i="30" s="1"/>
  <c r="AJ18" i="19"/>
  <c r="AJ17" i="30" s="1"/>
  <c r="AF18" i="19"/>
  <c r="AF17" i="30" s="1"/>
  <c r="AB18" i="19"/>
  <c r="AB17" i="30" s="1"/>
  <c r="X18" i="19"/>
  <c r="X17" i="30" s="1"/>
  <c r="T18" i="19"/>
  <c r="T17" i="30" s="1"/>
  <c r="AR18" i="19"/>
  <c r="AR17" i="30" s="1"/>
  <c r="AH18" i="19"/>
  <c r="AH17" i="30" s="1"/>
  <c r="AM155" i="30"/>
  <c r="AM21" i="14" s="1"/>
  <c r="AN4" i="26"/>
  <c r="AN155" i="30" s="1"/>
  <c r="AP4" i="26"/>
  <c r="AP155" i="30" s="1"/>
  <c r="AR4" i="26"/>
  <c r="AR155" i="30" s="1"/>
  <c r="AQ5" i="23"/>
  <c r="AL5" i="23"/>
  <c r="AH5" i="23"/>
  <c r="AD5" i="23"/>
  <c r="Z5" i="23"/>
  <c r="AR5" i="23"/>
  <c r="AR282" i="30" s="1"/>
  <c r="AP5" i="23"/>
  <c r="AP282" i="30" s="1"/>
  <c r="AN5" i="23"/>
  <c r="AN282" i="30" s="1"/>
  <c r="AJ5" i="23"/>
  <c r="AJ282" i="30" s="1"/>
  <c r="AF5" i="23"/>
  <c r="AF282" i="30" s="1"/>
  <c r="AB5" i="23"/>
  <c r="AB282" i="30" s="1"/>
  <c r="X5" i="23"/>
  <c r="X282" i="30" s="1"/>
  <c r="T5" i="23"/>
  <c r="T282" i="30" s="1"/>
  <c r="J282" i="30"/>
  <c r="J30" i="14" s="1"/>
  <c r="AR30" i="14" s="1"/>
  <c r="AL4" i="27"/>
  <c r="AL113" i="30" s="1"/>
  <c r="AQ4" i="27"/>
  <c r="AQ113" i="30" s="1"/>
  <c r="Q4" i="27"/>
  <c r="Q113" i="30" s="1"/>
  <c r="N4" i="27"/>
  <c r="N113" i="30" s="1"/>
  <c r="AD6" i="27"/>
  <c r="AD115" i="30" s="1"/>
  <c r="AQ6" i="27"/>
  <c r="AQ115" i="30" s="1"/>
  <c r="AH6" i="27"/>
  <c r="AH115" i="30" s="1"/>
  <c r="Q6" i="27"/>
  <c r="Q115" i="30" s="1"/>
  <c r="N6" i="27"/>
  <c r="N115" i="30" s="1"/>
  <c r="AQ8" i="27"/>
  <c r="AQ117" i="30" s="1"/>
  <c r="AQ9" i="27"/>
  <c r="AQ118" i="30" s="1"/>
  <c r="AD9" i="27"/>
  <c r="AD118" i="30" s="1"/>
  <c r="Z9" i="27"/>
  <c r="Z118" i="30" s="1"/>
  <c r="V9" i="27"/>
  <c r="V118" i="30" s="1"/>
  <c r="Z12" i="27"/>
  <c r="Z121" i="30" s="1"/>
  <c r="Q12" i="27"/>
  <c r="Q121" i="30" s="1"/>
  <c r="AL15" i="27"/>
  <c r="AL124" i="30" s="1"/>
  <c r="AH15" i="27"/>
  <c r="AH124" i="30" s="1"/>
  <c r="AD15" i="27"/>
  <c r="AD124" i="30" s="1"/>
  <c r="Q15" i="27"/>
  <c r="Q124" i="30" s="1"/>
  <c r="Z19" i="27"/>
  <c r="Z128" i="30" s="1"/>
  <c r="AH20" i="27"/>
  <c r="AH129" i="30" s="1"/>
  <c r="Z21" i="27"/>
  <c r="Z130" i="30" s="1"/>
  <c r="AH22" i="27"/>
  <c r="AH131" i="30" s="1"/>
  <c r="AQ22" i="27"/>
  <c r="AQ131" i="30" s="1"/>
  <c r="AH23" i="27"/>
  <c r="AH132" i="30" s="1"/>
  <c r="Z23" i="27"/>
  <c r="Z132" i="30" s="1"/>
  <c r="AH24" i="27"/>
  <c r="AH133" i="30" s="1"/>
  <c r="AQ24" i="27"/>
  <c r="AQ133" i="30" s="1"/>
  <c r="AH16" i="20"/>
  <c r="J19" i="20"/>
  <c r="N19" i="20" s="1"/>
  <c r="AL16" i="20"/>
  <c r="Q13" i="20"/>
  <c r="V15" i="20"/>
  <c r="AD15" i="20"/>
  <c r="L16" i="20"/>
  <c r="Z12" i="20"/>
  <c r="AQ13" i="20"/>
  <c r="Q16" i="20"/>
  <c r="AD12" i="20"/>
  <c r="Z16" i="20"/>
  <c r="AH12" i="20"/>
  <c r="AD16" i="20"/>
  <c r="AL12" i="20"/>
  <c r="AH282" i="30"/>
  <c r="Q7" i="24"/>
  <c r="Q242" i="30" s="1"/>
  <c r="Z7" i="24"/>
  <c r="Z242" i="30" s="1"/>
  <c r="AD7" i="24"/>
  <c r="AD242" i="30" s="1"/>
  <c r="AH7" i="24"/>
  <c r="AH242" i="30" s="1"/>
  <c r="AL7" i="24"/>
  <c r="AL242" i="30" s="1"/>
  <c r="L7" i="24"/>
  <c r="N7" i="24"/>
  <c r="AQ7" i="24"/>
  <c r="AQ242" i="30" s="1"/>
  <c r="Q5" i="25"/>
  <c r="Q198" i="30" s="1"/>
  <c r="AQ5" i="25"/>
  <c r="AQ198" i="30" s="1"/>
  <c r="AL12" i="25"/>
  <c r="AL205" i="30" s="1"/>
  <c r="L19" i="25"/>
  <c r="L212" i="30" s="1"/>
  <c r="L12" i="25"/>
  <c r="L205" i="30" s="1"/>
  <c r="N12" i="25"/>
  <c r="N205" i="30" s="1"/>
  <c r="Z19" i="25"/>
  <c r="Z212" i="30" s="1"/>
  <c r="L6" i="25"/>
  <c r="L199" i="30" s="1"/>
  <c r="Q12" i="25"/>
  <c r="Q205" i="30" s="1"/>
  <c r="AQ12" i="25"/>
  <c r="AQ205" i="30" s="1"/>
  <c r="AH19" i="25"/>
  <c r="AH212" i="30" s="1"/>
  <c r="AL6" i="25"/>
  <c r="AL199" i="30" s="1"/>
  <c r="Z12" i="25"/>
  <c r="Z205" i="30" s="1"/>
  <c r="AL19" i="25"/>
  <c r="AL212" i="30" s="1"/>
  <c r="AH5" i="25"/>
  <c r="AH198" i="30" s="1"/>
  <c r="AL5" i="25"/>
  <c r="AL198" i="30" s="1"/>
  <c r="AD12" i="25"/>
  <c r="AD205" i="30" s="1"/>
  <c r="N20" i="25"/>
  <c r="N213" i="30" s="1"/>
  <c r="V17" i="27"/>
  <c r="V126" i="30" s="1"/>
  <c r="V12" i="27"/>
  <c r="V121" i="30" s="1"/>
  <c r="AH21" i="27"/>
  <c r="AH130" i="30" s="1"/>
  <c r="Z17" i="27"/>
  <c r="Z126" i="30" s="1"/>
  <c r="AD17" i="27"/>
  <c r="AD126" i="30" s="1"/>
  <c r="AL12" i="27"/>
  <c r="AL121" i="30" s="1"/>
  <c r="AH19" i="27"/>
  <c r="AH128" i="30" s="1"/>
  <c r="AH17" i="27"/>
  <c r="AH126" i="30" s="1"/>
  <c r="Z4" i="27"/>
  <c r="Z113" i="30" s="1"/>
  <c r="Q8" i="27"/>
  <c r="Q117" i="30" s="1"/>
  <c r="AH9" i="27"/>
  <c r="AH118" i="30" s="1"/>
  <c r="AQ12" i="27"/>
  <c r="AQ121" i="30" s="1"/>
  <c r="AQ20" i="27"/>
  <c r="AQ129" i="30" s="1"/>
  <c r="L12" i="27"/>
  <c r="L121" i="30" s="1"/>
  <c r="L15" i="27"/>
  <c r="L124" i="30" s="1"/>
  <c r="AH8" i="27"/>
  <c r="AH117" i="30" s="1"/>
  <c r="N12" i="27"/>
  <c r="N121" i="30" s="1"/>
  <c r="N15" i="27"/>
  <c r="N124" i="30" s="1"/>
  <c r="L4" i="29"/>
  <c r="L41" i="30" s="1"/>
  <c r="V4" i="29"/>
  <c r="V41" i="30" s="1"/>
  <c r="AD4" i="29"/>
  <c r="AD41" i="30" s="1"/>
  <c r="AL4" i="29"/>
  <c r="AL41" i="30" s="1"/>
  <c r="AQ4" i="29"/>
  <c r="AQ41" i="30" s="1"/>
  <c r="AH8" i="29"/>
  <c r="AH45" i="30" s="1"/>
  <c r="L8" i="29"/>
  <c r="L45" i="30" s="1"/>
  <c r="AL8" i="29"/>
  <c r="AL45" i="30" s="1"/>
  <c r="AQ8" i="29"/>
  <c r="AQ45" i="30" s="1"/>
  <c r="J9" i="29"/>
  <c r="AH4" i="29"/>
  <c r="AH41" i="30" s="1"/>
  <c r="V8" i="29"/>
  <c r="V45" i="30" s="1"/>
  <c r="AR8" i="29"/>
  <c r="AR45" i="30" s="1"/>
  <c r="Z8" i="29"/>
  <c r="Z45" i="30" s="1"/>
  <c r="N4" i="29"/>
  <c r="N41" i="30" s="1"/>
  <c r="Q4" i="29"/>
  <c r="Q41" i="30" s="1"/>
  <c r="J6" i="28"/>
  <c r="L6" i="28" s="1"/>
  <c r="AL24" i="27"/>
  <c r="AL133" i="30" s="1"/>
  <c r="L8" i="27"/>
  <c r="L117" i="30" s="1"/>
  <c r="AL8" i="27"/>
  <c r="AL117" i="30" s="1"/>
  <c r="N20" i="27"/>
  <c r="N129" i="30" s="1"/>
  <c r="N22" i="27"/>
  <c r="N131" i="30" s="1"/>
  <c r="N24" i="27"/>
  <c r="N133" i="30" s="1"/>
  <c r="L20" i="27"/>
  <c r="L129" i="30" s="1"/>
  <c r="AL20" i="27"/>
  <c r="AL129" i="30" s="1"/>
  <c r="L22" i="27"/>
  <c r="L131" i="30" s="1"/>
  <c r="AL22" i="27"/>
  <c r="AL131" i="30" s="1"/>
  <c r="L24" i="27"/>
  <c r="L133" i="30" s="1"/>
  <c r="V4" i="27"/>
  <c r="V113" i="30" s="1"/>
  <c r="L6" i="27"/>
  <c r="L115" i="30" s="1"/>
  <c r="AL6" i="27"/>
  <c r="AL115" i="30" s="1"/>
  <c r="N8" i="27"/>
  <c r="N117" i="30" s="1"/>
  <c r="AD19" i="27"/>
  <c r="AD128" i="30" s="1"/>
  <c r="Q20" i="27"/>
  <c r="Q129" i="30" s="1"/>
  <c r="AD21" i="27"/>
  <c r="AD130" i="30" s="1"/>
  <c r="Q22" i="27"/>
  <c r="Q131" i="30" s="1"/>
  <c r="AD23" i="27"/>
  <c r="AD132" i="30" s="1"/>
  <c r="Q24" i="27"/>
  <c r="Q133" i="30" s="1"/>
  <c r="V22" i="27"/>
  <c r="V131" i="30" s="1"/>
  <c r="J35" i="27"/>
  <c r="AD4" i="27"/>
  <c r="AD113" i="30" s="1"/>
  <c r="V6" i="27"/>
  <c r="V115" i="30" s="1"/>
  <c r="AQ15" i="27"/>
  <c r="AQ124" i="30" s="1"/>
  <c r="L19" i="27"/>
  <c r="L128" i="30" s="1"/>
  <c r="AL19" i="27"/>
  <c r="AL128" i="30" s="1"/>
  <c r="Z20" i="27"/>
  <c r="Z129" i="30" s="1"/>
  <c r="L21" i="27"/>
  <c r="L130" i="30" s="1"/>
  <c r="AL21" i="27"/>
  <c r="AL130" i="30" s="1"/>
  <c r="Z22" i="27"/>
  <c r="Z131" i="30" s="1"/>
  <c r="L23" i="27"/>
  <c r="L132" i="30" s="1"/>
  <c r="AL23" i="27"/>
  <c r="AL132" i="30" s="1"/>
  <c r="Z24" i="27"/>
  <c r="Z133" i="30" s="1"/>
  <c r="Z8" i="27"/>
  <c r="Z117" i="30" s="1"/>
  <c r="L9" i="27"/>
  <c r="L118" i="30" s="1"/>
  <c r="AL9" i="27"/>
  <c r="AL118" i="30" s="1"/>
  <c r="AD12" i="27"/>
  <c r="AD121" i="30" s="1"/>
  <c r="V15" i="27"/>
  <c r="V124" i="30" s="1"/>
  <c r="L17" i="27"/>
  <c r="L126" i="30" s="1"/>
  <c r="AL17" i="27"/>
  <c r="AL126" i="30" s="1"/>
  <c r="N19" i="27"/>
  <c r="N128" i="30" s="1"/>
  <c r="N21" i="27"/>
  <c r="N130" i="30" s="1"/>
  <c r="N23" i="27"/>
  <c r="N132" i="30" s="1"/>
  <c r="V8" i="27"/>
  <c r="V117" i="30" s="1"/>
  <c r="AH4" i="27"/>
  <c r="AH113" i="30" s="1"/>
  <c r="Z6" i="27"/>
  <c r="Z115" i="30" s="1"/>
  <c r="N9" i="27"/>
  <c r="N118" i="30" s="1"/>
  <c r="N17" i="27"/>
  <c r="N126" i="30" s="1"/>
  <c r="Q19" i="27"/>
  <c r="Q128" i="30" s="1"/>
  <c r="AD20" i="27"/>
  <c r="AD129" i="30" s="1"/>
  <c r="Q21" i="27"/>
  <c r="Q130" i="30" s="1"/>
  <c r="AD22" i="27"/>
  <c r="AD131" i="30" s="1"/>
  <c r="Q23" i="27"/>
  <c r="Q132" i="30" s="1"/>
  <c r="AD24" i="27"/>
  <c r="AD133" i="30" s="1"/>
  <c r="V24" i="27"/>
  <c r="V133" i="30" s="1"/>
  <c r="AD8" i="27"/>
  <c r="AD117" i="30" s="1"/>
  <c r="Q9" i="27"/>
  <c r="Q118" i="30" s="1"/>
  <c r="AH12" i="27"/>
  <c r="AH121" i="30" s="1"/>
  <c r="Z15" i="27"/>
  <c r="Z124" i="30" s="1"/>
  <c r="Q17" i="27"/>
  <c r="Q126" i="30" s="1"/>
  <c r="AQ19" i="27"/>
  <c r="AQ128" i="30" s="1"/>
  <c r="AQ21" i="27"/>
  <c r="AQ130" i="30" s="1"/>
  <c r="AQ23" i="27"/>
  <c r="AQ132" i="30" s="1"/>
  <c r="V20" i="27"/>
  <c r="V129" i="30" s="1"/>
  <c r="L4" i="27"/>
  <c r="L113" i="30" s="1"/>
  <c r="V19" i="27"/>
  <c r="V128" i="30" s="1"/>
  <c r="V21" i="27"/>
  <c r="V130" i="30" s="1"/>
  <c r="V23" i="27"/>
  <c r="V132" i="30" s="1"/>
  <c r="V6" i="26"/>
  <c r="AQ6" i="26"/>
  <c r="Q6" i="26"/>
  <c r="N6" i="26"/>
  <c r="AL6" i="26"/>
  <c r="L6" i="26"/>
  <c r="J15" i="26"/>
  <c r="L15" i="26" s="1"/>
  <c r="Z6" i="26"/>
  <c r="AD6" i="26"/>
  <c r="AH6" i="26"/>
  <c r="J27" i="25"/>
  <c r="AQ6" i="25"/>
  <c r="AQ199" i="30" s="1"/>
  <c r="N19" i="25"/>
  <c r="N212" i="30" s="1"/>
  <c r="Z6" i="25"/>
  <c r="Z199" i="30" s="1"/>
  <c r="Q19" i="25"/>
  <c r="Q212" i="30" s="1"/>
  <c r="AD20" i="25"/>
  <c r="AD213" i="30" s="1"/>
  <c r="AQ19" i="25"/>
  <c r="AQ212" i="30" s="1"/>
  <c r="AD6" i="25"/>
  <c r="AD199" i="30" s="1"/>
  <c r="V19" i="25"/>
  <c r="V212" i="30" s="1"/>
  <c r="AH20" i="25"/>
  <c r="AH213" i="30" s="1"/>
  <c r="AH6" i="25"/>
  <c r="AH199" i="30" s="1"/>
  <c r="AD4" i="24"/>
  <c r="AD239" i="30" s="1"/>
  <c r="L9" i="24"/>
  <c r="AL9" i="24"/>
  <c r="AL244" i="30" s="1"/>
  <c r="N9" i="24"/>
  <c r="AH4" i="24"/>
  <c r="AH239" i="30" s="1"/>
  <c r="Q9" i="24"/>
  <c r="Q244" i="30" s="1"/>
  <c r="L4" i="24"/>
  <c r="N4" i="24"/>
  <c r="Q4" i="24"/>
  <c r="Q239" i="30" s="1"/>
  <c r="Z9" i="24"/>
  <c r="Z244" i="30" s="1"/>
  <c r="AL4" i="24"/>
  <c r="AL239" i="30" s="1"/>
  <c r="J12" i="24"/>
  <c r="L12" i="24" s="1"/>
  <c r="AQ4" i="24"/>
  <c r="AQ239" i="30" s="1"/>
  <c r="V4" i="24"/>
  <c r="V239" i="30" s="1"/>
  <c r="AD9" i="24"/>
  <c r="AD244" i="30" s="1"/>
  <c r="Z282" i="30"/>
  <c r="AD282" i="30"/>
  <c r="N5" i="23"/>
  <c r="N282" i="30" s="1"/>
  <c r="L5" i="23"/>
  <c r="L282" i="30" s="1"/>
  <c r="Q5" i="23"/>
  <c r="Q282" i="30" s="1"/>
  <c r="J6" i="23"/>
  <c r="AQ282" i="30"/>
  <c r="AL282" i="30"/>
  <c r="V5" i="23"/>
  <c r="V282" i="30" s="1"/>
  <c r="J7" i="22"/>
  <c r="J7" i="21"/>
  <c r="N7" i="21" s="1"/>
  <c r="AD9" i="20"/>
  <c r="V13" i="20"/>
  <c r="Z15" i="20"/>
  <c r="AH9" i="20"/>
  <c r="N12" i="20"/>
  <c r="Z13" i="20"/>
  <c r="N16" i="20"/>
  <c r="L9" i="20"/>
  <c r="AL9" i="20"/>
  <c r="AQ12" i="20"/>
  <c r="AD13" i="20"/>
  <c r="AQ16" i="20"/>
  <c r="N9" i="20"/>
  <c r="V12" i="20"/>
  <c r="AH15" i="20"/>
  <c r="V16" i="20"/>
  <c r="Q9" i="20"/>
  <c r="AQ9" i="20"/>
  <c r="L15" i="20"/>
  <c r="AL15" i="20"/>
  <c r="V9" i="20"/>
  <c r="L13" i="20"/>
  <c r="AL13" i="20"/>
  <c r="N15" i="20"/>
  <c r="N13" i="20"/>
  <c r="Q15" i="20"/>
  <c r="L5" i="19"/>
  <c r="L4" i="30" s="1"/>
  <c r="Q5" i="19"/>
  <c r="Q4" i="30" s="1"/>
  <c r="AL18" i="19"/>
  <c r="AL17" i="30" s="1"/>
  <c r="AQ18" i="19"/>
  <c r="AQ17" i="30" s="1"/>
  <c r="AH5" i="19"/>
  <c r="AH4" i="30" s="1"/>
  <c r="L18" i="19"/>
  <c r="L17" i="30" s="1"/>
  <c r="AL5" i="19"/>
  <c r="AL4" i="30" s="1"/>
  <c r="N18" i="19"/>
  <c r="N17" i="30" s="1"/>
  <c r="AQ12" i="19"/>
  <c r="AQ11" i="30" s="1"/>
  <c r="AD4" i="19"/>
  <c r="AD3" i="30" s="1"/>
  <c r="AQ5" i="19"/>
  <c r="AQ4" i="30" s="1"/>
  <c r="L17" i="19"/>
  <c r="L16" i="30" s="1"/>
  <c r="V18" i="19"/>
  <c r="V17" i="30" s="1"/>
  <c r="Q17" i="19"/>
  <c r="Q16" i="30" s="1"/>
  <c r="N13" i="19"/>
  <c r="N12" i="30" s="1"/>
  <c r="Z18" i="19"/>
  <c r="Z17" i="30" s="1"/>
  <c r="Q13" i="19"/>
  <c r="Q12" i="30" s="1"/>
  <c r="AD18" i="19"/>
  <c r="AD17" i="30" s="1"/>
  <c r="L8" i="19"/>
  <c r="L7" i="30" s="1"/>
  <c r="AH4" i="19"/>
  <c r="AH3" i="30" s="1"/>
  <c r="N8" i="19"/>
  <c r="N7" i="30" s="1"/>
  <c r="AH13" i="19"/>
  <c r="AH12" i="30" s="1"/>
  <c r="AL8" i="19"/>
  <c r="AL7" i="30" s="1"/>
  <c r="Q8" i="19"/>
  <c r="Q7" i="30" s="1"/>
  <c r="L4" i="19"/>
  <c r="L3" i="30" s="1"/>
  <c r="AL4" i="19"/>
  <c r="AL3" i="30" s="1"/>
  <c r="N5" i="19"/>
  <c r="N4" i="30" s="1"/>
  <c r="AQ8" i="19"/>
  <c r="AQ7" i="30" s="1"/>
  <c r="Z12" i="19"/>
  <c r="Z11" i="30" s="1"/>
  <c r="L13" i="19"/>
  <c r="L12" i="30" s="1"/>
  <c r="AL13" i="19"/>
  <c r="AL12" i="30" s="1"/>
  <c r="N17" i="19"/>
  <c r="N16" i="30" s="1"/>
  <c r="J22" i="19"/>
  <c r="AQ4" i="19"/>
  <c r="AQ3" i="30" s="1"/>
  <c r="V5" i="19"/>
  <c r="V4" i="30" s="1"/>
  <c r="Z8" i="19"/>
  <c r="Z7" i="30" s="1"/>
  <c r="AQ13" i="19"/>
  <c r="AQ12" i="30" s="1"/>
  <c r="V17" i="19"/>
  <c r="V16" i="30" s="1"/>
  <c r="V4" i="19"/>
  <c r="V3" i="30" s="1"/>
  <c r="AH12" i="19"/>
  <c r="AH11" i="30" s="1"/>
  <c r="V13" i="19"/>
  <c r="V12" i="30" s="1"/>
  <c r="Z5" i="19"/>
  <c r="Z4" i="30" s="1"/>
  <c r="AD8" i="19"/>
  <c r="AD7" i="30" s="1"/>
  <c r="Z17" i="19"/>
  <c r="Z16" i="30" s="1"/>
  <c r="V8" i="19"/>
  <c r="V7" i="30" s="1"/>
  <c r="Z4" i="19"/>
  <c r="Z3" i="30" s="1"/>
  <c r="L12" i="19"/>
  <c r="L11" i="30" s="1"/>
  <c r="AL12" i="19"/>
  <c r="AL11" i="30" s="1"/>
  <c r="Z13" i="19"/>
  <c r="Z12" i="30" s="1"/>
  <c r="N12" i="19"/>
  <c r="N11" i="30" s="1"/>
  <c r="Q18" i="19"/>
  <c r="Q17" i="30" s="1"/>
  <c r="AL12" i="14"/>
  <c r="Q12" i="14"/>
  <c r="V12" i="14"/>
  <c r="Z12" i="14"/>
  <c r="N12" i="14"/>
  <c r="AH12" i="14"/>
  <c r="L12" i="14"/>
  <c r="AD12" i="14"/>
  <c r="N7" i="22" l="1"/>
  <c r="N326" i="30" s="1"/>
  <c r="J326" i="30"/>
  <c r="AR73" i="14"/>
  <c r="J128" i="14"/>
  <c r="N35" i="27"/>
  <c r="N144" i="30" s="1"/>
  <c r="J144" i="30"/>
  <c r="AM125" i="14"/>
  <c r="AR21" i="14"/>
  <c r="AL77" i="14"/>
  <c r="AR77" i="14"/>
  <c r="L9" i="29"/>
  <c r="L46" i="30" s="1"/>
  <c r="J46" i="30"/>
  <c r="L27" i="25"/>
  <c r="L220" i="30" s="1"/>
  <c r="J220" i="30"/>
  <c r="AH77" i="14"/>
  <c r="V77" i="14"/>
  <c r="Z77" i="14"/>
  <c r="AD77" i="14"/>
  <c r="N77" i="14"/>
  <c r="L77" i="14"/>
  <c r="L22" i="19"/>
  <c r="L21" i="30" s="1"/>
  <c r="J21" i="30"/>
  <c r="AN95" i="14"/>
  <c r="AB95" i="14"/>
  <c r="AJ95" i="14"/>
  <c r="AP95" i="14"/>
  <c r="T95" i="14"/>
  <c r="X95" i="14"/>
  <c r="AF95" i="14"/>
  <c r="AP94" i="14"/>
  <c r="T94" i="14"/>
  <c r="X94" i="14"/>
  <c r="AB94" i="14"/>
  <c r="AF94" i="14"/>
  <c r="AJ94" i="14"/>
  <c r="AN94" i="14"/>
  <c r="T78" i="14"/>
  <c r="AN78" i="14"/>
  <c r="X78" i="14"/>
  <c r="AB78" i="14"/>
  <c r="AF78" i="14"/>
  <c r="AJ78" i="14"/>
  <c r="AP78" i="14"/>
  <c r="AP77" i="14"/>
  <c r="T77" i="14"/>
  <c r="X77" i="14"/>
  <c r="AB77" i="14"/>
  <c r="AF77" i="14"/>
  <c r="AJ77" i="14"/>
  <c r="AN77" i="14"/>
  <c r="Q77" i="14"/>
  <c r="AP73" i="14"/>
  <c r="T73" i="14"/>
  <c r="X73" i="14"/>
  <c r="AB73" i="14"/>
  <c r="AF73" i="14"/>
  <c r="AJ73" i="14"/>
  <c r="AN73" i="14"/>
  <c r="AN11" i="14"/>
  <c r="AP11" i="14"/>
  <c r="T11" i="14"/>
  <c r="AB11" i="14"/>
  <c r="AJ11" i="14"/>
  <c r="X11" i="14"/>
  <c r="AF11" i="14"/>
  <c r="AJ9" i="14"/>
  <c r="X9" i="14"/>
  <c r="AN9" i="14"/>
  <c r="AB9" i="14"/>
  <c r="AF9" i="14"/>
  <c r="AP9" i="14"/>
  <c r="T9" i="14"/>
  <c r="AN21" i="14"/>
  <c r="AP21" i="14"/>
  <c r="L6" i="23"/>
  <c r="L283" i="30" s="1"/>
  <c r="J283" i="30"/>
  <c r="AF30" i="14"/>
  <c r="AP30" i="14"/>
  <c r="T30" i="14"/>
  <c r="X30" i="14"/>
  <c r="AJ30" i="14"/>
  <c r="AB30" i="14"/>
  <c r="AN30" i="14"/>
  <c r="N27" i="25"/>
  <c r="N220" i="30" s="1"/>
  <c r="L19" i="20"/>
  <c r="L7" i="21"/>
  <c r="L35" i="27"/>
  <c r="L144" i="30" s="1"/>
  <c r="N9" i="29"/>
  <c r="N46" i="30" s="1"/>
  <c r="N6" i="28"/>
  <c r="N15" i="26"/>
  <c r="N12" i="24"/>
  <c r="N6" i="23"/>
  <c r="N283" i="30" s="1"/>
  <c r="L7" i="22"/>
  <c r="L326" i="30" s="1"/>
  <c r="N22" i="19"/>
  <c r="N21" i="30" s="1"/>
  <c r="AH53" i="14"/>
  <c r="Q53" i="14"/>
  <c r="AL53" i="14"/>
  <c r="V53" i="14"/>
  <c r="N53" i="14"/>
  <c r="AD53" i="14"/>
  <c r="Z53" i="14"/>
  <c r="L53" i="14"/>
  <c r="AH11" i="14" l="1"/>
  <c r="Q11" i="14"/>
  <c r="AL11" i="14"/>
  <c r="L11" i="14"/>
  <c r="Z11" i="14"/>
  <c r="N11" i="14"/>
  <c r="AD11" i="14"/>
  <c r="V11" i="14"/>
  <c r="Q51" i="14"/>
  <c r="AD51" i="14"/>
  <c r="V51" i="14"/>
  <c r="N51" i="14"/>
  <c r="AL51" i="14"/>
  <c r="AH51" i="14"/>
  <c r="Z51" i="14"/>
  <c r="L51" i="14"/>
  <c r="AH39" i="14"/>
  <c r="Q39" i="14"/>
  <c r="AL39" i="14"/>
  <c r="L39" i="14"/>
  <c r="V39" i="14"/>
  <c r="N39" i="14"/>
  <c r="AD39" i="14"/>
  <c r="Z39" i="14"/>
  <c r="AQ30" i="14"/>
  <c r="Q9" i="14" l="1"/>
  <c r="AD9" i="14"/>
  <c r="V9" i="14"/>
  <c r="N9" i="14"/>
  <c r="L9" i="14"/>
  <c r="AL9" i="14"/>
  <c r="AH9" i="14"/>
  <c r="Z9" i="14"/>
  <c r="AH54" i="14"/>
  <c r="AL54" i="14"/>
  <c r="L54" i="14"/>
  <c r="N54" i="14"/>
  <c r="V54" i="14"/>
  <c r="Z54" i="14"/>
  <c r="Q54" i="14"/>
  <c r="AD54" i="14"/>
  <c r="AL16" i="14"/>
  <c r="V16" i="14"/>
  <c r="AD16" i="14"/>
  <c r="Q16" i="14"/>
  <c r="L16" i="14"/>
  <c r="AH16" i="14"/>
  <c r="Z16" i="14"/>
  <c r="N16" i="14"/>
  <c r="V98" i="14"/>
  <c r="N98" i="14"/>
  <c r="AH98" i="14"/>
  <c r="L98" i="14"/>
  <c r="Z98" i="14"/>
  <c r="Q98" i="14"/>
  <c r="AL98" i="14"/>
  <c r="AD98" i="14"/>
  <c r="AH68" i="14"/>
  <c r="AL68" i="14"/>
  <c r="V68" i="14"/>
  <c r="AD68" i="14"/>
  <c r="Q68" i="14"/>
  <c r="N68" i="14"/>
  <c r="Z68" i="14"/>
  <c r="L68" i="14"/>
  <c r="AL71" i="14"/>
  <c r="V71" i="14"/>
  <c r="N71" i="14"/>
  <c r="L71" i="14"/>
  <c r="AH71" i="14"/>
  <c r="AD71" i="14"/>
  <c r="Q71" i="14"/>
  <c r="Z71" i="14"/>
  <c r="Q93" i="14"/>
  <c r="AD93" i="14"/>
  <c r="V93" i="14"/>
  <c r="N93" i="14"/>
  <c r="AH93" i="14"/>
  <c r="AL93" i="14"/>
  <c r="Z93" i="14"/>
  <c r="L93" i="14"/>
  <c r="V42" i="14"/>
  <c r="N42" i="14"/>
  <c r="AH42" i="14"/>
  <c r="L42" i="14"/>
  <c r="Z42" i="14"/>
  <c r="AL42" i="14"/>
  <c r="AD42" i="14"/>
  <c r="Q42" i="14"/>
  <c r="Q65" i="14"/>
  <c r="AD65" i="14"/>
  <c r="V65" i="14"/>
  <c r="N65" i="14"/>
  <c r="L65" i="14"/>
  <c r="AL65" i="14"/>
  <c r="AH65" i="14"/>
  <c r="Z65" i="14"/>
  <c r="L48" i="14"/>
  <c r="Z48" i="14"/>
  <c r="Q48" i="14"/>
  <c r="AD48" i="14"/>
  <c r="AL48" i="14"/>
  <c r="AH48" i="14"/>
  <c r="V48" i="14"/>
  <c r="N48" i="14"/>
  <c r="AL100" i="14"/>
  <c r="V100" i="14"/>
  <c r="N100" i="14"/>
  <c r="L100" i="14"/>
  <c r="Z100" i="14"/>
  <c r="Q100" i="14"/>
  <c r="AH100" i="14"/>
  <c r="AD100" i="14"/>
  <c r="L60" i="14"/>
  <c r="Z60" i="14"/>
  <c r="AL60" i="14"/>
  <c r="AD60" i="14"/>
  <c r="V60" i="14"/>
  <c r="N60" i="14"/>
  <c r="AH60" i="14"/>
  <c r="Q60" i="14"/>
  <c r="Q23" i="14"/>
  <c r="AD23" i="14"/>
  <c r="V23" i="14"/>
  <c r="N23" i="14"/>
  <c r="L23" i="14"/>
  <c r="AH23" i="14"/>
  <c r="Z23" i="14"/>
  <c r="AL23" i="14"/>
  <c r="V97" i="14"/>
  <c r="N97" i="14"/>
  <c r="AH97" i="14"/>
  <c r="Z97" i="14"/>
  <c r="Q97" i="14"/>
  <c r="AL97" i="14"/>
  <c r="AD97" i="14"/>
  <c r="L97" i="14"/>
  <c r="AH25" i="14"/>
  <c r="Q25" i="14"/>
  <c r="AL25" i="14"/>
  <c r="L25" i="14"/>
  <c r="V25" i="14"/>
  <c r="N25" i="14"/>
  <c r="Z25" i="14"/>
  <c r="AD25" i="14"/>
  <c r="AL30" i="14"/>
  <c r="V30" i="14"/>
  <c r="Q30" i="14"/>
  <c r="L30" i="14"/>
  <c r="AH30" i="14"/>
  <c r="N30" i="14"/>
  <c r="Z30" i="14"/>
  <c r="AD30" i="14"/>
  <c r="L33" i="14"/>
  <c r="Z33" i="14"/>
  <c r="Q33" i="14"/>
  <c r="AH33" i="14"/>
  <c r="N33" i="14"/>
  <c r="AD33" i="14"/>
  <c r="AL33" i="14"/>
  <c r="V33" i="14"/>
  <c r="Q38" i="14"/>
  <c r="AD38" i="14"/>
  <c r="V38" i="14"/>
  <c r="N38" i="14"/>
  <c r="L38" i="14"/>
  <c r="AL38" i="14"/>
  <c r="AH38" i="14"/>
  <c r="Z38" i="14"/>
  <c r="AH67" i="14"/>
  <c r="Q67" i="14"/>
  <c r="AL67" i="14"/>
  <c r="AD67" i="14"/>
  <c r="N67" i="14"/>
  <c r="Z67" i="14"/>
  <c r="L67" i="14"/>
  <c r="V67" i="14"/>
  <c r="AD36" i="14"/>
  <c r="AH36" i="14"/>
  <c r="AL36" i="14"/>
  <c r="V36" i="14"/>
  <c r="Z36" i="14"/>
  <c r="N36" i="14"/>
  <c r="Q36" i="14"/>
  <c r="L36" i="14"/>
  <c r="AD92" i="14"/>
  <c r="AH92" i="14"/>
  <c r="AL92" i="14"/>
  <c r="L92" i="14"/>
  <c r="N92" i="14"/>
  <c r="Z92" i="14"/>
  <c r="Q92" i="14"/>
  <c r="V92" i="14"/>
  <c r="Z45" i="14"/>
  <c r="AL45" i="14"/>
  <c r="AD45" i="14"/>
  <c r="AH45" i="14"/>
  <c r="L45" i="14"/>
  <c r="N45" i="14"/>
  <c r="Q45" i="14"/>
  <c r="V45" i="14"/>
  <c r="V55" i="14"/>
  <c r="N55" i="14"/>
  <c r="AH55" i="14"/>
  <c r="Z55" i="14"/>
  <c r="L55" i="14"/>
  <c r="AD55" i="14"/>
  <c r="AL55" i="14"/>
  <c r="Q55" i="14"/>
  <c r="L5" i="14"/>
  <c r="Z5" i="14"/>
  <c r="Q5" i="14"/>
  <c r="N5" i="14"/>
  <c r="AD5" i="14"/>
  <c r="AL5" i="14"/>
  <c r="AH5" i="14"/>
  <c r="V5" i="14"/>
  <c r="AR5" i="14"/>
  <c r="AD50" i="14"/>
  <c r="AH50" i="14"/>
  <c r="Z50" i="14"/>
  <c r="V50" i="14"/>
  <c r="N50" i="14"/>
  <c r="Q50" i="14"/>
  <c r="L50" i="14"/>
  <c r="AL50" i="14"/>
  <c r="L6" i="14"/>
  <c r="Z6" i="14"/>
  <c r="Q6" i="14"/>
  <c r="AH6" i="14"/>
  <c r="N6" i="14"/>
  <c r="V6" i="14"/>
  <c r="AD6" i="14"/>
  <c r="AL6" i="14"/>
  <c r="Q52" i="14"/>
  <c r="AD52" i="14"/>
  <c r="V52" i="14"/>
  <c r="N52" i="14"/>
  <c r="AL52" i="14"/>
  <c r="AH52" i="14"/>
  <c r="Z52" i="14"/>
  <c r="L52" i="14"/>
  <c r="J125" i="14" l="1"/>
  <c r="J130" i="14" s="1"/>
  <c r="Q94" i="14"/>
  <c r="AD94" i="14"/>
  <c r="V94" i="14"/>
  <c r="N94" i="14"/>
  <c r="AH94" i="14"/>
  <c r="AL94" i="14"/>
  <c r="L94" i="14"/>
  <c r="Z94" i="14"/>
  <c r="AH95" i="14"/>
  <c r="Q95" i="14"/>
  <c r="AL95" i="14"/>
  <c r="Z95" i="14"/>
  <c r="AD95" i="14"/>
  <c r="V95" i="14"/>
  <c r="N95" i="14"/>
  <c r="L95" i="14"/>
  <c r="Z73" i="14"/>
  <c r="AL73" i="14"/>
  <c r="AD73" i="14"/>
  <c r="AH73" i="14"/>
  <c r="L73" i="14"/>
  <c r="V73" i="14"/>
  <c r="N73" i="14"/>
  <c r="Q73" i="14"/>
  <c r="AD78" i="14"/>
  <c r="AH78" i="14"/>
  <c r="AL78" i="14"/>
  <c r="L78" i="14"/>
  <c r="N78" i="14"/>
  <c r="Z78" i="14"/>
  <c r="Q78" i="14"/>
  <c r="V78" i="14"/>
  <c r="AR125" i="14" l="1"/>
  <c r="N125" i="14"/>
  <c r="AB125" i="14"/>
  <c r="X125" i="14"/>
  <c r="T125" i="14"/>
  <c r="AJ125" i="14"/>
  <c r="AF125" i="14"/>
  <c r="AL125" i="14"/>
  <c r="AH125" i="14"/>
  <c r="AD125" i="14"/>
  <c r="Z125" i="14"/>
  <c r="V125" i="14"/>
  <c r="Q125" i="14"/>
  <c r="AP125" i="14"/>
  <c r="AN125" i="14"/>
  <c r="L125" i="14"/>
  <c r="L1" i="15" l="1"/>
  <c r="K1" i="15"/>
  <c r="I1" i="15"/>
  <c r="H1" i="15"/>
  <c r="AQ5" i="14"/>
  <c r="J92" i="15"/>
  <c r="J91" i="15"/>
  <c r="M92" i="15"/>
  <c r="M91" i="15"/>
  <c r="AQ119" i="14"/>
  <c r="AQ118" i="14"/>
  <c r="AQ117" i="14"/>
  <c r="AQ116" i="14"/>
  <c r="AQ115" i="14"/>
  <c r="AQ114" i="14"/>
  <c r="AQ113" i="14"/>
  <c r="AQ112" i="14"/>
  <c r="AQ111" i="14"/>
  <c r="AQ110" i="14"/>
  <c r="AQ109" i="14"/>
  <c r="AQ108" i="14"/>
  <c r="AQ107" i="14"/>
  <c r="AQ106" i="14"/>
  <c r="AQ105" i="14"/>
  <c r="AQ104" i="14"/>
  <c r="AQ103" i="14"/>
  <c r="AQ102" i="14"/>
  <c r="AQ101" i="14"/>
  <c r="AQ100" i="14"/>
  <c r="AQ99" i="14"/>
  <c r="AQ98" i="14"/>
  <c r="AQ97" i="14"/>
  <c r="AQ96" i="14"/>
  <c r="AQ95" i="14"/>
  <c r="AQ94" i="14"/>
  <c r="AQ93" i="14"/>
  <c r="AQ92" i="14"/>
  <c r="AQ91" i="14"/>
  <c r="AQ90" i="14"/>
  <c r="AQ89" i="14"/>
  <c r="AQ88" i="14"/>
  <c r="AQ87" i="14"/>
  <c r="AQ86" i="14"/>
  <c r="AQ85" i="14"/>
  <c r="AQ84" i="14"/>
  <c r="AQ83" i="14"/>
  <c r="AQ82" i="14"/>
  <c r="AQ81" i="14"/>
  <c r="AQ80" i="14"/>
  <c r="AQ79" i="14"/>
  <c r="AQ78" i="14"/>
  <c r="AQ77" i="14"/>
  <c r="AQ76" i="14"/>
  <c r="AQ75" i="14"/>
  <c r="AQ74" i="14"/>
  <c r="AQ73" i="14"/>
  <c r="AQ72" i="14"/>
  <c r="AQ71" i="14"/>
  <c r="AQ70" i="14"/>
  <c r="AQ69" i="14"/>
  <c r="AQ68" i="14"/>
  <c r="AQ67" i="14"/>
  <c r="AQ66" i="14"/>
  <c r="AQ65" i="14"/>
  <c r="AQ64" i="14"/>
  <c r="AQ63" i="14"/>
  <c r="AQ62" i="14"/>
  <c r="AQ61" i="14"/>
  <c r="AQ60" i="14"/>
  <c r="AQ59" i="14"/>
  <c r="AQ58" i="14"/>
  <c r="AQ57" i="14"/>
  <c r="AQ56" i="14"/>
  <c r="AQ55" i="14"/>
  <c r="AQ54" i="14"/>
  <c r="AQ53" i="14"/>
  <c r="AQ52" i="14"/>
  <c r="AQ51" i="14"/>
  <c r="AQ50" i="14"/>
  <c r="AQ49" i="14"/>
  <c r="AQ48" i="14"/>
  <c r="AQ47" i="14"/>
  <c r="AQ46" i="14"/>
  <c r="AQ45" i="14"/>
  <c r="AQ44" i="14"/>
  <c r="AQ43" i="14"/>
  <c r="AQ42" i="14"/>
  <c r="AQ41" i="14"/>
  <c r="AQ40" i="14"/>
  <c r="AQ39" i="14"/>
  <c r="AQ38" i="14"/>
  <c r="AQ37" i="14"/>
  <c r="AQ36" i="14"/>
  <c r="AQ35" i="14"/>
  <c r="AQ34" i="14"/>
  <c r="AQ33" i="14"/>
  <c r="AQ32" i="14"/>
  <c r="AQ31" i="14"/>
  <c r="AQ29" i="14"/>
  <c r="AQ28" i="14"/>
  <c r="AQ27" i="14"/>
  <c r="AQ26" i="14"/>
  <c r="AQ25" i="14"/>
  <c r="AQ24" i="14"/>
  <c r="AQ23" i="14"/>
  <c r="AQ22" i="14"/>
  <c r="AQ21" i="14"/>
  <c r="AQ20" i="14"/>
  <c r="AQ19" i="14"/>
  <c r="AQ18" i="14"/>
  <c r="AQ17" i="14"/>
  <c r="AQ16" i="14"/>
  <c r="AQ15" i="14"/>
  <c r="AQ14" i="14"/>
  <c r="AQ13" i="14"/>
  <c r="AQ12" i="14"/>
  <c r="AQ11" i="14"/>
  <c r="AQ10" i="14"/>
  <c r="AQ9" i="14"/>
  <c r="AQ8" i="14"/>
  <c r="AQ7" i="14"/>
  <c r="AQ6" i="14"/>
  <c r="AQ4" i="14"/>
  <c r="AQ125" i="14" l="1"/>
  <c r="M1" i="15"/>
  <c r="J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tc={7B25261B-012E-406B-9858-B7B784BF50BE}</author>
    <author>tc={8CD68279-B139-4549-BC47-2A093D1E0665}</author>
  </authors>
  <commentList>
    <comment ref="R3" authorId="0" shapeId="0" xr:uid="{7B25261B-012E-406B-9858-B7B784BF50BE}">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8CD68279-B139-4549-BC47-2A093D1E0665}">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tc={4EA8E2A8-3D60-47EF-A7C1-CFF2A2DE92BA}</author>
    <author>tc={9B873E96-CE9E-4B58-B02D-06811703AC47}</author>
  </authors>
  <commentList>
    <comment ref="R3" authorId="0" shapeId="0" xr:uid="{4EA8E2A8-3D60-47EF-A7C1-CFF2A2DE92BA}">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9B873E96-CE9E-4B58-B02D-06811703AC47}">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tc={4377B835-4F8B-446E-B864-9B9D26D98AA8}</author>
    <author>tc={89493510-320D-4715-B5C9-635B56EC7ADF}</author>
    <author>tc={589F9703-DCAD-4E24-A254-D002A2FEC218}</author>
  </authors>
  <commentList>
    <comment ref="R3" authorId="0" shapeId="0" xr:uid="{4377B835-4F8B-446E-B864-9B9D26D98AA8}">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89493510-320D-4715-B5C9-635B56EC7ADF}">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D5" authorId="2" shapeId="0" xr:uid="{589F9703-DCAD-4E24-A254-D002A2FEC218}">
      <text>
        <t>[Lõimkommentaar]
Teie Exceli versioon võimaldab teil seda lõimkommentaari lugeda, ent kõik sellesse tehtud muudatused eemaldatakse, kui fail avatakse Exceli uuemas versioonis. Lisateavet leiate siit: https://go.microsoft.com/fwlink/?linkid=870924.
Kommentaar:
    Parandada ÜFiks.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tc={A81E7339-B2CA-4198-8986-7C5183733480}</author>
    <author>tc={186128D5-2702-41F0-8DC5-C375EF8B9025}</author>
    <author>tc={6FF0BA29-7D51-4BCF-846C-6FE92A4E36CA}</author>
    <author>tc={79438F98-A4D1-4BAB-AD28-01E881CF70D8}</author>
    <author>tc={524BED8B-2991-4EC7-8BDB-0C1C33E51B89}</author>
    <author>tc={1BAC5A4C-50D0-42E5-A8A7-11A7C936D315}</author>
    <author>tc={BDD3C138-D6B5-482E-9C0D-273DB9BE3F6E}</author>
    <author>tc={72805E8A-803F-4D62-B78B-666769DD0595}</author>
    <author>tc={D7D3798E-B307-46E7-BB55-7CEFB483F482}</author>
    <author>tc={BF38C594-D056-49C6-9367-4D2F736464CE}</author>
  </authors>
  <commentList>
    <comment ref="R3" authorId="0" shapeId="0" xr:uid="{A81E7339-B2CA-4198-8986-7C5183733480}">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186128D5-2702-41F0-8DC5-C375EF8B9025}">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J11" authorId="2" shapeId="0" xr:uid="{6FF0BA29-7D51-4BCF-846C-6FE92A4E36CA}">
      <text>
        <t>[Lõimkommentaar]
Teie Exceli versioon võimaldab teil seda lõimkommentaari lugeda, ent kõik sellesse tehtud muudatused eemaldatakse, kui fail avatakse Exceli uuemas versioonis. Lisateavet leiate siit: https://go.microsoft.com/fwlink/?linkid=870924.
Kommentaar:
    lisatud P 11 juurde 612000</t>
      </text>
    </comment>
    <comment ref="J12" authorId="3" shapeId="0" xr:uid="{79438F98-A4D1-4BAB-AD28-01E881CF70D8}">
      <text>
        <t>[Lõimkommentaar]
Teie Exceli versioon võimaldab teil seda lõimkommentaari lugeda, ent kõik sellesse tehtud muudatused eemaldatakse, kui fail avatakse Exceli uuemas versioonis. Lisateavet leiate siit: https://go.microsoft.com/fwlink/?linkid=870924.
Kommentaar:
    võtame veel ära teistesse kk 838 236 eurot, info toodud P12</t>
      </text>
    </comment>
    <comment ref="J24" authorId="4" shapeId="0" xr:uid="{524BED8B-2991-4EC7-8BDB-0C1C33E51B89}">
      <text>
        <t>[Lõimkommentaar]
Teie Exceli versioon võimaldab teil seda lõimkommentaari lugeda, ent kõik sellesse tehtud muudatused eemaldatakse, kui fail avatakse Exceli uuemas versioonis. Lisateavet leiate siit: https://go.microsoft.com/fwlink/?linkid=870924.
Kommentaar:
    Siia reale jääb 40 000 000€, Vähendamised summas 8 400 000€ tehakse ridadelt 25, 26.</t>
      </text>
    </comment>
    <comment ref="J25" authorId="5" shapeId="0" xr:uid="{1BAC5A4C-50D0-42E5-A8A7-11A7C936D315}">
      <text>
        <t>[Lõimkommentaar]
Teie Exceli versioon võimaldab teil seda lõimkommentaari lugeda, ent kõik sellesse tehtud muudatused eemaldatakse, kui fail avatakse Exceli uuemas versioonis. Lisateavet leiate siit: https://go.microsoft.com/fwlink/?linkid=870924.
Kommentaar:
    Selle rea eelarvet vähendatakse summale 12 197 749€.</t>
      </text>
    </comment>
    <comment ref="J26" authorId="6" shapeId="0" xr:uid="{BDD3C138-D6B5-482E-9C0D-273DB9BE3F6E}">
      <text>
        <t>[Lõimkommentaar]
Teie Exceli versioon võimaldab teil seda lõimkommentaari lugeda, ent kõik sellesse tehtud muudatused eemaldatakse, kui fail avatakse Exceli uuemas versioonis. Lisateavet leiate siit: https://go.microsoft.com/fwlink/?linkid=870924.
Kommentaar:
    Selle rea eelarvet vähendatakse summale 35 402 251€.</t>
      </text>
    </comment>
    <comment ref="AJ26" authorId="7" shapeId="0" xr:uid="{72805E8A-803F-4D62-B78B-666769DD0595}">
      <text>
        <t>[Lõimkommentaar]
Teie Exceli versioon võimaldab teil seda lõimkommentaari lugeda, ent kõik sellesse tehtud muudatused eemaldatakse, kui fail avatakse Exceli uuemas versioonis. Lisateavet leiate siit: https://go.microsoft.com/fwlink/?linkid=870924.
Kommentaar:
    Valemis tekkis viga. Peaks lisanduma veerg AI liidetavate hulka.</t>
      </text>
    </comment>
    <comment ref="D34" authorId="8" shapeId="0" xr:uid="{D7D3798E-B307-46E7-BB55-7CEFB483F482}">
      <text>
        <t>[Lõimkommentaar]
Teie Exceli versioon võimaldab teil seda lõimkommentaari lugeda, ent kõik sellesse tehtud muudatused eemaldatakse, kui fail avatakse Exceli uuemas versioonis. Lisateavet leiate siit: https://go.microsoft.com/fwlink/?linkid=870924.
Kommentaar:
    Saab olema ÜF.</t>
      </text>
    </comment>
    <comment ref="J34" authorId="9" shapeId="0" xr:uid="{BF38C594-D056-49C6-9367-4D2F736464CE}">
      <text>
        <t>[Lõimkommentaar]
Teie Exceli versioon võimaldab teil seda lõimkommentaari lugeda, ent kõik sellesse tehtud muudatused eemaldatakse, kui fail avatakse Exceli uuemas versioonis. Lisateavet leiate siit: https://go.microsoft.com/fwlink/?linkid=870924.
Kommentaar:
    Prognoositud arvestades teadmist, et toetuse osakaal on 95% seetõttu lõppu jääb jääk. 
Vastus:
    Seoses fondide vaheliste tõstetega kujuneb siin uueks summaks 85 779 273.</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tc={02F65C42-880D-459A-9F3A-F331542BCA93}</author>
    <author>tc={9CA22D1A-2F9E-4A8C-884D-577FD7148105}</author>
  </authors>
  <commentList>
    <comment ref="R3" authorId="0" shapeId="0" xr:uid="{02F65C42-880D-459A-9F3A-F331542BCA93}">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9CA22D1A-2F9E-4A8C-884D-577FD7148105}">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tc={FFC0400C-2511-4237-A2AA-E7812EC392B6}</author>
    <author>tc={9C3CB501-E4FA-4142-9ACD-9BFC74BBF90C}</author>
    <author>tc={26E6B971-BE95-4918-A041-DE35E9F4220A}</author>
  </authors>
  <commentList>
    <comment ref="R3" authorId="0" shapeId="0" xr:uid="{FFC0400C-2511-4237-A2AA-E7812EC392B6}">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9C3CB501-E4FA-4142-9ACD-9BFC74BBF90C}">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P9" authorId="2" shapeId="0" xr:uid="{26E6B971-BE95-4918-A041-DE35E9F4220A}">
      <text>
        <t>[Lõimkommentaar]
Teie Exceli versioon võimaldab teil seda lõimkommentaari lugeda, ent kõik sellesse tehtud muudatused eemaldatakse, kui fail avatakse Exceli uuemas versioonis. Lisateavet leiate siit: https://go.microsoft.com/fwlink/?linkid=870924.
Kommentaar:
    lisandus juulis 6 mln KKga.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tc={151B92A1-0AF6-4C49-A577-779EEC684BAC}</author>
    <author>tc={BF646D96-F478-4FB6-AB88-43FF5CCCE5D7}</author>
  </authors>
  <commentList>
    <comment ref="R3" authorId="0" shapeId="0" xr:uid="{151B92A1-0AF6-4C49-A577-779EEC684BAC}">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BF646D96-F478-4FB6-AB88-43FF5CCCE5D7}">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tc={4B545D9C-8B8A-461E-A496-1CA9F30FDE98}</author>
    <author>tc={6E7211D1-FEC2-4981-877A-889BD9D4A3D5}</author>
    <author>tc={769CE94B-CAC0-4B6E-9C44-1A67CA766510}</author>
  </authors>
  <commentList>
    <comment ref="R3" authorId="0" shapeId="0" xr:uid="{4B545D9C-8B8A-461E-A496-1CA9F30FDE98}">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6E7211D1-FEC2-4981-877A-889BD9D4A3D5}">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J4" authorId="2" shapeId="0" xr:uid="{769CE94B-CAC0-4B6E-9C44-1A67CA766510}">
      <text>
        <t>[Lõimkommentaar]
Teie Exceli versioon võimaldab teil seda lõimkommentaari lugeda, ent kõik sellesse tehtud muudatused eemaldatakse, kui fail avatakse Exceli uuemas versioonis. Lisateavet leiate siit: https://go.microsoft.com/fwlink/?linkid=870924.
Kommentaar:
    LMNKs 41 096 200. Vaja korrigeerida.</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tc={3E062146-A8A2-453E-8A37-34ECC41E9BEA}</author>
    <author>tc={F42E1304-9EE7-4087-AF39-6F57F06DD46B}</author>
    <author>tc={456E334F-574C-447F-B0B3-13C7720E879D}</author>
  </authors>
  <commentList>
    <comment ref="R3" authorId="0" shapeId="0" xr:uid="{3E062146-A8A2-453E-8A37-34ECC41E9BEA}">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F42E1304-9EE7-4087-AF39-6F57F06DD46B}">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J5" authorId="2" shapeId="0" xr:uid="{456E334F-574C-447F-B0B3-13C7720E879D}">
      <text>
        <t>[Lõimkommentaar]
Teie Exceli versioon võimaldab teil seda lõimkommentaari lugeda, ent kõik sellesse tehtud muudatused eemaldatakse, kui fail avatakse Exceli uuemas versioonis. Lisateavet leiate siit: https://go.microsoft.com/fwlink/?linkid=870924.
Kommentaar:
    Enne 106 864 747. Summa vähenenud seoses fondide vaheliste tõstetega REARMis.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tc={5B8CF61C-5299-4E76-9955-B5FDF3CDF632}</author>
    <author>tc={D6757817-84B4-422C-A8F6-47554AA84E4B}</author>
    <author>tc={3859416E-9B10-4174-A1F4-13EB0734E89E}</author>
  </authors>
  <commentList>
    <comment ref="R3" authorId="0" shapeId="0" xr:uid="{5B8CF61C-5299-4E76-9955-B5FDF3CDF632}">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D6757817-84B4-422C-A8F6-47554AA84E4B}">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AI4" authorId="2" shapeId="0" xr:uid="{3859416E-9B10-4174-A1F4-13EB0734E89E}">
      <text>
        <t>[Lõimkommentaar]
Teie Exceli versioon võimaldab teil seda lõimkommentaari lugeda, ent kõik sellesse tehtud muudatused eemaldatakse, kui fail avatakse Exceli uuemas versioonis. Lisateavet leiate siit: https://go.microsoft.com/fwlink/?linkid=870924.
Kommentaar:
    Ainult PPA</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tc={730F99F1-5746-4BA1-8D0D-CE55051B41F3}</author>
    <author>tc={C8A416C6-D474-47CE-BE72-D28C40A69D8A}</author>
    <author>tc={18CDAA60-2039-4A42-BE86-66F5A9623E0F}</author>
    <author>tc={107E6256-4581-4018-AF98-99B08FB7371C}</author>
    <author>tc={D373910B-C805-408D-B14E-E4E969992D76}</author>
    <author>tc={7F8753D1-4463-42E3-858A-61F667FB356A}</author>
  </authors>
  <commentList>
    <comment ref="O3" authorId="0" shapeId="0" xr:uid="{730F99F1-5746-4BA1-8D0D-CE55051B41F3}">
      <text>
        <t xml:space="preserve">[Lõimkommentaar]
Teie Exceli versioon võimaldab teil seda lõimkommentaari lugeda, ent kõik sellesse tehtud muudatused eemaldatakse, kui fail avatakse Exceli uuemas versioonis. Lisateavet leiate siit: https://go.microsoft.com/fwlink/?linkid=870924.
Kommentaar:
    Kaidi, kas oled kindel, et see veerg peab väljamaksete edenemise valemites sees olema? Kui menetluses makseid arvestada valemisse, lähevad eelarved lõhki
</t>
      </text>
    </comment>
    <comment ref="R3" authorId="1" shapeId="0" xr:uid="{C8A416C6-D474-47CE-BE72-D28C40A69D8A}">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2" shapeId="0" xr:uid="{18CDAA60-2039-4A42-BE86-66F5A9623E0F}">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K14" authorId="3" shapeId="0" xr:uid="{107E6256-4581-4018-AF98-99B08FB7371C}">
      <text>
        <t>[Lõimkommentaar]
Teie Exceli versioon võimaldab teil seda lõimkommentaari lugeda, ent kõik sellesse tehtud muudatused eemaldatakse, kui fail avatakse Exceli uuemas versioonis. Lisateavet leiate siit: https://go.microsoft.com/fwlink/?linkid=870924.
Kommentaar:
    Kas selle saaks üle kontrollida palun?
Vastus:
    @Marilin Sternhof - SOM Praeguseks on kohustuste summa muutunud 05.08 seisuga 34 944 923.
PS! Ka meetmel/sekkumisel 4.1.1 on kohustused muutunud.
Vastus:
    Aitäh! 4.9.1 nüüd OK (ühes voorus olid projektide EL/RKF osakaalud valed, RÜ parandas ära + tegime vahepeal ühe TAT kk eelarve vähendamise). 4.1.1 on OK, sellega olen arvestanud (ühe TATi eelarve suurendamine oli vahepeal). See on teadmiseks, kui oled ära lugenud, võid kommentaari kustutada ☺️</t>
      </text>
    </comment>
    <comment ref="P14" authorId="4" shapeId="0" xr:uid="{D373910B-C805-408D-B14E-E4E969992D76}">
      <text>
        <t>[Lõimkommentaar]
Teie Exceli versioon võimaldab teil seda lõimkommentaari lugeda, ent kõik sellesse tehtud muudatused eemaldatakse, kui fail avatakse Exceli uuemas versioonis. Lisateavet leiate siit: https://go.microsoft.com/fwlink/?linkid=870924.
Kommentaar:
    Märkus iseendale, kontrolli üle! Siin SKA vähenemine -1 232 912,18 eurot ja RÜ alates 01.06 avatud vooru lisandunud kohustused</t>
      </text>
    </comment>
    <comment ref="U14" authorId="5" shapeId="0" xr:uid="{7F8753D1-4463-42E3-858A-61F667FB356A}">
      <text>
        <t>[Lõimkommentaar]
Teie Exceli versioon võimaldab teil seda lõimkommentaari lugeda, ent kõik sellesse tehtud muudatused eemaldatakse, kui fail avatakse Exceli uuemas versioonis. Lisateavet leiate siit: https://go.microsoft.com/fwlink/?linkid=870924.
Kommentaar:
    Kagu-Eesti vooru (lõpeb 14.10.2025) EL 2 474 812€ ja koordinatsiooni uue vooru (november 2025) EL 1 240 264€ kohustuste ülesvõtmine.</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tc={79700D5D-A975-49C7-A882-16F897AE577B}</author>
    <author>tc={370E57D8-D0E8-43AC-B29F-5BEEC9671487}</author>
    <author>tc={6549EEBA-41E0-4FFB-BCCC-B517E0D8D23F}</author>
    <author>tc={9C7EA333-385C-4591-81F2-8FC170DAA4F9}</author>
    <author>tc={813BBB3A-7AB1-43FF-932E-A6F3D1B06FBA}</author>
    <author>tc={BA9E6267-9D38-4333-9051-1C4837372855}</author>
    <author>tc={1B95304B-3F94-4A87-8B61-80B89B2645A2}</author>
  </authors>
  <commentList>
    <comment ref="R3" authorId="0" shapeId="0" xr:uid="{79700D5D-A975-49C7-A882-16F897AE577B}">
      <text>
        <t>[Lõimkommentaar]
Teie Exceli versioon võimaldab teil seda lõimkommentaari lugeda, ent kõik sellesse tehtud muudatused eemaldatakse, kui fail avatakse Exceli uuemas versioonis. Lisateavet leiate siit: https://go.microsoft.com/fwlink/?linkid=870924.
Kommentaar:
    Informatiivne väli. Ei mõjuta arvutusvalemeid.</t>
      </text>
    </comment>
    <comment ref="S3" authorId="1" shapeId="0" xr:uid="{370E57D8-D0E8-43AC-B29F-5BEEC9671487}">
      <text>
        <t>[Lõimkommentaar]
Teie Exceli versioon võimaldab teil seda lõimkommentaari lugeda, ent kõik sellesse tehtud muudatused eemaldatakse, kui fail avatakse Exceli uuemas versioonis. Lisateavet leiate siit: https://go.microsoft.com/fwlink/?linkid=870924.
Kommentaar:
    SFOS prognoositud väljamakse+ väljamakse, mida täiendavalt prognoosite.</t>
      </text>
    </comment>
    <comment ref="J10" authorId="2" shapeId="0" xr:uid="{6549EEBA-41E0-4FFB-BCCC-B517E0D8D23F}">
      <text>
        <t>[Lõimkommentaar]
Teie Exceli versioon võimaldab teil seda lõimkommentaari lugeda, ent kõik sellesse tehtud muudatused eemaldatakse, kui fail avatakse Exceli uuemas versioonis. Lisateavet leiate siit: https://go.microsoft.com/fwlink/?linkid=870924.
Kommentaar:
    41 096 200</t>
      </text>
    </comment>
    <comment ref="J58" authorId="3" shapeId="0" xr:uid="{9C7EA333-385C-4591-81F2-8FC170DAA4F9}">
      <text>
        <t xml:space="preserve">[Lõimkommentaar]
Teie Exceli versioon võimaldab teil seda lõimkommentaari lugeda, ent kõik sellesse tehtud muudatused eemaldatakse, kui fail avatakse Exceli uuemas versioonis. Lisateavet leiate siit: https://go.microsoft.com/fwlink/?linkid=870924.
Kommentaar:
    Siit liigub osa PO3 SO3 alla (REARM), summad täpsustuvad. Prognoosid esitatud hetkel siin, kuna täitmine jookseb SAP BOst siia. </t>
      </text>
    </comment>
    <comment ref="J59" authorId="4" shapeId="0" xr:uid="{813BBB3A-7AB1-43FF-932E-A6F3D1B06FBA}">
      <text>
        <t xml:space="preserve">[Lõimkommentaar]
Teie Exceli versioon võimaldab teil seda lõimkommentaari lugeda, ent kõik sellesse tehtud muudatused eemaldatakse, kui fail avatakse Exceli uuemas versioonis. Lisateavet leiate siit: https://go.microsoft.com/fwlink/?linkid=870924.
Kommentaar:
    Siit liigub osa PO3 SO3 alla (REARM), summad täpsustuvad. Prognoosid esitatud hetkel siin, kuna täitmine jookseb SAP BOst siia. </t>
      </text>
    </comment>
    <comment ref="J118" authorId="5" shapeId="0" xr:uid="{BA9E6267-9D38-4333-9051-1C4837372855}">
      <text>
        <t>[Lõimkommentaar]
Teie Exceli versioon võimaldab teil seda lõimkommentaari lugeda, ent kõik sellesse tehtud muudatused eemaldatakse, kui fail avatakse Exceli uuemas versioonis. Lisateavet leiate siit: https://go.microsoft.com/fwlink/?linkid=870924.
Kommentaar:
    Enne 106 864 747. Summa vähenenud seoses fondide vaheliste tõstetega REARMis.</t>
      </text>
    </comment>
    <comment ref="J123" authorId="6" shapeId="0" xr:uid="{1B95304B-3F94-4A87-8B61-80B89B2645A2}">
      <text>
        <t>[Lõimkommentaar]
Teie Exceli versioon võimaldab teil seda lõimkommentaari lugeda, ent kõik sellesse tehtud muudatused eemaldatakse, kui fail avatakse Exceli uuemas versioonis. Lisateavet leiate siit: https://go.microsoft.com/fwlink/?linkid=870924.
Kommentaar:
    Summa suurenenud seoses fondide vahelise tõste tõttu vähenenud tehnilise abi summale. 85,4 mln + 979 273 eurot.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Juhan Anupõld</author>
    <author>tc={9524A260-FDC3-40A0-90CD-03297CA44F24}</author>
  </authors>
  <commentList>
    <comment ref="U4" authorId="0" shapeId="0" xr:uid="{BE2DE7CA-2191-40C9-97CF-74B3CD024975}">
      <text>
        <r>
          <rPr>
            <b/>
            <sz val="9"/>
            <color indexed="81"/>
            <rFont val="Segoe UI"/>
            <family val="2"/>
            <charset val="186"/>
          </rPr>
          <t>Juhan Anupõld:</t>
        </r>
        <r>
          <rPr>
            <sz val="9"/>
            <color indexed="81"/>
            <rFont val="Segoe UI"/>
            <family val="2"/>
            <charset val="186"/>
          </rPr>
          <t xml:space="preserve">
Allikas: SAP BO EA025 aruanne 01.06.2025 seisuga.</t>
        </r>
      </text>
    </comment>
    <comment ref="V4" authorId="0" shapeId="0" xr:uid="{622C7761-DDD7-4593-B0F9-26FEAADA3625}">
      <text>
        <r>
          <rPr>
            <b/>
            <sz val="9"/>
            <color indexed="81"/>
            <rFont val="Segoe UI"/>
            <family val="2"/>
            <charset val="186"/>
          </rPr>
          <t>Juhan Anupõld:</t>
        </r>
        <r>
          <rPr>
            <sz val="9"/>
            <color indexed="81"/>
            <rFont val="Segoe UI"/>
            <family val="2"/>
            <charset val="186"/>
          </rPr>
          <t xml:space="preserve">
Allikas: SAP BO EA025 aruanne 01.06.2025 seisuga.</t>
        </r>
      </text>
    </comment>
    <comment ref="W4" authorId="0" shapeId="0" xr:uid="{EEEA8DFB-DF6A-4A9C-9FD5-E13FB13C581B}">
      <text>
        <r>
          <rPr>
            <b/>
            <sz val="9"/>
            <color indexed="81"/>
            <rFont val="Segoe UI"/>
            <family val="2"/>
            <charset val="186"/>
          </rPr>
          <t>Juhan Anupõld:</t>
        </r>
        <r>
          <rPr>
            <sz val="9"/>
            <color indexed="81"/>
            <rFont val="Segoe UI"/>
            <family val="2"/>
            <charset val="186"/>
          </rPr>
          <t xml:space="preserve">
RES2025-2028 seisuga 24.09.24
 </t>
        </r>
      </text>
    </comment>
    <comment ref="X4" authorId="1" shapeId="0" xr:uid="{9524A260-FDC3-40A0-90CD-03297CA44F24}">
      <text>
        <t>[Lõimkommentaar]
Teie Exceli versioon võimaldab teil seda lõimkommentaari lugeda, ent kõik sellesse tehtud muudatused eemaldatakse, kui fail avatakse Exceli uuemas versioonis. Lisateavet leiate siit: https://go.microsoft.com/fwlink/?linkid=870924.
Kommentaar:
    01.06.2025 seisuga KAISi esitatud/seal parandatud andmed</t>
      </text>
    </comment>
    <comment ref="F45" authorId="0" shapeId="0" xr:uid="{C6E7D89D-C78D-4114-BFFB-8F2429E1EC45}">
      <text>
        <r>
          <rPr>
            <b/>
            <sz val="9"/>
            <color indexed="81"/>
            <rFont val="Segoe UI"/>
            <family val="2"/>
            <charset val="186"/>
          </rPr>
          <t>Juhan Anupõld:</t>
        </r>
        <r>
          <rPr>
            <sz val="9"/>
            <color indexed="81"/>
            <rFont val="Segoe UI"/>
            <family val="2"/>
            <charset val="186"/>
          </rPr>
          <t xml:space="preserve">
Vahetatud 21.4.3.1 ja 21.4.3.4 sisu ja vastutajad omavahel (SOM vs MKM)</t>
        </r>
      </text>
    </comment>
    <comment ref="F48" authorId="0" shapeId="0" xr:uid="{01299E74-3CCC-4E49-9353-2099F6A49078}">
      <text>
        <r>
          <rPr>
            <b/>
            <sz val="9"/>
            <color indexed="81"/>
            <rFont val="Segoe UI"/>
            <family val="2"/>
            <charset val="186"/>
          </rPr>
          <t>Juhan Anupõld:</t>
        </r>
        <r>
          <rPr>
            <sz val="9"/>
            <color indexed="81"/>
            <rFont val="Segoe UI"/>
            <family val="2"/>
            <charset val="186"/>
          </rPr>
          <t xml:space="preserve">
Vahetatud 21.4.3.1 ja 21.4.3.4 sisu ja vastutajad omavahel (SOM vs MKM)</t>
        </r>
      </text>
    </comment>
  </commentList>
</comments>
</file>

<file path=xl/sharedStrings.xml><?xml version="1.0" encoding="utf-8"?>
<sst xmlns="http://schemas.openxmlformats.org/spreadsheetml/2006/main" count="28374" uniqueCount="10344">
  <si>
    <t>NB! Kohustused ja väljamaksed prognoosida konkreetse perioodi kohta KASSAPÕHISELT vastavalt SFOSis projekti rahastamise või väljamakse tegemise eeldatavale ajale.</t>
  </si>
  <si>
    <t>RÜ</t>
  </si>
  <si>
    <t>RA</t>
  </si>
  <si>
    <t>Valdkond</t>
  </si>
  <si>
    <t>Fond</t>
  </si>
  <si>
    <t>Prioriteetne suund</t>
  </si>
  <si>
    <t>Meetme number</t>
  </si>
  <si>
    <t>Meede</t>
  </si>
  <si>
    <t>Meetme või meetme sekkumise/tegevuse number SFOSis</t>
  </si>
  <si>
    <t>Meede või meetme sekkumine/tegevus</t>
  </si>
  <si>
    <t>Eelarve EL osalus*</t>
  </si>
  <si>
    <t>Kohustused EL 31.05.2025 seisuga (kumulatiivne)</t>
  </si>
  <si>
    <t xml:space="preserve">% </t>
  </si>
  <si>
    <t>Väljamaksed EL 31.05.2025 seisuga (kumulatiivne)</t>
  </si>
  <si>
    <t>%</t>
  </si>
  <si>
    <t>Menetluses maksed EL 31.05.2025 seisuga</t>
  </si>
  <si>
    <t>01.06-31.12.2025 lisanduvad/vähenevad kohustused (€)</t>
  </si>
  <si>
    <t>% (kumulatiivne)</t>
  </si>
  <si>
    <t>01.06-31.12.2025 SFOS prognoositud väljamakse (€)</t>
  </si>
  <si>
    <t>01.06-31.12.2025 lisanduv väljamakse kokku (€)</t>
  </si>
  <si>
    <t>2026 I pa lisanduvad/vähenevad kohustused (€)</t>
  </si>
  <si>
    <t>2026 I pa lisanduvad väljamaksed (€)</t>
  </si>
  <si>
    <t>2026 II pa lisanduvad kohustused (€)</t>
  </si>
  <si>
    <t>2026 II pa lisanduvad väljamaksed (€)</t>
  </si>
  <si>
    <t>2027 lisanduvad kohustused</t>
  </si>
  <si>
    <t>2027 lisanduvad väljamaksed</t>
  </si>
  <si>
    <t>2028 lisanduvad kohustused</t>
  </si>
  <si>
    <t>2028 lisanduvad väljamaksed</t>
  </si>
  <si>
    <t>2029 lisanduvad kohustused</t>
  </si>
  <si>
    <t>2029 lisanduvad väljamaksed</t>
  </si>
  <si>
    <t>2030 lisanduvad väljamaksed</t>
  </si>
  <si>
    <t>Prognoosimata kohustused</t>
  </si>
  <si>
    <t>Prognoosimata väljamaksed</t>
  </si>
  <si>
    <r>
      <rPr>
        <b/>
        <sz val="10"/>
        <color rgb="FF000000"/>
        <rFont val="Aptos Narrow"/>
        <family val="2"/>
        <scheme val="minor"/>
      </rPr>
      <t xml:space="preserve">Selgitus prognoosi kohta
</t>
    </r>
    <r>
      <rPr>
        <sz val="10"/>
        <color rgb="FF000000"/>
        <rFont val="Aptos Narrow"/>
        <family val="2"/>
        <scheme val="minor"/>
      </rPr>
      <t xml:space="preserve">Lisada lühidalt info, millega on meetme/sekkumise rakendamise tempo, sh kohustuste võtmise ja väljamaksete seisukohalt oluline arvestada. </t>
    </r>
  </si>
  <si>
    <t>Muud märkused ja ettepanekud</t>
  </si>
  <si>
    <t>RTK</t>
  </si>
  <si>
    <t>HTM</t>
  </si>
  <si>
    <t>Teadus- ja arendustegevus ning ettevõtlus</t>
  </si>
  <si>
    <t>ERDF</t>
  </si>
  <si>
    <t>Nutikam Eesti</t>
  </si>
  <si>
    <t>2021-2027.1.1</t>
  </si>
  <si>
    <t>(EK nr 1.1) Teadus- ja innovatsioonivõime, kõrgetasemelised tehnoloogiad</t>
  </si>
  <si>
    <t>Ühiskonna ja majanduse vajadustele vastava teadus- ja arendustegevuse võimekuse kasvatamine</t>
  </si>
  <si>
    <t>2021-2027.1.1.2</t>
  </si>
  <si>
    <t>Meede hõlmab sekkumisi, mille raames võetakse kohustusi kas jooksvalt või taotlusvoorude kaudu otsustatud projektide alusel. Kui taotlusvoorud ei edene kavandatud ajakava kohaselt — näiteks tähtaegu pikendatakse või ei esitada projekte piisavas mahus — võib kavandatud kohustuste võtmine nihkuda järgmisse perioodi. Meetme eelarvest suunatakse 14,9 mln kaitsevaldkonna teadus- ja arendusprojektidesse.</t>
  </si>
  <si>
    <t xml:space="preserve">Algselt kavandatud teenuste taristu sekkumis eelarve on suunatud ümber kaitsevaldkonna projektidele või teistele sekkumistele nii antud kui ka meetmesse 1.1.4. </t>
  </si>
  <si>
    <t>Teadussüsteemi järjepideva toimimise kindlustamine</t>
  </si>
  <si>
    <t>2021-2027.1.1.4</t>
  </si>
  <si>
    <t xml:space="preserve">Meetme eelarve suureneb meetme 1.1.2. arvelt. </t>
  </si>
  <si>
    <t>2021-2027.1.4</t>
  </si>
  <si>
    <t>(EK nr 1.4) Aruka spetsialiseerumise, tööstusliku ülemineku ja ettevõtluse oskuste arendamine</t>
  </si>
  <si>
    <t>2021-2027.1.4.2</t>
  </si>
  <si>
    <t>Esimene taotlusvoor lõppenud ja rahastamisotsused tehtud. Kavandatud on täiendav taotlusvoor</t>
  </si>
  <si>
    <t>Tark ja tegus rahvas</t>
  </si>
  <si>
    <t>ESF</t>
  </si>
  <si>
    <t>Sotsiaalsem Eesti</t>
  </si>
  <si>
    <t>2021-2027.4.4</t>
  </si>
  <si>
    <t>(EK nr 4.5) Tööturu vajadustele vastava kutse- ja kõrghariduse arendamine</t>
  </si>
  <si>
    <t>Õpetajate järelkasv ja areng, õpikäsitus ja -keskkonnad</t>
  </si>
  <si>
    <t>2021-2027.4.4.1</t>
  </si>
  <si>
    <t>väljamaksete prognoos lähtub OPs toodud indikatiivsest ajakavast</t>
  </si>
  <si>
    <t>Hariduse, ühiskonna ja tööturu seosed</t>
  </si>
  <si>
    <t>2021-2027.4.4.2</t>
  </si>
  <si>
    <t>Meetmes rakendumas uus sekkumine</t>
  </si>
  <si>
    <t>2021-2027.4.4.3</t>
  </si>
  <si>
    <t>2021-2027.4.5</t>
  </si>
  <si>
    <t>(EK nr 4.6) Võrdne juurdepääs kvaliteetsele ja kaasavale haridusele</t>
  </si>
  <si>
    <t>Noortevaldkonna arendamine</t>
  </si>
  <si>
    <t>2021-2027.4.5.1</t>
  </si>
  <si>
    <t xml:space="preserve">Meetmes läbi viidud olulise rahalise mahuga hanked, mis liiguvad lepingute sõlmimise poole. </t>
  </si>
  <si>
    <t>2021-2027.4.5.2</t>
  </si>
  <si>
    <t>2021-2027.4.6</t>
  </si>
  <si>
    <t>(EK nr 4.7) Elukestva õppe ja ümberõppe võimaluste edendamine</t>
  </si>
  <si>
    <t>Õpivõimalused ja hariduse korraldus</t>
  </si>
  <si>
    <t>2021-2027.4.6.1</t>
  </si>
  <si>
    <t>Meetme eelarve vähenes kaitsevaldkonna tarbeks. Jõustamisel on sekkumine täiskasvanute tasemeõppe toetamiseks.</t>
  </si>
  <si>
    <t>2021-2027.4.6.2</t>
  </si>
  <si>
    <t>2021-2027.4.7</t>
  </si>
  <si>
    <t>(EK nr 4.8) Soodustada aktiivset kaasamist, parandada konkurentsivõimet</t>
  </si>
  <si>
    <t>2021-2027.4.7.1</t>
  </si>
  <si>
    <t>2021-2027.4.7.2</t>
  </si>
  <si>
    <t>Meetmes kohustustega katmata eelarveosa kasutatakse juba olemasolevas sekkumises</t>
  </si>
  <si>
    <t>Eesti keel ja eestlus</t>
  </si>
  <si>
    <t>Keelevaldkonna arendamine</t>
  </si>
  <si>
    <t>2021-2027.4.7.3</t>
  </si>
  <si>
    <t>2021-2027.4.8</t>
  </si>
  <si>
    <t>(EK nr 4.2) Hariduse ja koolituse teenustele juurdepääsu parandamine</t>
  </si>
  <si>
    <t>2021-2027.4.8.1</t>
  </si>
  <si>
    <t>Meetmes rakendumas uus käskkirja alusel rakendatav sekkumine. Määruse alusel rakendatavas meetmes rahastusotsustega katmata eelarve suunati kaitsevaldkonda</t>
  </si>
  <si>
    <t>2021-2027.4.8.2</t>
  </si>
  <si>
    <t>JTF</t>
  </si>
  <si>
    <t>Õiglane üleminek</t>
  </si>
  <si>
    <t>2021-2027.6.1</t>
  </si>
  <si>
    <t>(EK nr 8.1) Õiglane üleminek</t>
  </si>
  <si>
    <t>2021-2027.6.1.3</t>
  </si>
  <si>
    <t>2021-2027.6.1.7</t>
  </si>
  <si>
    <t>2021-2027.1.7</t>
  </si>
  <si>
    <t>(EK nr 1.7)</t>
  </si>
  <si>
    <t>Kaitsevaldkonna teadusmeede (kaitsetehnoloogia testimisvõimekuse loomine, riigikaitset toetava tehisaru võimekuse arendamine)</t>
  </si>
  <si>
    <t>Meetme eelarvesse suunati 14,9 mln meetme 1.1.2 eelarvest</t>
  </si>
  <si>
    <t>Kokku</t>
  </si>
  <si>
    <t>* Kavandatud eelarve muudatused on markeeritud kollasega, sh on arvestatud 28.05.2025 kinnitatud rakenduskava muudatusega nr 3 kaasnenud ja 5.06.2025 valitsuskabinetis heaks kiidetud kaitsevaldkonda vahendite ümbersuunamise ettepanekutega.</t>
  </si>
  <si>
    <t>1. Andmed seisuga 31.05.2025.</t>
  </si>
  <si>
    <t>2. Aruanne on koostatud SAP BO aruannete SF 47 Väljamaksete prognoosid ja SFSA 2021-2027 eelarve täitmine alusel.</t>
  </si>
  <si>
    <t>3. Kajastatakse EL toetuse summasid.</t>
  </si>
  <si>
    <t>4. Arvestatud on kõiki sisestatud prognoose sõltumata nende seisundist.</t>
  </si>
  <si>
    <t xml:space="preserve">5. SFOS prognoositud väljamakse aeg tabelis=SFOS prognoosimoodulisse sisestatud maksetaotluse kuu +1 kuu. </t>
  </si>
  <si>
    <r>
      <t xml:space="preserve">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t>
    </r>
    <r>
      <rPr>
        <b/>
        <sz val="10"/>
        <color rgb="FF000000"/>
        <rFont val="Aptos Narrow"/>
        <family val="2"/>
        <scheme val="minor"/>
      </rPr>
      <t>Sisestada konkreetse perioodi summa, mitte kumulatiive summa.</t>
    </r>
  </si>
  <si>
    <r>
      <t>7. Veerus "</t>
    </r>
    <r>
      <rPr>
        <i/>
        <sz val="10"/>
        <color rgb="FF000000"/>
        <rFont val="Aptos Narrow"/>
        <family val="2"/>
        <scheme val="minor"/>
      </rPr>
      <t>% (kumulatiivne)</t>
    </r>
    <r>
      <rPr>
        <sz val="10"/>
        <color rgb="FF000000"/>
        <rFont val="Aptos Narrow"/>
        <family val="2"/>
        <scheme val="minor"/>
      </rPr>
      <t xml:space="preserv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t>
    </r>
  </si>
  <si>
    <r>
      <t>8. Tabeli viimastes veergudes "</t>
    </r>
    <r>
      <rPr>
        <i/>
        <sz val="10"/>
        <color rgb="FF000000"/>
        <rFont val="Aptos Narrow"/>
        <family val="2"/>
        <scheme val="minor"/>
      </rPr>
      <t>Prognoosimata kohustused</t>
    </r>
    <r>
      <rPr>
        <sz val="10"/>
        <color rgb="FF000000"/>
        <rFont val="Aptos Narrow"/>
        <family val="2"/>
        <scheme val="minor"/>
      </rPr>
      <t>" ja "</t>
    </r>
    <r>
      <rPr>
        <i/>
        <sz val="10"/>
        <color rgb="FF000000"/>
        <rFont val="Aptos Narrow"/>
        <family val="2"/>
        <scheme val="minor"/>
      </rPr>
      <t>Prognoosimata väljamaksed</t>
    </r>
    <r>
      <rPr>
        <sz val="10"/>
        <color rgb="FF000000"/>
        <rFont val="Aptos Narrow"/>
        <family val="2"/>
        <scheme val="minor"/>
      </rPr>
      <t xml:space="preserve">" kuvatakse summasid, mis on tarvis tabelis prognoosida. Veergudes olevad väärtused vähenevad vastavalt Teie poolt sisestatavatele summadele. </t>
    </r>
  </si>
  <si>
    <t>JDM</t>
  </si>
  <si>
    <t>Infoühiskond</t>
  </si>
  <si>
    <t>2021-2027.1.2</t>
  </si>
  <si>
    <t>(EK nr 1.2) Digitaliseerimisest kasu toomine</t>
  </si>
  <si>
    <t>Digiriik</t>
  </si>
  <si>
    <t>2021-2027.1.2.1</t>
  </si>
  <si>
    <t xml:space="preserve">TATid allkirjastati 2023. aastal ja nende tegevustega alustati pigem 2024. aastal. 
Käesolevat meedet ei ole kunagi kavandatud nii, et kogu raha oleks kohe perioodi alguses välja jagatuda ja raha paari aastaga kasutatud. Oleme arvestanud, et vahendeid peab jaguma kogu SF perioodiks.
Otsuseid tehakse valdkondlikes digipöörets (VDP) pooleteise aasta kaupa ja riigiülestes kesksetes teenustes (RÜKT) ühe aasta kaupa. VDP viimased otsused on plaanis teha hiljemalt 2026. aastal. Enamus raha suunatakse turule läbi riigihangete, mis tähendab, et otsuste ja lepingute vahele võib jääda kuid, kui mitte aasta. Lisaks väljamaksed võivad tulla alles tegevuste lõppedes. 
RÜKT otsuseid plaanime teha peaaegu perioodi lõpuni. Sarnaselt VDP-ga läheb enaamus vahendeid turule riigihangetega. Lisaks on mingi osa rahast tööjõukulud, siis nende väljamaksed kestavad kuni perioodi lõpuni. </t>
  </si>
  <si>
    <t>2021-2027.1.5</t>
  </si>
  <si>
    <t>(EK nr 1.5) Digitaalse ühenduvuse suurendamine</t>
  </si>
  <si>
    <t>Väga suure läbilaskevõimega juurdepääsuvõrgu ehitamine</t>
  </si>
  <si>
    <t>2021-2027.1.5.11</t>
  </si>
  <si>
    <t xml:space="preserve">Maksete prognoos lähtub FNLC väljamaksete graafikust (RÜ antud), arvestades ka võimalikku RÜ väljamakse aega. FNLC projekti loetakse lähiajal rahastatuks, seega  saab kogu meede 1.5.11 kohustustega kaetuks. 
</t>
  </si>
  <si>
    <t>5G arendamise toetamine</t>
  </si>
  <si>
    <t>2021-2027.1.5.12</t>
  </si>
  <si>
    <t xml:space="preserve">
</t>
  </si>
  <si>
    <t>Usaldusväärne ja tulemuslik õigusruum</t>
  </si>
  <si>
    <t>Kriminaalpoliitika kujundamine ja elluviimine, sh ennetus</t>
  </si>
  <si>
    <t>2021-2027.4.7.4</t>
  </si>
  <si>
    <t xml:space="preserve">Juuni kuni detsember 2025 prognoosi puhul plaanib elluviija tegevuskava eelarve prognoosi ja maksete prognoosi muudatuse esitada sügisel. Selle järgi on praegu ka prognoos tabelis tehtud (ilmselt numbrid veel täpsustuvad, kuid partnerid on kinnitanud, et viivad planeeritud tegevused ellu planeeritud mahus). </t>
  </si>
  <si>
    <t>Karistuste täideviimise korraldamine</t>
  </si>
  <si>
    <t>2021-2027.4.7.8</t>
  </si>
  <si>
    <t>Juuni kuni detsember 2025 prognoosi puhul plaanib elluviija tegevuskava eelarve prognoosi ja maksete prognoosi muudatuse esitada sügisel. Selle järgi on praegu ka prognoos tabelis tehtud.</t>
  </si>
  <si>
    <t>KAM</t>
  </si>
  <si>
    <t>Kaitsetööstuspargi baastaristu</t>
  </si>
  <si>
    <t>Tegu on FNLC rakendusskeemiga, konkreetsed väljamaksed on veel kokkuleppimata</t>
  </si>
  <si>
    <t>Ühendatum Eesti</t>
  </si>
  <si>
    <t>2021-2027.3.3</t>
  </si>
  <si>
    <t>(EK nr 3.3)</t>
  </si>
  <si>
    <t>Sõjaväelise liikuvuse edendamist ning toimimist toetavad investeeringud (sh liitlaste vastuvõtu- ja kaitseväetaristu investeeringud)</t>
  </si>
  <si>
    <t>EIS</t>
  </si>
  <si>
    <t>KLIM</t>
  </si>
  <si>
    <t>Rohelisem Eesti</t>
  </si>
  <si>
    <t>2021-2027.2.1</t>
  </si>
  <si>
    <t>(EK nr 2.1) Energiatõhususe edendamine ja kasvuhoonegaaside vähendamine</t>
  </si>
  <si>
    <t>Jätkusuutlik ja kättesaadav elamufond</t>
  </si>
  <si>
    <t>2021-2027.2.1.1</t>
  </si>
  <si>
    <t>Rakenduskava muutmisega 2025 kevadel kinnitati FNLC skeem, mille tõttu saab kohustused lugeda 100% ulatuses võetuks meetmes. Väljamaksete osas lähtutakse FNLC väljamakse graafikust (graafikut peab korrigeerima REARMi kärpe ulatuses väiksemaks, soovitus oleks teha seda hetkel viimasest maksest)</t>
  </si>
  <si>
    <t>KIK</t>
  </si>
  <si>
    <t>Energeetika</t>
  </si>
  <si>
    <t>Primaarenergia tõhusam kasutus ja taastuvenergia osakaalu suurendamine lõpptarbimises</t>
  </si>
  <si>
    <t>2021-2027.2.1.2</t>
  </si>
  <si>
    <t>II taotlusvoor avaneb 4. juulil 2025 ja tähtaeg 3. okt 2025. Hindamine võtab aega kuni 3 kuud. Jõuame otsused teha 2025 lõpuks. TATis on AK periood kuni 31.12.27, aga projekti maksed võivad toimuda veel 2028. alguses. Välistada ei saa ka TATis AK perioodi pikendamist, kui asjaolud nõuavad.</t>
  </si>
  <si>
    <t>Keskkond</t>
  </si>
  <si>
    <t>Kliima-eesmärkide elluviimine, välisõhu kaitse ja kiirgusohutus</t>
  </si>
  <si>
    <t>2021-2027.2.1.4</t>
  </si>
  <si>
    <t xml:space="preserve">III taotlusvoor käib, TROde tegemine võtab aega ning pole veel selgust, kas kogu III vooru eelarve läheb kasutusele. Hoiame vooru lahti vähemalt 2026 aasta I poole. </t>
  </si>
  <si>
    <t>Õhukvaliteedi seirevõrgustiku arendamine ja täiendamine</t>
  </si>
  <si>
    <t>2021-2027.2.1.51</t>
  </si>
  <si>
    <t>2021-2027.2.1.6</t>
  </si>
  <si>
    <t>Eelarvet vähendatakse 20 000 000€ võrra ja selle võrra vähenevad ka ka kohustused.</t>
  </si>
  <si>
    <t>2021-2027.2.2</t>
  </si>
  <si>
    <t>(EK nr 2.2) Taastuvenergia edendamine</t>
  </si>
  <si>
    <t>2021-2027.2.2.1</t>
  </si>
  <si>
    <t>TATi koostamisega alustati juuni lõpus, eesmärk on novembri lõpuks valmis saada. Avatud taotlusvooru kavandame 2026 I poolaasta alguses, siis jõuab otsused 2026 I pa ära teha. Makseid prognoosime kuni 2029.</t>
  </si>
  <si>
    <t>CF</t>
  </si>
  <si>
    <t>2021-2027.2.3</t>
  </si>
  <si>
    <t>(EK nr 2.4) Kliimamuutustega kohanemine, katastroofiriski ennetamine</t>
  </si>
  <si>
    <t>Kombineeritud sadeveesüsteemid sh. lahkvoolsete sademeveesüsteemide rajamine</t>
  </si>
  <si>
    <t>2021-2027.2.3.11</t>
  </si>
  <si>
    <t xml:space="preserve">Toetuste jooksev kasutamine käib. Taotluste ettevalmistamine on ajamahukas. </t>
  </si>
  <si>
    <t>Mitteheas seisundis veekogumite tervendamine</t>
  </si>
  <si>
    <t>2021-2027.2.3.12</t>
  </si>
  <si>
    <t xml:space="preserve">Käskkirja on lisatud kogusumma 720 000 EUR. </t>
  </si>
  <si>
    <t>KOV kliimameetmed ja muud kohanemise meetmed</t>
  </si>
  <si>
    <t>2021-2027.2.3.13</t>
  </si>
  <si>
    <t>Lisaks REARMIle tõstsime oma SF21+ käskkirjade vahel (986 160 eurot) ära kogusummaga 1 miljon eurot.  Muutsime TAT määrust, nüüd peaks taotluste esitamise tempo tõusma.</t>
  </si>
  <si>
    <t>Meteoroloogilise, hüdroloogilise ja keskkonnaseire ning nende tugisüsteemide arendamine</t>
  </si>
  <si>
    <t>2021-2027.2.3.14</t>
  </si>
  <si>
    <t>Käskkirja on lisatud toetust 2025 aastal juurde. Olemasolevad lepingud lõpevad kõik 2025 aastal. Saaremaa radari osas 25.05.2025 TS teavitas, et otsitakse veel asukohta. 4352 eurot on rikkumisega seotud summa. Kas seda on proejkti svaja või mitte, selgub 2025 aasta jooksul.</t>
  </si>
  <si>
    <t>Elupaikade taastamine kliimamuutustega kohanemise valmisoleku suurendamiseks</t>
  </si>
  <si>
    <t>2021-2027.2.3.21</t>
  </si>
  <si>
    <t xml:space="preserve">Käskkirjalised tegevused (KeA ja RMK). Toetuste kasutamine on aeganõudev. Eeltööd võtavad aega. </t>
  </si>
  <si>
    <t>Rohestamiskavade koostamine ja elluviimine ehk linnade elurikkuse parendamine, sh rohealade täiendav rajamine</t>
  </si>
  <si>
    <t>2021-2027.2.3.22</t>
  </si>
  <si>
    <t xml:space="preserve">Muutsime määrust ning vähendasime toetuste summat seoses REARMiga poole võrra. </t>
  </si>
  <si>
    <t>Transport</t>
  </si>
  <si>
    <t>Transpordi konkurentsivõime</t>
  </si>
  <si>
    <t>2021-2027.2.3.4</t>
  </si>
  <si>
    <t>2021-2027.2.3.5</t>
  </si>
  <si>
    <t xml:space="preserve">Riskipiirkondi tuli juurde (nüüd kokku 34) ja seoses REARMIga vähendasime eelarvet. </t>
  </si>
  <si>
    <t>2021-2027.2.3.6</t>
  </si>
  <si>
    <t>2021-2027.2.4</t>
  </si>
  <si>
    <t>(EK nr 2.6) Ring- ja ressursitõhusale majandusele ülemineku edendamine</t>
  </si>
  <si>
    <t>Ringmajanduspõhiste tootmis- ja tarbimismudelite kasutuselevõtu, sh tööstussümbioosi ja toorme hankimisega seotud kahjude vähendamise toetamine ning vastavate erialaekspertide koolitus</t>
  </si>
  <si>
    <t>2021-2027.2.4.11</t>
  </si>
  <si>
    <t>Seoses REARMiga vähendasime eelarvet ja muudame määrust lihtsamaks. Suurendame ka toetuse protsenti.</t>
  </si>
  <si>
    <t>Tööstuse ja teenindussektori, sh VKE-de energia- ja ressursitõhususe tõstmine ja auditite toetamine</t>
  </si>
  <si>
    <t>2021-2027.2.4.12</t>
  </si>
  <si>
    <t>Jäätmetekke ja pakendamise vältimine ja vähendamine, toodete korduskasutuse edendamine</t>
  </si>
  <si>
    <t>2021-2027.2.4.13</t>
  </si>
  <si>
    <t>Jäätmete liigiti kogumise infrastruktuuri toetamine</t>
  </si>
  <si>
    <t>2021-2027.2.4.14</t>
  </si>
  <si>
    <t>Seoses REARMiga vähendasime eelarvet. Taotluste menetlemine ja toetuste eraldamine 15 miljoni euro osas käib. Võib tekkida vajadus lisarahastuseks (ülebroneering).</t>
  </si>
  <si>
    <t>Ringlussevõtu võimekuse tõstmine ja ohutu materjaliringluse tagamine</t>
  </si>
  <si>
    <t>2021-2027.2.4.15</t>
  </si>
  <si>
    <t>Seoses REARMiga vähendasime eelarvet. Taotluste menetlemine ja toetuste eraldamine 14 miljoni euro osas käib. Võib tekkida vajadus lisarahastuseks (ülebroneering).</t>
  </si>
  <si>
    <t>2021-2027.2.5</t>
  </si>
  <si>
    <t>(EK nr 2.8) Säästva mitmeliigilise linna liikumiskeskkonna edendamine</t>
  </si>
  <si>
    <t>Jalgrattateede põhivõrkude ehitamine ja jalgratta parkimisvõimaluste parandamine</t>
  </si>
  <si>
    <t>2021-2027.2.5.11</t>
  </si>
  <si>
    <t>Mitmeliigiliste ühistranspordisõlmede arendamine, sh Pargi&amp;Reisi parklate rajamine, reaalajatabloode paigaldus jne</t>
  </si>
  <si>
    <t>2021-2027.2.5.12</t>
  </si>
  <si>
    <t>Trammiliikluse arendamine Tallinnas</t>
  </si>
  <si>
    <t>2021-2027.2.5.13</t>
  </si>
  <si>
    <t>Valemisse tekkis viga kopeerimiset käigus kuidagi veersu AJ. Puudub õigus valemi lahtrit korrigeerida.</t>
  </si>
  <si>
    <t>2021-2027.3.1</t>
  </si>
  <si>
    <t>(EK nr 3.1) Üleeuroopalise transpordivõrgu (TEN-T) arendamine</t>
  </si>
  <si>
    <t>Transpordi konkurentsivõime (Maanteetranspordi taristu)</t>
  </si>
  <si>
    <t>2021-2027.3.1.1</t>
  </si>
  <si>
    <t>REARMi tõstega liigub tulevikus Libatse-Nurme (89,25 mln EL toetust) siit REARMI (hetkel jääb sisse, rakenduskava kinniatamise järgselt saab eraldi tõsta)ja koos sellega ka kõik 2026 a. alates tehtavad maksed, sest teised projektid meetmes saavad 2025 lõpetatud. Lisaks väheneb rea eelarve maht tulevikus ka Harku sõlme ehituseks ettenähtud vahendite suunamise läbi REARMi.</t>
  </si>
  <si>
    <t>Transpordi konkurentsivõime (Raudteetranspordi taristu)</t>
  </si>
  <si>
    <t>2021-2027.3.1.2</t>
  </si>
  <si>
    <t>Rapla- Lelle 15,5 miljonit EL toetust liigub RRFi rakenduskava muudatuse käigus (hetkel jääb sisse, rakenduskava kinniatamise järgselt saab eraldi tõsta).</t>
  </si>
  <si>
    <t>Kaugkütte lahtisidumine põlevkivist</t>
  </si>
  <si>
    <t>2021-2027.6.1.13</t>
  </si>
  <si>
    <t>Merekeskkonna ja vee kaitse ning kasutus</t>
  </si>
  <si>
    <t>2021-2027.6.1.14</t>
  </si>
  <si>
    <t>Eluslooduse kaitse ja kasutus</t>
  </si>
  <si>
    <t>2021-2027.6.1.15</t>
  </si>
  <si>
    <t>Korterelamute energiatõhususe toetamine</t>
  </si>
  <si>
    <t>2021-2027.6.1.16</t>
  </si>
  <si>
    <t>Ringmajanduse korraldamine</t>
  </si>
  <si>
    <t>2021-2027.6.1.8</t>
  </si>
  <si>
    <t>Sõjaväelise liikuvuse investeeringud EL-i üleste prioriteetsete sõjaväelise liikuvuse koridoridel (Tallinn-Pärnu-Ikla (Via Baltica) ja Tallinn-Tartu maanteel ning Rail Balticul).</t>
  </si>
  <si>
    <t xml:space="preserve">Meetme raames on plaanis rekonstrueerida 2 teelõiku Tallinn-Pärnu maanteel, 1 teelõik Tallinn-Tartu maanteel ja Alustada Rail Baltica Soodevahe rongide hoolduskeskuse ehitust. Rakenduskava muutmise järgselt saame siia reale lisada täiendavaid vahendite meetme tegevuse ridadelt 3.1.1 ja 3.1.2
</t>
  </si>
  <si>
    <t>KUM</t>
  </si>
  <si>
    <t>Kultuur ja sport</t>
  </si>
  <si>
    <t>2021-2027.1.3</t>
  </si>
  <si>
    <t>(EK nr 1.3) VKEde kestliku majanduskasvu ja konkurentsivõime tõhustamine</t>
  </si>
  <si>
    <t>Kultuuri- ja loomesektoris tegutsevate ambitsioonikate VKEde arenguplaanide toetamine ja kasvupotentsiaaliga VKEde ekspordivõimekuse kasvatamine</t>
  </si>
  <si>
    <t>2021-2027.1.3.21</t>
  </si>
  <si>
    <t>Kultuuri- ja loomesektori arengut toetavate tugiteenuste (inkubatsiooni-, kiirendi- ja arendusteenused) pakkumine</t>
  </si>
  <si>
    <t>2021-2027.1.3.22</t>
  </si>
  <si>
    <t>Kultuuri- ja loomesektori sisese ja sektorite ülese koostöö soodustamine</t>
  </si>
  <si>
    <t>2021-2027.1.3.23</t>
  </si>
  <si>
    <t>Loomemajandusalase teadlikkuse kasvatamine ning teadmiste ja oskuste arendamine</t>
  </si>
  <si>
    <t>2021-2027.1.3.24</t>
  </si>
  <si>
    <t>Sidus ühiskond</t>
  </si>
  <si>
    <t>Kohanemisprogrammi „Settle in Estonia“ pakkumine</t>
  </si>
  <si>
    <t>2021-2027.4.7.51</t>
  </si>
  <si>
    <t>Andmevahetuslahenduse (sh infoplatvormi) edasiarendus ja rakendamine</t>
  </si>
  <si>
    <t>2021-2027.4.7.52</t>
  </si>
  <si>
    <t>Eri keele- ja kultuuritaustaga inimeste ning tagasipöördujate tööturul konkurentsivõimet toetavad tegevused</t>
  </si>
  <si>
    <t>2021-2027.4.7.53</t>
  </si>
  <si>
    <t>Eesti keele õpet toetavad tegevused ning kodanikuõpe</t>
  </si>
  <si>
    <t>2021-2027.4.7.54</t>
  </si>
  <si>
    <t>Avalikkuse teavitamine rände-, lõimumis-, sh kohanemisteemadel</t>
  </si>
  <si>
    <t>2021-2027.4.7.55</t>
  </si>
  <si>
    <t>Kohalike omavalitsuste toetamine lõimumise, sealhulgas kohanemise teenuste pakkumisel</t>
  </si>
  <si>
    <t>2021-2027.4.7.56</t>
  </si>
  <si>
    <t>Lõimumist edendavate kogukondlike tegevuste toetamine</t>
  </si>
  <si>
    <t>2021-2027.4.7.57</t>
  </si>
  <si>
    <t>MKM</t>
  </si>
  <si>
    <t>Ettevõtjate TAI teadlikkuse kasvatamine (TAI võimalused) ja TAI võimekuse tõstmine</t>
  </si>
  <si>
    <t>2021-2027.1.1.11</t>
  </si>
  <si>
    <t>Rakendusuuringute ja eksperimentaalarenduse programm</t>
  </si>
  <si>
    <t>2021-2027.1.1.12</t>
  </si>
  <si>
    <t>Ettevõtte arenguprogramm (sh Ettevõtte arenguprogramm, Ettevõtja tootearendusprogramm, Arenduskeskuste toetus)</t>
  </si>
  <si>
    <t>2021-2027.1.1.13</t>
  </si>
  <si>
    <t>Innovatsiooni- ja arendusosak</t>
  </si>
  <si>
    <t>2021-2027.1.1.14</t>
  </si>
  <si>
    <t>Innovaatilised riigihanked</t>
  </si>
  <si>
    <t>2021-2027.1.1.15</t>
  </si>
  <si>
    <t>2021-2027.1.2.2</t>
  </si>
  <si>
    <t>11.07.25 kehtiv uus 6 mln eelarvega KK. Ametlikule kooskõlastamisele minemas eeldatavalt augustis 10,5 mln määrus (siit realt hõlmab 7 mln).</t>
  </si>
  <si>
    <t>Nutikam eesti</t>
  </si>
  <si>
    <t>Ettevõtete rahvusvahelistumise toetamine (sh välisesindajate võrgustiku arendamine, ühisstendidel osalemise toetamine, ekspordialaste kompetentside ja võimekuse arendamine</t>
  </si>
  <si>
    <t>2021-2027.1.3.11</t>
  </si>
  <si>
    <t>Iduettevõtluse hoogustamine</t>
  </si>
  <si>
    <t>2021-2027.1.3.12</t>
  </si>
  <si>
    <t>miks kohustused ei ole 100%?</t>
  </si>
  <si>
    <t>VKE arenguprogramm</t>
  </si>
  <si>
    <t>2021-2027.1.3.13</t>
  </si>
  <si>
    <t>Ettevõtete digitaliseerimisega seotud tegevuste toetamine (sh RTE)</t>
  </si>
  <si>
    <t>2021-2027.1.3.14</t>
  </si>
  <si>
    <t>Ametlikule kooskõlastamisele minemas eeldatavalt augustis 10,5 mln määrus (siit realt hõlmab kogu 3,5 mln).</t>
  </si>
  <si>
    <t>Ettevõtlusteadlikkus, sh juhtimiskvaliteet ja vastutustundlik ettevõtlus</t>
  </si>
  <si>
    <t>2021-2027.1.3.15</t>
  </si>
  <si>
    <t>Turismisektori elavdamine ja taaskäivitamise toetamine</t>
  </si>
  <si>
    <t>2021-2027.1.3.16</t>
  </si>
  <si>
    <t>Starditoetus</t>
  </si>
  <si>
    <t>2021-2027.1.3.17</t>
  </si>
  <si>
    <t>Ettevõtluskeskkonna arendamine, rahvusvahelistumise toetamine ja investeeringute soodustamine</t>
  </si>
  <si>
    <t>2021-2027.1.3.4</t>
  </si>
  <si>
    <t>Tehnilistel põhjustel oli vajalik SFOSis laenud ja käendused jagada eraldi kaheks projektiks, sh jagada ka väljamakstud ettemaks kahe projekti vahel. 31.05.2025 menetluses olev maksesumma näitab, et korrigeerimine oli sel hetkel SFOSis pooleli.</t>
  </si>
  <si>
    <t>Heaolu</t>
  </si>
  <si>
    <t>2021-2027.4.2</t>
  </si>
  <si>
    <t>(EK nr 4.1) Parandada kõigi tööotsijate töölesaamise võimalusi</t>
  </si>
  <si>
    <t>Meeste ja naiste võrdse majandusliku sõltumatuse toetamine ning soolise tasakaalu suurendamine kõigil otsustus- ja juhtimistasanditel</t>
  </si>
  <si>
    <t>2021-2027.4.2.2</t>
  </si>
  <si>
    <t>2025. a kohustusena oleme planeerinud "Soolise segregatsiooni vähendamine hariduses ja tööturul" määrusele, ühe taotlusvooru rahastatud projektid. Määrus on ametlikul kooskõlastusringil. Maksete prognoosimisel arvestati toetuse saaja prognoose, TAT KK eelarvet, RES/RE prognoose ja taotlusvoorude ajakava.</t>
  </si>
  <si>
    <t>Kõrge tööhõive taseme saavutamine ja hoidmine</t>
  </si>
  <si>
    <t>2021-2027.4.2.3</t>
  </si>
  <si>
    <t>2025. aasta kohustused kajastavad Juuli kuus kinnitatud NEET KK TAT eelarve suurendamist, samuti Ida-Virumaa naiste KK TAT eelarvet (elluviija leidmiseks konkurss käib), toimub kaks avatud taotlusvooru "Töalase konkurentsivõime toetamine" määrusel, prognoosime, et kinnitatud saab "Piirkondlike oskuste arendamise" TAT KK (TAT on väljatöötamisel). Maksete prognoosimisel arvestati toetuse saaja prognoose, TAT KK eelarvet, RES/RE prognoose ja taotlusvoorude ajakava.</t>
  </si>
  <si>
    <t>2021-2027.4.3</t>
  </si>
  <si>
    <t>(EK nr 4.4) Edendada kohanemist muutustega, tervist ja töökeskkonda</t>
  </si>
  <si>
    <t>2021-2027.4.3.1</t>
  </si>
  <si>
    <t>2025. a kohustustes on näidatud juuli kuus kinnitatud Tööinspektsiooni TAT eelarve suurendamine, samuti ReArm vahendite võrra Tööhõiveprogrammi ESF+ vahendite vähendamine juba kinnitatud eelarve käskkirjas. Maksete prognoosimisel arvestati toetuse saaja prognoose, TAT KK eelarvet, RES/RE prognoose.</t>
  </si>
  <si>
    <t>Ida-Viru ettevõtluse investeeringute toetus</t>
  </si>
  <si>
    <t>2021-2027.6.1.1</t>
  </si>
  <si>
    <t>veerus P vähendatud kohustusi, et läheks vastavusse tegelikuga</t>
  </si>
  <si>
    <t>Ida-Viru ettevõtjate ja Ida-Virusse investeerivate ettevõtjate teadmusmahukate tegevuste toetus</t>
  </si>
  <si>
    <t>2021-2027.6.1.2</t>
  </si>
  <si>
    <t>Siit vahepeal kaetud osaliselt ettevõtete investeeringute meetme kohustusi ja uusi otsuseid enam peale ei tehta - kõik jäägid ÕÜF VKE investeeringutoetuse meetmesse. Muudatus kajastub meetme 6.1.5 prognoosis.</t>
  </si>
  <si>
    <t>Ettevõtluse mitmekesistamise tugiteenused</t>
  </si>
  <si>
    <t>2021-2027.6.1.4</t>
  </si>
  <si>
    <t>VKEde investeeringutoetus</t>
  </si>
  <si>
    <t>2021-2027.6.1.5</t>
  </si>
  <si>
    <t>ÕÜFi jäägid plaanis suunata siia, avame oktoobirs uuesti jääkide kasutuselevõtmiseks. Määrus MA kooskõlastusringil. Siin kajastub 6.1.6 ümber suunatud raha 1 507 860 eurot. Siin kajastub meetme 6.1.2 ümbersuunamine.</t>
  </si>
  <si>
    <t>Tööleasumise toetamine ning täiend- ja ümberõppe toetamine</t>
  </si>
  <si>
    <t>2021-2027.6.1.6</t>
  </si>
  <si>
    <t>Kohustuste vähendamise vahendid antakse meetmele 2021-2027.21.6.1.5. TAT muudatus läheb septembris ametlikule kooskõlastusringile. Maksete prognoosimisel arvestati toetuse saaja prognoose, TAT KK eelarvet, RES/RE prognoose.</t>
  </si>
  <si>
    <t>Kaitseettevõtja tootearendusprogramm</t>
  </si>
  <si>
    <t>REM</t>
  </si>
  <si>
    <t>Tõhus riik</t>
  </si>
  <si>
    <t>Regionaalareng (Kagu-Eesti)</t>
  </si>
  <si>
    <t>2021-2027.1.3.3</t>
  </si>
  <si>
    <t>Enamik projekte kindlasummalise maksega projekti lõpus, viiteks kohustuste ja maksete vahel ca 1 a</t>
  </si>
  <si>
    <t>2021-2027.1.3.5</t>
  </si>
  <si>
    <t>Kohustused võetud üles perioodi alguses, maksed ühtlaselt kogu perioodi vältel, tegevused toimuvad 2029 a lõpuni, viimane makse 2030</t>
  </si>
  <si>
    <t>2021-2027.1.4.1</t>
  </si>
  <si>
    <t>2021-2027.3.2</t>
  </si>
  <si>
    <t>(EK nr 3.2) Säästva piirkondliku ja kohaliku liikuvuse edendamine</t>
  </si>
  <si>
    <t>Regionaalareng (jalgratta- ja/või jalgteed)</t>
  </si>
  <si>
    <t>2021-2027.3.2.1</t>
  </si>
  <si>
    <t>II vooru tulemused selguvad 2026, võimaliku projektide äralangemise korral määrusesse sisse kirjutatud reservprojektide rahastamise markeerimiseks ajutine kohustuste vähenemine 2027</t>
  </si>
  <si>
    <t>Inimestele lähedasem Eesti</t>
  </si>
  <si>
    <t>2021-2027.5.1</t>
  </si>
  <si>
    <t>(EK nr 5.1) Tervikliku arengu, jne. soodustamine linnapiirkondades</t>
  </si>
  <si>
    <t>Regionaalareng (linnapiirkondades)</t>
  </si>
  <si>
    <t>2021-2027.5.1.1</t>
  </si>
  <si>
    <t>Aluseks taotlusvoorud ning linnapiirkondade tegevuskava projektidele seatud esitamise tähtaeg + plaanitava lisavooru ajakava</t>
  </si>
  <si>
    <t>2021-2027.5.2</t>
  </si>
  <si>
    <t>(EK nr 5.2) Tervikliku arengu jne soodustamine mujal kui linnapiirkonnas</t>
  </si>
  <si>
    <t>Regionaalareng (mujal kui linnapiirkondades)</t>
  </si>
  <si>
    <t>2021-2027.5.2.1</t>
  </si>
  <si>
    <t>Aluseks taotlusvoorude ajakava ning projektide pikkus</t>
  </si>
  <si>
    <t>Regionaalareng - KOV investeeringud</t>
  </si>
  <si>
    <t>2021-2027.6.1.10</t>
  </si>
  <si>
    <t>Meetme abikõlblikkuse periood kuni aprill 2027, eeldatavalt tehakse kõik maksed 2027 a lõpuks</t>
  </si>
  <si>
    <t>Regionaalareng - piirkondlikud algatused</t>
  </si>
  <si>
    <t>2021-2027.6.1.11</t>
  </si>
  <si>
    <t>Voorudest võimalikud vabanevad vahendid raskesti prognoositavad ning nende ajastusega pole arvestatud. Teatud vabanemisi keskmiste ja suurporojektide voorust ilmselt tuleb, mida saab võtta kasutusele väikeprojektide vooru pikendamiseks</t>
  </si>
  <si>
    <t>RK</t>
  </si>
  <si>
    <t>Avaliku sektori innovatsioonivõimekuse tõstmine</t>
  </si>
  <si>
    <t>2021-2027.1.1.3</t>
  </si>
  <si>
    <t xml:space="preserve">Kokku on hetkel käivitatud 23 projekti, juulis 2025, sai heakskiidu täiendavalt 7 projekti. 2025 sügiseks on uute projektide rahastamine käivitumas.  Rahade kasutusse võtmise kiirendamiseks ja lihtsustamiseks on ette valmistamisel FNLC skeem, mis on edastatud, ka EKle mitteametlikult kommenteerimiseks. Paralleelselt toimuvad arendustegevused innovatsiooniprojektide ettevalmistamiseks ja elluviimiseks. </t>
  </si>
  <si>
    <t>2021-2027.1.4.3</t>
  </si>
  <si>
    <t xml:space="preserve">Tippjuhtide innovatsiooni toetava arenguprogrammiga jätkatakse, käivitunud on tippjuhtide järelkasvu programm, ette valmistamisel arendustegevustena uuendustele keskenduv tippjuhtide konverents ning tippjuhtide 360 kraadi hindamise töövahend. Toetame jätkuvalt tippjuhtide õppimisvõimalusi välisriikide kõrgkoolides, eesmärgiga toetada kompetentside ja oskuste parendamist uuenduste eestvedamisel ja juhtimisel. </t>
  </si>
  <si>
    <t>RM</t>
  </si>
  <si>
    <t>Tehniline abi</t>
  </si>
  <si>
    <t>SFTA</t>
  </si>
  <si>
    <t>2021-2027.7.1</t>
  </si>
  <si>
    <t>Partnerite võimestamine</t>
  </si>
  <si>
    <t>2021-2027.7.1.1</t>
  </si>
  <si>
    <t>Kuna osad partnerid ei ole kaasunud, siis on võimalik pikendada partnerite võimestamise tegevusi võrreldes teekaardis planeeritule 1 aasta võrra kuni aastani 2029</t>
  </si>
  <si>
    <t>2021-2027.7.1.2</t>
  </si>
  <si>
    <t>Sisaldab lisaks potentsiaalseid IT investeeringuid seoses uue rahastusperioodi käivitamisega aastatel 2028-2029</t>
  </si>
  <si>
    <t>Seoses REARM muudatustega fondide vahel väheneb TA maht 884 083 euro võrra (08.08.25 seisuga)</t>
  </si>
  <si>
    <t>2021-2027.7.1.3</t>
  </si>
  <si>
    <t>SIM</t>
  </si>
  <si>
    <t>Siseturvalisus</t>
  </si>
  <si>
    <t>Päästevõimekuse suurendamine</t>
  </si>
  <si>
    <t>2021-2027.2.3.3</t>
  </si>
  <si>
    <t>Numbrid on esitatud tehtena - esimene number on PÄA maksed ja teine PPA (PÄA+PPA). Osad PÄA hanked on veel välja kuulutamata. Näiteks Olevalmis.ee puhul on põhjuseks tööde järjekord. PÄA-l on hankeid, mille puhul võib prognoosida kallinemist ja täpne eelarvevajadus võib veel muutuda. Hankelepingusse planeeritakse tellitavate lisatööde osas paindlikkus. Hanke ebaõnnestumine võib enim mõjutada PÄA 2026 II pa makseid (1,8 mln) - võib minna 2027. aastasse.
Kõik PPA planeeritud tegevused on töös, viivitused on seotud peamiselt hankemenetlustega. Nt ei tule vastavaid pakkumusi, mis tähendab, et tehnilised kirjeldused tuleb üle vaadata ning hanked uuesti avaldada. See on aga täiendav ajakulu ning lükkab lepingute sõlmimisi, tarneaegu ning reaalseid kulude tekkimisi edasi.</t>
  </si>
  <si>
    <t>Ennetav ja turvaline elukeskkond</t>
  </si>
  <si>
    <t>2021-2027.4.7.6</t>
  </si>
  <si>
    <t>Kogu projekti eelarve on planeeritud ja kohustustega kaetud. Partnerid ja koostööpartnerid viivad ellu tegevusi eesmärkide saavutamiseks piiratud konkreetse eelarve raames ning väike planeeritud tegevuste edasilükkumine on ajendatud soovist kasutada raha otstarbekalt ja läbimõeldult ja säästlikult.</t>
  </si>
  <si>
    <t>Kodanikuühiskonna mõju suurendamine ja arengu toetamine</t>
  </si>
  <si>
    <t>2021-2027.4.7.7</t>
  </si>
  <si>
    <t>Suures plaanis ei ole projekti tegevuskavas näha suuri nihkeid. Toimumas on kahe hankelepingu täitmine, millest ühel võib nihkuda lõplik väljamakse 2026. aasta I kvartalisse. Aastal 2026 toimub vähemalt ühe hankelepingu täitmine ja kui töögrupp nii otsustab, siis toimub ka teise hankelepingu täitmine, mille viimane väljamakse toimub aastal 2027. Aastal 2027 toimub kolme hankelepingu täitmine, mille tegevused kulmineeruvad aastal 2028. Täpsem sisu selgub projekti jooksul vastavalt töögruppides välja töötatule.</t>
  </si>
  <si>
    <t>SOM</t>
  </si>
  <si>
    <t>Tervis</t>
  </si>
  <si>
    <t>Inimkeskse tervishoiu arendamine</t>
  </si>
  <si>
    <t>2021-2027.2.1.3</t>
  </si>
  <si>
    <t>Taristuprojektid, maksed suurenevad kui jõutakse ehitustöödeni. Kuressaare haigla rekonstrueerimine on ajakavas. Narva haigla projekteerimis- ja ehitushange luhtus, sest maksumus oli kolmekordne. Korrigeeritud kordushanke dokumendid 04.08 RTK-le eelnõustamisele esitatud.</t>
  </si>
  <si>
    <t>2021-2027.4.1</t>
  </si>
  <si>
    <t>(EK nr 4.3) Sotsiaal-majandusliku kaasamise edendamine</t>
  </si>
  <si>
    <t>Iseseisvat toimetulekut toetavate ja kvaliteetsete sotsiaalteenuste ning hooldusvõimaluste tagamine</t>
  </si>
  <si>
    <t>2021-2027.4.1.1</t>
  </si>
  <si>
    <t>TEHIKu ja SKA IT projekti eelarve suurendamiseks TAT käskkirja muudatus allkirjastatud 01.07.2025. Toetatud eluaseme projektide rakendamine plaanipärane, käimas projekteerimiste ettevalmistused ja ehitushangeteni jõutakse 2026; kokku 12 projekti, abikõlblikkuse periood erinev. Erihoolekandeasutuste reorganiseerimise 6 projekti rakendamine plaanipärane; sõltuvalt projektist on töös kas detailplaneeringu kinnitamine, projekteerimine (sh eskiiside muudatused) või on jõutud projekteerimis- ja ehitushanke või ehitushange avaldamiseni. Kohustused on üles võtmata heaolutehnoloogiate TATiga (avatud voor); määrus kinnitamata ja sõltub osaliselt ESF+ meetme 4.9.1 kaudu rahastatavast heaolutehnoloogiate arendusprogrammist (hanke võitja välja valitud, aga risk on vaidlustamiseks); I voor planeeritud juuni 2026 ja II voor 2027; rakse prognoosida palju kohustusi I vooruga üles võetakse, seega jagatud kahe vooru vahel võrdselt. Kõikidel meetme taristuprojektidel esimese makse eelduseks kliimakindluse hinnang, sh taristuprojektide maksed suurenevad projekti lõpus kui jõutakse ehitustöödeni.</t>
  </si>
  <si>
    <t>Lastele ja peredele suunatud teenused on kvaliteetsed ja vastavad perede vajadustele</t>
  </si>
  <si>
    <t>2021-2027.4.1.2</t>
  </si>
  <si>
    <t>Asendushoolduse taotlusvoor 07.07-11.09.2025, kohustuste ülesvõtmine 2025 lõpuks. KLAT peremajade projekti väljakutseks on Tallinnas sobiva kinnistu leidmine ja Tallinna linna seisukohad, alternatiivina kaalutakse erakinnistu ostmist, millel on ehitusõigus olemas. Hetkel rakendamine plaanipärane. Esimese makse eelduseks kliimakindluse hinnang. Taristuprojektid, maksed suurenevad kui jõutakse ehitustöödeni.</t>
  </si>
  <si>
    <t>2021-2027.4.1.3</t>
  </si>
  <si>
    <t>Taristuprojektid, maksed suurenevad kui jõutakse ehitustöödeni. Kuressaare haigla projekteerimistööd on ajakavas, E-korpuse ehitushange 2025 II poolaastal. Narva haigla projekti on vaja 2 aastat pikendada: esimese projekteerimishanke pakkumused ületasid eeldatavat maksumust, korrigeeritud kordushange vaidlustati, lepingu sai sõlmida 8 kuud hiljem. Lisaks esmane projekteerija poolt koostatud ehitusmaksumuse hinnang ületab projekti eelarvet, kaalutakse mahu mõningast vähendamist.</t>
  </si>
  <si>
    <t>2021-2027.4.10</t>
  </si>
  <si>
    <t>(EK nr 4.13) Toiduabi</t>
  </si>
  <si>
    <t>Sotsiaalkindlustuse programm</t>
  </si>
  <si>
    <t>2021-2027.4.10.1</t>
  </si>
  <si>
    <t>Eelarve kasutamist on mõjutanud UA reservi vahendite kasutamise ajakriitilisus ja abisaajate arv. Alates 2025 III kvartalist tõstetakse toiduabikaardile kantavat rahasummat 6€ võrra kvartalis ja annetatud toiduabi puhul tasutakse toidupangale 7 kilo eest abivajaja kohta ühe jagamise korra eest. Ei ole riski, et eelarve jääks kasutamata, sest alati on võimalus toiduabikaardile laetavat summat suurendada.</t>
  </si>
  <si>
    <t>2021-2027.4.2.1</t>
  </si>
  <si>
    <t>TAT käskkiri alates 01.07.2025 kehtetuks tunnistatud seoses meetme vahendite suunamisega täies ulatuses REARMi.</t>
  </si>
  <si>
    <t>Terviseriskide ja riskikäitumise vähendamine ning kogukondade ja paikkondade võimestamine tervise edendamisel</t>
  </si>
  <si>
    <t>2021-2027.4.3.2</t>
  </si>
  <si>
    <t>Kohustuste vähenemine 2026 I poolaastal seotud TAT käskkirja muutmisega seoses vahendite suunamisega REARMi. See omakorda tööb kaasa ulatusliku sisutegevuste ja personalikärpe. Kohustused on ülesvõetud, aga ei ole 100% lepingutega kaetud:   keeruline makseid prognoosida, eriti IT arenduste puhul (sellest ka varasem üleprognoosimine).</t>
  </si>
  <si>
    <t>Hüvitiste maksmine, skeemide arendamine ja inimeste piiriülest liikumist arvestava sotskindlustussüsteemi kujundamine</t>
  </si>
  <si>
    <t>2021-2027.4.3.3</t>
  </si>
  <si>
    <t>Rakendamine plaanipärane.</t>
  </si>
  <si>
    <t>2021-2027.4.3.4</t>
  </si>
  <si>
    <t>Kohustuste vähenemine 2026 I poolaastal seotud TAT käskkirja muutmisega seoses vahendite suunamisega REARMi. Tegevustes on olnud ajalisi nihkeid ning varasemalt on partnerite (TEHIK, Tervisekassa) personali, IT arenduste ja uute teenuste käivitamise kulud olnud üleprognoositud, sh osaliselt jäeti tekkinud personali kulud maksmisele esitamata. Uue teenuse käivitamisega alates 2026 teenuste kasutajate arv toetussüsteemi muudatusega suureneb.</t>
  </si>
  <si>
    <t>2021-2027.4.7.9</t>
  </si>
  <si>
    <t>Palju erinevaid tegevusi, millel on omakorda palju, sh üksteisest sõltuvaid alategevusi. Rakendamist on mõjutanud muudatused hangete ajakavas (hilinemised või hangete luhtumised) või partneri täitmata ametikohad/tööjõuvoolavus. Riski, et eelarve jääks kasutamata, hetkel ei ole.</t>
  </si>
  <si>
    <t>2021-2027.4.9</t>
  </si>
  <si>
    <t>(EK nr 4.11) Parandada teenuste kättesaadavust ja sotsiaalkaitsesüsteeme</t>
  </si>
  <si>
    <t>2021-2027.4.9.1</t>
  </si>
  <si>
    <t>2025 II poolaasta kohustuste vähenemine on seotud SKA TATi eelarve vähendamisega 1 232 912,18€, mida tasakaalustas KOVide  31.03.2025 lõppenud vooru kohustuste ülesvõtmine, sh vooru eelarve suurendamine, sest taotlusi esitati rohkem. 2026 I poolaastal lisanduvad kohustused on seotud avatud taotlusvoorudega (Kagu-Eesti voor lõpeb 14.10.2025, uus koordinatsioonimudeli voor novembris 2025).  Pikaajalise hoolduse TAT käskkirja abikõlblikkuse pikendamine 2 aasta võrra seoses lisanduvate vanemaealiste tegevuse ja heaolutehnoloogiate arendusprogrammiga; eelarve kasutust mõjutavad nihked hangete ajakavas ja/või luhtumised, sh kuni lepingud ei ole 100% üles võetud, on keeruline maksete edenemist prognoosida.</t>
  </si>
  <si>
    <t>Kogukonna juhitud kohalik areng - CLLD</t>
  </si>
  <si>
    <t>2021-2027.4.9.2</t>
  </si>
  <si>
    <t xml:space="preserve">Maksed esitatakse kui kohalike tegevusrühmade minivoorude tulemusena väljavalitud miniprojektid on ellu viidud, sh on minivoorud jagatud aastate lõikes perioodi lõpuni. Kasutusel ühikuhind. Kohalikud tegevusrühmad ei saanud ESF+ vahendeid kasutusele võtta enne kui varasemad vahendid olid kasutatud. </t>
  </si>
  <si>
    <t>2021-2027.4.9.3</t>
  </si>
  <si>
    <t xml:space="preserve">Kohustuste vähenemine 2026 I poolaastal seotud TAT käskkirja muutmisega seoses vahendite suunamisega REARMi. Eelarve senine kasutus on olnud planeeritust väiksem, sest osaliselt on hanked viibinud ning mõned tegevused on osutunud soodsamaks. See on vahendite kasutamist edasi lükanud, kuig riski, et vahendid kasutamata jäävad, hetkel ei ole. </t>
  </si>
  <si>
    <t>Ühiskondlikku muutust toetavate sotsiaal- ja terviseteenuste arendamine</t>
  </si>
  <si>
    <t>2021-2027.6.1.12</t>
  </si>
  <si>
    <t>Rakendamine nüüdseks plaanipärane, tegevused on käivitunud, meeskond on komplekteeritud ja maksed  edenevad.</t>
  </si>
  <si>
    <t>Põlevkivi kaevandamise ja töötlemisega seotud keskkonna-probleemide lahendamine ja tervisekahjude vähendamine</t>
  </si>
  <si>
    <t>2021-2027.6.1.9</t>
  </si>
  <si>
    <t>Kohustused ülesvõetud, sh 92% eelarvest lepingutega kaetud. Eelarve saab kasutatud kiiremini kui algselt planeeriti, sh vaja muuta TAT abikõlblikkuse lõppkuupäeva varasemaks.</t>
  </si>
  <si>
    <t>Meetme tegevuse nr</t>
  </si>
  <si>
    <t>Projekti number</t>
  </si>
  <si>
    <t>Projekti nimetus</t>
  </si>
  <si>
    <t>Toetuse saaja</t>
  </si>
  <si>
    <t>Projekti seisund</t>
  </si>
  <si>
    <t>EL eelarve</t>
  </si>
  <si>
    <t>Väljamakse EL mai 2025 (€)</t>
  </si>
  <si>
    <t>Väljamakse EL %</t>
  </si>
  <si>
    <t>Menetluses maksed mai 2025 (€)</t>
  </si>
  <si>
    <t>SFOS prognoos 2025 II pa  (€)</t>
  </si>
  <si>
    <t>Prognoositav väljamakse seis 2025 kumulatiivselt (SFOS) (€)</t>
  </si>
  <si>
    <t>2021-2027.1.01.23-0169</t>
  </si>
  <si>
    <t>Metsavaru hindamine ja süsinikuvaru modelleerimine satelliitseirele tuginedes, kiirendamaks rohepööret ja suurendamaks süsinikuturu läbipaistvust</t>
  </si>
  <si>
    <t>KappaZeta OÜ</t>
  </si>
  <si>
    <t>Rahastatud</t>
  </si>
  <si>
    <t>2021-2027.1.01.23-0170</t>
  </si>
  <si>
    <t>Kibedad ühendid taimsetes valguallikates</t>
  </si>
  <si>
    <t>AS TFTAK</t>
  </si>
  <si>
    <t>Lõpetatud</t>
  </si>
  <si>
    <t>2021-2027.1.01.23-0180</t>
  </si>
  <si>
    <t>Rakendusuuringud mahetoidu tervislikkusest</t>
  </si>
  <si>
    <t>Tartu Tervishoiu Kõrgkool</t>
  </si>
  <si>
    <t>2021-2027.1.01.23-0241</t>
  </si>
  <si>
    <t>Nutikate tehnoloogiate integreerimine tööprotsessi ja inseneriõppesse</t>
  </si>
  <si>
    <t>Tallinna Tehnikaülikool</t>
  </si>
  <si>
    <t>2021-2027.1.01.23-0246</t>
  </si>
  <si>
    <t>Hoone potentsiaali hindamine</t>
  </si>
  <si>
    <t>R8 Technologies OÜ</t>
  </si>
  <si>
    <t>2021-2027.1.01.23-0264</t>
  </si>
  <si>
    <t>Teadmussiirdedoktorantuur - Uuenduslikud mõõtmismeetodid metalli pinnakatete kvaliteedi hindamiseks</t>
  </si>
  <si>
    <t>Tallinna Tehnikakõrgkool</t>
  </si>
  <si>
    <t>2021-2027.1.01.23-0274</t>
  </si>
  <si>
    <t>Teadmussiirdedoktorantuur Arvo Pärdi keskuse digiandmebaasi arendamiseks ja Pärdi käsikirjade intersemiootiliseks uurimiseks</t>
  </si>
  <si>
    <t>Sihtasutus Arvo Pärdi Keskus</t>
  </si>
  <si>
    <t>2021-2027.1.01.23-0285</t>
  </si>
  <si>
    <t>Tippspetsialisti kaasamine loomakasvatuse ja veterinaaria õppe kaasajastamisse</t>
  </si>
  <si>
    <t>Eesti Maaülikool</t>
  </si>
  <si>
    <t>2021-2027.1.01.23-0292</t>
  </si>
  <si>
    <t>Digitaalsed lahendused puidu mitteinvasiivsel klassifitseerimisel ja iseloomustamisel FTIR spektrite alusel</t>
  </si>
  <si>
    <t>2021-2027.1.01.23-0352</t>
  </si>
  <si>
    <t>Terviseuuringud - funktsionaalsete toitude mõju soolemikrobioomile ja tervisenäitajatele</t>
  </si>
  <si>
    <t>2021-2027.1.01.23-0367</t>
  </si>
  <si>
    <t>Eesti Rahvusringhäälingu audiovisuaalse voogedastusteenuse analüütika arendamine</t>
  </si>
  <si>
    <t>Eesti Rahvusringhääling</t>
  </si>
  <si>
    <t>2021-2027.1.01.23-0370</t>
  </si>
  <si>
    <t>Tahkeoksiidse elektrolüüsielemendi liitraku disainimine ja tootmiskõlbulikuks juurutamine</t>
  </si>
  <si>
    <t>H2Electro OÜ</t>
  </si>
  <si>
    <t>2021-2027.1.01.23-0377</t>
  </si>
  <si>
    <t>Teadmussiirdedoktorandi palkamine Kõrgema Kunstikooli Pallas lambavilla väärindamise uurimiseks tekstiilikunsti ja -disaini valdkonnas</t>
  </si>
  <si>
    <t>Kõrgem Kunstikool Pallas</t>
  </si>
  <si>
    <t>2021-2027.1.01.23-0378</t>
  </si>
  <si>
    <t>OsteoSense: sise- ja välistingimustes toimuva treeningu ning taastusravi ajal inimese luu- ja lihaskonnale langeva koormuse mõõtmise rakendus</t>
  </si>
  <si>
    <t>2021-2027.1.01.23-0385</t>
  </si>
  <si>
    <t>Mehitamata õhusüsteemide uurimislabor</t>
  </si>
  <si>
    <t>Eesti Lennuakadeemia</t>
  </si>
  <si>
    <t>2021-2027.1.01.23-0404</t>
  </si>
  <si>
    <t>Kõrgdünaamilise ulatuse (HDR-i) mõjude uurimine audiovisuaalses valdkonnas</t>
  </si>
  <si>
    <t>OÜ Alexandra Film</t>
  </si>
  <si>
    <t>2021-2027.1.01.23-0413</t>
  </si>
  <si>
    <t>Teadus-, arendus- ja innovatsioonitegevuste tulemuste rakendamise võimekuse tõstmine ühiskonnas ning selleks soodsa poliitikakeskkonna loomine (RITA+)</t>
  </si>
  <si>
    <t>Sihtasutus Eesti Teadusagentuur</t>
  </si>
  <si>
    <t>2021-2027.1.01.23-0419</t>
  </si>
  <si>
    <t>Fikseeritud tiivaga õhusõiduki juhtimine ja kontrollimine</t>
  </si>
  <si>
    <t>2021-2027.1.01.23-0421</t>
  </si>
  <si>
    <t>Tippspetsialisti kaasamine Kõrgema Kunstikooli Pallas arendustegevuste läbiviimiseks</t>
  </si>
  <si>
    <t>2021-2027.1.01.23-0431</t>
  </si>
  <si>
    <t>Kõrge radiatsioonitaluvusega uue generatsiooni kosmose kaamerate rakendusuuring</t>
  </si>
  <si>
    <t>Crystalspace OÜ</t>
  </si>
  <si>
    <t>2021-2027.1.01.24-0479</t>
  </si>
  <si>
    <t>Personaalse Üliõpilasassistendi Arendamine Tallinna Tehnikaülikoolis</t>
  </si>
  <si>
    <t>2021-2027.1.01.24-0480</t>
  </si>
  <si>
    <t>Seenematerjalide uurimine</t>
  </si>
  <si>
    <t>Myceen OÜ</t>
  </si>
  <si>
    <t>2021-2027.1.01.24-0499</t>
  </si>
  <si>
    <t>Jõgede vooluhulga hindamine mehitamata õhusõiduki (UAV) abil</t>
  </si>
  <si>
    <t>Keskkonnaagentuur</t>
  </si>
  <si>
    <t>2021-2027.1.01.24-0530</t>
  </si>
  <si>
    <t>Insenerioskuste ja innovatiivse tehnoloogia integreerimine õppesse Tartu Ülikoolis</t>
  </si>
  <si>
    <t>Tartu Ülikool</t>
  </si>
  <si>
    <t>2021-2027.1.01.24-0546</t>
  </si>
  <si>
    <t>Väikeste moodulreaktorite radioaktiivsete jäätmete käitlemise strateegiate tehniline analüüs</t>
  </si>
  <si>
    <t>Kliimaministeerium</t>
  </si>
  <si>
    <t>2021-2027.1.01.24-0565</t>
  </si>
  <si>
    <t>Tehnoloogiarikkas õpikeskkonnas õppimine ja õpetamine õe õppekavas</t>
  </si>
  <si>
    <t>Tallinna Tervishoiu Kõrgkool</t>
  </si>
  <si>
    <t>2021-2027.1.01.24-0566</t>
  </si>
  <si>
    <t>Ohutuskultuuri juhtimise erinevate aspektide eristamine - strateegilise juhtimise lähenemisviis tervishoiuorganisatsiooni patsientide ja töötajate ohutuseks</t>
  </si>
  <si>
    <t>2021-2027.1.01.24-0598</t>
  </si>
  <si>
    <t>Rapsil esinevad seen- ja viirushaigused Eesti tingimustes.</t>
  </si>
  <si>
    <t>Põllumeeste ühistu KEVILI</t>
  </si>
  <si>
    <t>2021-2027.1.01.24-0599</t>
  </si>
  <si>
    <t>Tippspetsialisti kaasamine põllumajandus-toidusektori innovatsiooni õppe- ja teadustöö võimekuse tõstmiseks</t>
  </si>
  <si>
    <t>2021-2027.1.01.24-0604</t>
  </si>
  <si>
    <t>Energiatõhusad juhtimisalgoritmid päikesepaneelidega ärihoonetele</t>
  </si>
  <si>
    <t>2021-2027.1.01.24-0611</t>
  </si>
  <si>
    <t>Füsioterapeutide töörahulolu ja vaimne tervis</t>
  </si>
  <si>
    <t>2021-2027.1.01.24-0615</t>
  </si>
  <si>
    <t>Ergonoomika aluste rakendamine nutikate lahenduste loomiseks klimaatilise stressi minimeerimisel päästetöötajate kaitserõivaste süsteemides</t>
  </si>
  <si>
    <t>2021-2027.1.01.24-0618</t>
  </si>
  <si>
    <t>Mükoproteiini koostootmise tehnoloogia arendus</t>
  </si>
  <si>
    <t>Funki Foods OÜ</t>
  </si>
  <si>
    <t>2021-2027.1.01.24-0624</t>
  </si>
  <si>
    <t>Autopiloodi tarkvara arendamine mehitamata õhusõidukite süsteemidele</t>
  </si>
  <si>
    <t>2021-2027.1.01.24-0625</t>
  </si>
  <si>
    <t>Teadmussiirdedoktorantuur - Interdistsiplinaarse Õppe Arendamine Inseneerias</t>
  </si>
  <si>
    <t>2021-2027.1.01.24-0626</t>
  </si>
  <si>
    <t>Koostöökeskkonna edendamine ning teadus- ja arendustegevuse pakkumise seire korraldamine (TemTa 2)</t>
  </si>
  <si>
    <t>2021-2027.1.01.24-0627</t>
  </si>
  <si>
    <t>Uuringute läbiviimine TAIE nutika spetsialiseerumise fookusvaldkondades (TemTa 1)</t>
  </si>
  <si>
    <t>2021-2027.1.01.24-0628</t>
  </si>
  <si>
    <t>Uuringute läbiviimine TAIE nutika spetsialiseerumise fookusvaldkondades - kliimapanusega (TemTa1)</t>
  </si>
  <si>
    <t>2021-2027.1.01.24-0631</t>
  </si>
  <si>
    <t>Tarkvaralised lahendused uudsete ravimikandidaatide arenduseks (INTELLRAVI)</t>
  </si>
  <si>
    <t>IRISBIO OÜ</t>
  </si>
  <si>
    <t>2021-2027.1.01.24-0639</t>
  </si>
  <si>
    <t>Depressiooni ja suitsiidikäitumise ennetamine digivahendite ja kogukonnapõhise sekkumisega.</t>
  </si>
  <si>
    <t>Eesti-Rootsi Vaimse Tervise ja Suitsidoloogia Instituut</t>
  </si>
  <si>
    <t>2021-2027.1.01.24-0641</t>
  </si>
  <si>
    <t>IKT tippspetsialisti kaasamine Tallinna Ülikooli Humanitaarteaduste instituudis teadus- ja arendustöö läbiviimiseks ja võimestamiseks</t>
  </si>
  <si>
    <t>Tallinna Ülikool</t>
  </si>
  <si>
    <t>2021-2027.1.01.24-0651</t>
  </si>
  <si>
    <t>Teadmussiirdedoktorantuur Arvo Pärdi varase heliloomingu uurimiseks ja Arvo Pärdi Keskuse digitaalarhiivi kasutajatõhusamaks muutmiseks mahukate heli- ja videofailide sisukaartide loomisega</t>
  </si>
  <si>
    <t>2021-2027.1.01.24-0652</t>
  </si>
  <si>
    <t>Tippspetsialisti kaasamine kinnisvara valdkonna õppe-, arenduse- ja teadustöö võimekuse tõstmiseks</t>
  </si>
  <si>
    <t>2021-2027.1.01.24-0665</t>
  </si>
  <si>
    <t>SA Estonian Business Schooli rohe- ja ringmajanduse TA kompetentsi tõstmine</t>
  </si>
  <si>
    <t>Sihtasutus Estonian Business School</t>
  </si>
  <si>
    <t>2021-2027.1.01.24-0674</t>
  </si>
  <si>
    <t>Elektroonika tippspetsialisti integreerimine Tartu Ülikooli tehnikahariduse õppesse</t>
  </si>
  <si>
    <t>2021-2027.1.01.24-0680</t>
  </si>
  <si>
    <t>Toidutehnoloogia valdkonna tööstuse spetsialisti palkamine TalTechis välja töötatud uudse katseseadme kommertsialiseerimiseks</t>
  </si>
  <si>
    <t>2021-2027.1.01.24-0682</t>
  </si>
  <si>
    <t>Eksperimentaalse rahanduse tööriistade ning infotehnoloogilise keskkonna arendamine</t>
  </si>
  <si>
    <t>2021-2027.1.01.24-0690</t>
  </si>
  <si>
    <t>Kaitseväe harjutusväljade keskkonnaseisund: väljakutsed ja võimalused riigikaitse ja looduse jätkusuutlikuks koosolemiseks</t>
  </si>
  <si>
    <t>Riigi Kaitseinvesteeringute Keskus</t>
  </si>
  <si>
    <t>2021-2027.1.01.24-0691</t>
  </si>
  <si>
    <t>Õendusüliõpilaste kutseidentiteedi kujundamine terviseteadliku elustiili kontekstis</t>
  </si>
  <si>
    <t>2021-2027.1.01.24-0694</t>
  </si>
  <si>
    <t>Masinaehitustehnoloogia õppeaine arendamine</t>
  </si>
  <si>
    <t>2021-2027.1.01.24-0705</t>
  </si>
  <si>
    <t>SA Estonian Business Schooli nutika ja jätkusuutliku energeetika TA kompetentsi tõstmine</t>
  </si>
  <si>
    <t>2021-2027.1.01.24-0706</t>
  </si>
  <si>
    <t>Linna liikumis- ja elujõu prognoosimudelite rakendamine Ülemiste Citys</t>
  </si>
  <si>
    <t>Aktsiaselts Mainor</t>
  </si>
  <si>
    <t>2021-2027.1.01.24-0726</t>
  </si>
  <si>
    <t>Ütriaga stabiliseeritud tsirkoonia mikrotorud ja nende kasutamine tahkeoksiidsetes kütuseelementides</t>
  </si>
  <si>
    <t>GaltTec OÜ</t>
  </si>
  <si>
    <t>2021-2027.1.01.24-0730</t>
  </si>
  <si>
    <t>Ioontuule efektide rakendusuuringud energiatõhusate aerodünaamiliste süsteemide arendamiseks</t>
  </si>
  <si>
    <t>2021-2027.1.01.24-0735</t>
  </si>
  <si>
    <t>Õigusvaldkonna tippspetsialisti kaasamine Tallinna Ülikooli Ühiskonnateaduste instituudis teadus- ja arendustöö andmevaldkonna arendamiseks</t>
  </si>
  <si>
    <t>2021-2027.1.01.24-0749</t>
  </si>
  <si>
    <t>MTÜ Peaasjad vaimse tervise teenuste mõju tõendatuse analüüs</t>
  </si>
  <si>
    <t>Mittetulundusühing Peaasjad</t>
  </si>
  <si>
    <t>2021-2027.1.01.24-0750</t>
  </si>
  <si>
    <t>Bioinformaatiliste meetodite väljatöötamine endomeetriumi vähi prognoosi ja diagnoosimise parandamiseks</t>
  </si>
  <si>
    <t>Celvia CC AS</t>
  </si>
  <si>
    <t>2021-2027.1.01.24-0754</t>
  </si>
  <si>
    <t>Uuendusliku hindamismetoodika välja töötamine nägemissüsteemi kohanemiseks XR-keskkondade kasutamisel</t>
  </si>
  <si>
    <t>2021-2027.1.01.24-0758</t>
  </si>
  <si>
    <t>AIRE demoprojektide äriarenduse ekspert</t>
  </si>
  <si>
    <t>2021-2027.1.01.24-0769</t>
  </si>
  <si>
    <t>Tehnikaerialade tulevikuoskused: tehnoloogia, ettevõtluse ja enesejuhtimise integreerimine õppekavasse</t>
  </si>
  <si>
    <t>2021-2027.1.01.24-0770</t>
  </si>
  <si>
    <t>E-mobiilsuse ja mikromobiilsuse valdkonna tööstuse eksperdi palkamine TalTechis välja töötatud uudse riistvara ja teenusearenduse kommertsialiseerimiseks</t>
  </si>
  <si>
    <t>2021-2027.1.01.24-0771</t>
  </si>
  <si>
    <t>Tippspetsialisti kaasamine maakorralduse valdkonna õppe-, arenduse- ja teadustöö võimekuse tõstmiseks</t>
  </si>
  <si>
    <t>2021-2027.1.01.24-0772</t>
  </si>
  <si>
    <t>AIRE innovatsioonijuht teadmussiirde ergutamiseks</t>
  </si>
  <si>
    <t>2021-2027.1.01.24-0776</t>
  </si>
  <si>
    <t>Metsamahu ja metsa kõrguse hindamine hemiboreaalsetes metsades multi-staatilise tehisavaradari andmetest</t>
  </si>
  <si>
    <t>2021-2027.1.01.24-0777</t>
  </si>
  <si>
    <t>Innovaatilise antibakteriaalse haavasideme toimemehhanismid</t>
  </si>
  <si>
    <t>Nanordica Medical OÜ</t>
  </si>
  <si>
    <t>2021-2027.1.01.24-0779</t>
  </si>
  <si>
    <t>Antimikroobsete ravimikandidaatide prekliinilise arenduse spetsialisti toomine Tartu Ülikooli</t>
  </si>
  <si>
    <t>2021-2027.1.01.24-0785</t>
  </si>
  <si>
    <t>Uudne meetod mehhaaniliselt kiustatud tekstiilijäätmetest jäiga lehtmaterjali valmistamiseks erinevateks tööstuslikeks rakendusteks</t>
  </si>
  <si>
    <t>KIUD Technologies OÜ</t>
  </si>
  <si>
    <t>2021-2027.1.01.24-0792</t>
  </si>
  <si>
    <t>SA Estonian Business Schooli toormete ringmajanduse ja ressursitõhususe TA kompetentsi tõstmine</t>
  </si>
  <si>
    <t>2021-2027.1.01.25-0916</t>
  </si>
  <si>
    <t>Digitaalselt võimestatud hariduse juhtimine, mis aitab kaasa pikaajalisele ja jätkusuutlikule erainvesteeringule – tänapäeva teadmistepõhise majanduse unistus või vajadus?</t>
  </si>
  <si>
    <t>MTÜ EdTech Estonia</t>
  </si>
  <si>
    <t>2021-2027.1.01.25-0918</t>
  </si>
  <si>
    <t>Tippspetsialisti kaasamine EMÜ geodeesia valdkonna kaugseire alase kompetentsi tõstmiseks</t>
  </si>
  <si>
    <t>2021-2027.1.01.25-0940</t>
  </si>
  <si>
    <t>Vetikatest pärinevate biomolekulide uurimise mitmetasemeline edendamine</t>
  </si>
  <si>
    <t>2021-2027.1.01.25-0966</t>
  </si>
  <si>
    <t>Tippspetsialisti kaasamine kohalike ressursside väärindamise tõhustamiseks Polli aiandusuuringute keskusesse</t>
  </si>
  <si>
    <t>2021-2027.1.01.25-0997</t>
  </si>
  <si>
    <t>Tehisintellektipõhine biomarkerite tuvastamine uue in vitro diagnostikameetodi arendamiseks kiireks ja tõhusaks vaginaalse mikrobiomi analüüsiks</t>
  </si>
  <si>
    <t>2021-2027.1.01.23-0350</t>
  </si>
  <si>
    <t>Mobilitas 3.0</t>
  </si>
  <si>
    <t>2021-2027.1.01.24-0444</t>
  </si>
  <si>
    <t>Personaalmeditsiini tippkeskus</t>
  </si>
  <si>
    <t>2021-2027.1.01.24-0446</t>
  </si>
  <si>
    <t>Toetuse andmise tingimuste kehtestamine tegevuse „FinEst Targa Linna tippkeskus“ elluviimiseks</t>
  </si>
  <si>
    <t>2021-2027.1.01.24-0451</t>
  </si>
  <si>
    <t>Bioinseneeria tippkeskus</t>
  </si>
  <si>
    <t>2021-2027.4.04.24-0009</t>
  </si>
  <si>
    <t>Haridus- ja Teadusministeerium</t>
  </si>
  <si>
    <t>2021-2027.4.04.23-0002</t>
  </si>
  <si>
    <t>Inseneriakadeemia ja IT Akadeemia kõrghariduses</t>
  </si>
  <si>
    <t>Haridus- ja Noorteamet</t>
  </si>
  <si>
    <t>2021-2027.4.04.24-0003</t>
  </si>
  <si>
    <t>Ülikoolide koostöö doktoriõppe edendamisel</t>
  </si>
  <si>
    <t>2021-2027.4.04.24-0004</t>
  </si>
  <si>
    <t>IT Akadeemia ja inseneriakadeemia arendamine kutse-, üld- ja huvihariduses</t>
  </si>
  <si>
    <t>2021-2027.4.04.24-0005</t>
  </si>
  <si>
    <t>Tööturu vajadustele vastava kutse- ja kõrghariduse arendamine (PRÕM+)</t>
  </si>
  <si>
    <t>2021-2027.4.04.24-0007</t>
  </si>
  <si>
    <t>Kõrghariduse kvaliteet ja rahvusvahelistumine</t>
  </si>
  <si>
    <t>2021-2027.4.04.24-0006</t>
  </si>
  <si>
    <t>Teaduskommunikatsioon ja teaduse populariseerimine (TeaMe 3.0)</t>
  </si>
  <si>
    <t>2021-2027.4.05.23-0001</t>
  </si>
  <si>
    <t>Noorsootöö meetmed noorte tööturule sisenemise toetamiseks ja NEET-staatuses noortele tugimeetmete pakkumiseks</t>
  </si>
  <si>
    <t>2021-2027.4.05.23-0002</t>
  </si>
  <si>
    <t>Hariduse tugiteenused</t>
  </si>
  <si>
    <t>2021-2027.4.06.23-0003</t>
  </si>
  <si>
    <t>Täiskasvanuhariduse arendamine ja mitteformaalsete õppimisvõimaluste pakkumine (VÕTI)</t>
  </si>
  <si>
    <t>2021-2027.4.06.23-0001</t>
  </si>
  <si>
    <t>Kutsesüsteemi reform</t>
  </si>
  <si>
    <t>Sihtasutus Kutsekoda</t>
  </si>
  <si>
    <t>2021-2027.4.07.23-0011</t>
  </si>
  <si>
    <t>Eesti keele õpe ja keeleõppe arendamine</t>
  </si>
  <si>
    <t>Eesti Keele Instituut</t>
  </si>
  <si>
    <t>2021-2027.4.07.23-0014</t>
  </si>
  <si>
    <t>Teenused riskinoortele ning laste ja noorte kodanikuühiskonda kaasamine (YAM)</t>
  </si>
  <si>
    <t>2021-2027.4.07.24-0016</t>
  </si>
  <si>
    <t>Teenused riskinoortele ning laste ja noorte kodanikuühiskonda kaasamine - SPIN</t>
  </si>
  <si>
    <t>Mittetulundusühing SPIN</t>
  </si>
  <si>
    <t>2021-2027.4.08.24-0019</t>
  </si>
  <si>
    <t>Valga valla haridusasutustes kaasava hariduse meetmete rakendamine</t>
  </si>
  <si>
    <t>Valga Vallavalitsus</t>
  </si>
  <si>
    <t>2021-2027.4.08.24-0022</t>
  </si>
  <si>
    <t>Kaasava hariduse põhimõtete rakendamine Harku valla üldhariduskoolides</t>
  </si>
  <si>
    <t>Harku Vallavalitsus</t>
  </si>
  <si>
    <t>2021-2027.4.08.24-0024</t>
  </si>
  <si>
    <t>Kaasava hariduse põhimõtete rakendamine Rae vallas</t>
  </si>
  <si>
    <t>Rae Vallavalitsus</t>
  </si>
  <si>
    <t>2021-2027.4.08.24-0025</t>
  </si>
  <si>
    <t>Kadrina valla kaasava hariduse edendamine hariduses ja noorsootöös</t>
  </si>
  <si>
    <t>Kadrina Vallavalitsus</t>
  </si>
  <si>
    <t>2021-2027.4.08.24-0026</t>
  </si>
  <si>
    <t>Kaasava hariduse põhimõtete rakendamine Viljandi linna haridusasutustes</t>
  </si>
  <si>
    <t>Viljandi Linnavalitsus</t>
  </si>
  <si>
    <t>2021-2027.4.08.24-0027</t>
  </si>
  <si>
    <t>Põltsamaa valla HEV noortele sobivate õpikeskkondade loomine ja arendamine</t>
  </si>
  <si>
    <t>Põltsamaa Vallavalitsus</t>
  </si>
  <si>
    <t>2021-2027.4.08.24-0028</t>
  </si>
  <si>
    <t>HEV õppijatele sobiva arengukeskkonna tagamine Saaremaa vallas</t>
  </si>
  <si>
    <t>Saaremaa Vallavalitsus</t>
  </si>
  <si>
    <t>2021-2027.4.08.24-0032</t>
  </si>
  <si>
    <t>Kaasava hariduse rakendamise võimekuse tõstmine Võru vallas</t>
  </si>
  <si>
    <t>Võru Vallavalitsus</t>
  </si>
  <si>
    <t>2021-2027.4.08.24-0033</t>
  </si>
  <si>
    <t>Kaasava hariduse põhimõtete rakendamine Otepää valla koolides</t>
  </si>
  <si>
    <t>Otepää Vallavalitsus</t>
  </si>
  <si>
    <t>2021-2027.4.08.24-0036</t>
  </si>
  <si>
    <t>Kaasava hariduse põhimõtete edendamine Lüganuse valla territooriumil asuvates koolides</t>
  </si>
  <si>
    <t>Lüganuse Vallavalitsus</t>
  </si>
  <si>
    <t>2021-2027.4.08.24-0039</t>
  </si>
  <si>
    <t>Kaasava hariduse võimekuse suurendamine Maardu üldhariduskoolides aastatel 2024-2025</t>
  </si>
  <si>
    <t>Maardu Linnavalitsus</t>
  </si>
  <si>
    <t>2021-2027.4.08.24-0041</t>
  </si>
  <si>
    <t>Keila Kooli Loodemaja ja Waldorfkooli Läte kaasava hariduse põhimõtete rakendamine</t>
  </si>
  <si>
    <t>Keila Linnavalitsus</t>
  </si>
  <si>
    <t>2021-2027.4.08.24-0043</t>
  </si>
  <si>
    <t>Kaasava hariduskorralduse edendamiseks väikevahendite soetamine Väike-Maarja valla koolidele</t>
  </si>
  <si>
    <t>Väike-Maarja Vallavalitsus</t>
  </si>
  <si>
    <t>2021-2027.4.08.24-0044</t>
  </si>
  <si>
    <t>Kaasava hariduse põhimõtete rakendamine Tartu linna haridusvõrgus</t>
  </si>
  <si>
    <t>Tartu Linnavalitsus</t>
  </si>
  <si>
    <t>2021-2027.4.08.24-0048</t>
  </si>
  <si>
    <t>Kaasava hariduse rakendamine Haapsalu linnas</t>
  </si>
  <si>
    <t>Haapsalu Linnavalitsus</t>
  </si>
  <si>
    <t>2021-2027.4.08.24-0049</t>
  </si>
  <si>
    <t>Võrdsed võimalused Järva õpilastele</t>
  </si>
  <si>
    <t>Järva Vallavalitsus</t>
  </si>
  <si>
    <t>2021-2027.4.08.24-0050</t>
  </si>
  <si>
    <t>Mulgi valla kaasava hariduse põhimõtete rakendamine 2025</t>
  </si>
  <si>
    <t>Mulgi Vallavalitsus</t>
  </si>
  <si>
    <t>2021-2027.4.08.24-0053</t>
  </si>
  <si>
    <t>Kaasav haridus Alutaguse vallas</t>
  </si>
  <si>
    <t>Alutaguse Vallavalitsus</t>
  </si>
  <si>
    <t>2021-2027.4.08.24-0054</t>
  </si>
  <si>
    <t>Kaasava hariduse põhimõtete rakendamine perioodil 2021–2027 Raasiku Koolis</t>
  </si>
  <si>
    <t>Raasiku Vallavalitsus</t>
  </si>
  <si>
    <t>2021-2027.4.08.24-0059</t>
  </si>
  <si>
    <t>Kaasav haridus Pärnus</t>
  </si>
  <si>
    <t>Pärnu Linnavalitsus</t>
  </si>
  <si>
    <t>2021-2027.4.08.24-0060</t>
  </si>
  <si>
    <t>Kaasava hariduse põhimõtete rakendamine Antsla valla üldhariduskoolides</t>
  </si>
  <si>
    <t>Antsla Vallavalitsus</t>
  </si>
  <si>
    <t>2021-2027.4.08.24-0061</t>
  </si>
  <si>
    <t>Kaasava hariduse põhimõtete rakendamine Põlva vallas</t>
  </si>
  <si>
    <t>Põlva Vallavalitsus</t>
  </si>
  <si>
    <t>2021-2027.4.08.24-0063</t>
  </si>
  <si>
    <t>Kaasava hariduse põhimõtete rakendamine Viljandi vallas</t>
  </si>
  <si>
    <t>Viljandi Vallavalitsus</t>
  </si>
  <si>
    <t>2021-2027.4.08.24-0065</t>
  </si>
  <si>
    <t>Kaasava hariduse põhimõtete rakendamine Türi valla koolides</t>
  </si>
  <si>
    <t>Türi Vallavalitsus</t>
  </si>
  <si>
    <t>2021-2027.4.08.24-0066</t>
  </si>
  <si>
    <t>HEV õpilaste õppekeskkonna parandamine Märjamaa valla haridusasutustes</t>
  </si>
  <si>
    <t>Märjamaa Vallavalitsus</t>
  </si>
  <si>
    <t>2021-2027.4.08.24-0067</t>
  </si>
  <si>
    <t>Õpivõimaluste mitmekesistamine ja HEV õpilaste kaasamine Kanepi valla koolides</t>
  </si>
  <si>
    <t>Kanepi Vallavalitsus</t>
  </si>
  <si>
    <t>2021-2027.4.08.24-0068</t>
  </si>
  <si>
    <t>Rakvere valla haridusasutustele kaasava hariduse põhimõtte rakendamiseks vajalike vahendite soetamine</t>
  </si>
  <si>
    <t>Rakvere Vallavalitsus</t>
  </si>
  <si>
    <t>2021-2027.4.08.24-0070</t>
  </si>
  <si>
    <t>Lääne-Harju valla koolides kaasava hariduse rakendamine</t>
  </si>
  <si>
    <t>Lääne-Harju Vallavalitsus</t>
  </si>
  <si>
    <t>2021-2027.4.08.24-0071</t>
  </si>
  <si>
    <t>Jõhvi Kesklinna Kooli võimekuse suurendamine kaasava hariduse põhimõtete rakendamisel</t>
  </si>
  <si>
    <t>Jõhvi Vallavalitsus</t>
  </si>
  <si>
    <t>2021-2027.4.08.24-0073</t>
  </si>
  <si>
    <t>HEV õpilastele ligipääsu tagamine õpikeskkonnale Kilingi-Nõmme Gümnaasiumis</t>
  </si>
  <si>
    <t>Saarde Vallavalitsus</t>
  </si>
  <si>
    <t>2021-2027.4.08.24-0075</t>
  </si>
  <si>
    <t>HEV väikelahendused Kuusalu valla koolidele</t>
  </si>
  <si>
    <t>Kuusalu Vallavalitsus</t>
  </si>
  <si>
    <t>2021-2027.4.08.24-0076</t>
  </si>
  <si>
    <t>Kaasava hariduse põhimõtete rakendamine Kambja vallas</t>
  </si>
  <si>
    <t>Kambja Vallavalitsus</t>
  </si>
  <si>
    <t>2021-2027.4.08.24-0077</t>
  </si>
  <si>
    <t>Tingimuste loomine Tori valla haridusasutustes kaasava hariduse põhimõtete rakendamiseks</t>
  </si>
  <si>
    <t>Tori Vallavalitsus</t>
  </si>
  <si>
    <t>2021-2027.4.08.24-0078</t>
  </si>
  <si>
    <t>Toevajadusega õpilastele õpikeskkonna loomine Luunjas</t>
  </si>
  <si>
    <t>Luunja Vallavalitsus</t>
  </si>
  <si>
    <t>2021-2027.4.08.24-0079</t>
  </si>
  <si>
    <t>Toila Gümnaasiumi ümberkujundamine põhikooliks</t>
  </si>
  <si>
    <t>Toila Vallavalitsus</t>
  </si>
  <si>
    <t>2021-2027.4.08.24-0080</t>
  </si>
  <si>
    <t>Narva-Jõesuu koolihoone ehitamine</t>
  </si>
  <si>
    <t>Narva-Jõesuu Linnavalitsus</t>
  </si>
  <si>
    <t>2021-2027.4.08.24-0081</t>
  </si>
  <si>
    <t>Iisaku Gümnaasiumi ümberkujundamine põhikooliks</t>
  </si>
  <si>
    <t>2021-2027.4.08.24-0082</t>
  </si>
  <si>
    <t>Kohtla-Järve Järve linnaosas kahe põhikooli ühendamine üheks põhikooliks ning koolihoone ehitamine riigi pidamisel olevale Kohtla-Järve Järve Koolile</t>
  </si>
  <si>
    <t>Kohtla-Järve Linnavalitsus</t>
  </si>
  <si>
    <t>2021-2027.4.08.24-0083</t>
  </si>
  <si>
    <t>Kohtla-Järve Ahtme linnaosas kolme põhikooli ühendamine üheks põhikooliks ning kuni kolme paralleeliga koolihoone ehitamine</t>
  </si>
  <si>
    <t>2021-2027.4.08.24-0084</t>
  </si>
  <si>
    <t>Narva linnas vähemalt kahe põhikooli ühendamine üheks põhikooliks ning kuni kolme paralleeliga ja väikeklassidega koolihoone ehitamine</t>
  </si>
  <si>
    <t>Narva Linna Arenduse ja Ökonoomika Amet</t>
  </si>
  <si>
    <t>2021-2027.4.08.24-0086</t>
  </si>
  <si>
    <t>Kohtla-Järve HEV-noorteala</t>
  </si>
  <si>
    <t>2021-2027.4.08.24-0087</t>
  </si>
  <si>
    <t>Kaasav haridus Kosel</t>
  </si>
  <si>
    <t>Kose Vallavalitsus</t>
  </si>
  <si>
    <t>2021-2027.4.08.24-0088</t>
  </si>
  <si>
    <t>Tõrva haridus- ja noorsootöö asutuste ajakohastamine kaasava hariduse põhimõtete rakendamiseks</t>
  </si>
  <si>
    <t>Tõrva Vallavalitsus</t>
  </si>
  <si>
    <t>2021-2027.4.08.24-0090</t>
  </si>
  <si>
    <t>Mustvee valla üldhariduskoolide võimekuse suurendamine kaasava hariduse põhimõtete rakendamiseks</t>
  </si>
  <si>
    <t>Mustvee Vallavalitsus</t>
  </si>
  <si>
    <t>2021-2027.4.08.24-0093</t>
  </si>
  <si>
    <t>Rapla valla kaasava hariduse toetamine 2024</t>
  </si>
  <si>
    <t>Rapla Vallavalitsus</t>
  </si>
  <si>
    <t>2021-2027.4.08.24-0094</t>
  </si>
  <si>
    <t>Kaasava hariduse põhimõtete rakendamise toetamine Loksa Gümnaasiumis</t>
  </si>
  <si>
    <t>Loksa Linnavalitsus</t>
  </si>
  <si>
    <t>2021-2027.4.08.24-0095</t>
  </si>
  <si>
    <t>Jõhvi Põhikooli välisõppeklasside rajamine kaasava hariduse põhimõtete rakendamiseks</t>
  </si>
  <si>
    <t>2021-2027.4.08.24-0096</t>
  </si>
  <si>
    <t>Anija valla kaasava hariduse projekt</t>
  </si>
  <si>
    <t>Anija Vallavalitsus</t>
  </si>
  <si>
    <t>2021-2027.4.08.24-0099</t>
  </si>
  <si>
    <t>Lifti rajamine Võru Kreutzwaldi Kooli HEV õpilaste õpikeskkonna parandamiseks</t>
  </si>
  <si>
    <t>Võru Linnavalitsus</t>
  </si>
  <si>
    <t>2021-2027.4.08.24-0100</t>
  </si>
  <si>
    <t>Kaasava hariduse põhimõtete rakendamine Saku vallas</t>
  </si>
  <si>
    <t>Saku Vallavalitsus</t>
  </si>
  <si>
    <t>2021-2027.4.08.24-0101</t>
  </si>
  <si>
    <t>Kaasava hariduse põhimõtete rakendamise toetamine Tallinna koolides II</t>
  </si>
  <si>
    <t>Tallinna Haridusamet</t>
  </si>
  <si>
    <t>2021-2027.4.08.24-0102</t>
  </si>
  <si>
    <t>Kaasava hariduse põhimõtete rakendamine Põhja-Sakala vallas 2025</t>
  </si>
  <si>
    <t>Põhja-Sakala Vallavalitsus</t>
  </si>
  <si>
    <t>2021-2027.4.08.24-0103</t>
  </si>
  <si>
    <t>Kaasava hariduse rakendamine Elva valla koolides ja noorsootööasutustes</t>
  </si>
  <si>
    <t>Elva Vallavalitsus</t>
  </si>
  <si>
    <t>2021-2027.4.08.24-0105</t>
  </si>
  <si>
    <t>Kaasav haridus Lääneranna vallas</t>
  </si>
  <si>
    <t>Lääneranna Vallavalitsus</t>
  </si>
  <si>
    <t>2021-2027.4.08.24-0106</t>
  </si>
  <si>
    <t>Setomaa Kooli ja Setomaa Gümnaasiumi erivajadustega õpilased on igakülgselt toetatud kõigis õppekohtades</t>
  </si>
  <si>
    <t>Setomaa Vallavalitsus</t>
  </si>
  <si>
    <t>2021-2027.4.08.24-0108</t>
  </si>
  <si>
    <t>Narva-Jõesuu koolide IT süsteemide soetamise terviklahendus</t>
  </si>
  <si>
    <t>2021-2027.4.08.24-0109</t>
  </si>
  <si>
    <t>Kaasava hariduse rakendamine Vinni valla üldhariduskoolides</t>
  </si>
  <si>
    <t>Vinni Vallavalitsus</t>
  </si>
  <si>
    <t>2021-2027.4.08.24-0110</t>
  </si>
  <si>
    <t>Räpina valla kaasava hariduse võimekuse tõstmine</t>
  </si>
  <si>
    <t>Räpina Vallavalitsus</t>
  </si>
  <si>
    <t>2021-2027.4.08.24-0111</t>
  </si>
  <si>
    <t>Kaasava hariduse põhimõtete rakendamise toetamine Peipsiääre valla koolides</t>
  </si>
  <si>
    <t>Peipsiääre Vallavalitsus</t>
  </si>
  <si>
    <t>2021-2027.4.08.24-0115</t>
  </si>
  <si>
    <t>Kehtna valla kaasava hariduse põhimõtete rakendamine</t>
  </si>
  <si>
    <t>Kehtna Vallavalitsus</t>
  </si>
  <si>
    <t>2021-2027.4.08.24-0118</t>
  </si>
  <si>
    <t>Väikelahendused Narva Keeltelütseumi ja Narva Kreenholmi Kooli HEV-õpilaste integreerimiseks</t>
  </si>
  <si>
    <t>Narva Linnavalitsuse Linnamajandusamet</t>
  </si>
  <si>
    <t>2021-2027.4.08.24-0119</t>
  </si>
  <si>
    <t>Muhu Põhikooli kaasava hariduse projekt</t>
  </si>
  <si>
    <t>Muhu Vallavalitsus</t>
  </si>
  <si>
    <t>2021-2027.4.08.24-0121</t>
  </si>
  <si>
    <t>Kaasava hariduse edendamine Viimsi valla põhikoolides</t>
  </si>
  <si>
    <t>Viimsi Vallavalitsus</t>
  </si>
  <si>
    <t>2021-2027.4.08.24-0122</t>
  </si>
  <si>
    <t>Väikelahendused Hiiumaa koolides HEV õpilaste integreerimiseks</t>
  </si>
  <si>
    <t>Hiiumaa Vallavalitsus</t>
  </si>
  <si>
    <t>2021-2027.4.08.24-0123</t>
  </si>
  <si>
    <t>Rakvere linnas kaasava hariduse rakendamise tingimuste parandamine</t>
  </si>
  <si>
    <t>Rakvere Linnavalitsus</t>
  </si>
  <si>
    <t>2021-2027.4.08.24-0124</t>
  </si>
  <si>
    <t>Täiendavate võimaluste loomine Paide linna väikeklassidele</t>
  </si>
  <si>
    <t>Paide Linnavalitsus</t>
  </si>
  <si>
    <t>2021-2027.4.08.24-0125</t>
  </si>
  <si>
    <t>HEV õpilastele suunatud lifti rajamine Turba Kooli</t>
  </si>
  <si>
    <t>Saue Vallavalitsus</t>
  </si>
  <si>
    <t>2021-2027.4.08.24-0127</t>
  </si>
  <si>
    <t>Häädemeeste valla koolides kaasava hariduse põhimõtete rakendamine</t>
  </si>
  <si>
    <t>Häädemeeste Vallavalitsus</t>
  </si>
  <si>
    <t>2021-2027.4.08.24-0128</t>
  </si>
  <si>
    <t>Kaasava hariduse põhimõtete rakendamine Vormsi vallas</t>
  </si>
  <si>
    <t>Vormsi Vallavalitsus</t>
  </si>
  <si>
    <t>2021-2027.4.08.24-0129</t>
  </si>
  <si>
    <t>Sillamäe Vanalinna Koolis ja Eesti Põhikoolis kaasava hariduse rakendamine</t>
  </si>
  <si>
    <t>Sillamäe Linnavalitsus</t>
  </si>
  <si>
    <t>2021-2027.4.08.24-0130</t>
  </si>
  <si>
    <t>Kaasame ja toetame Jõgeva vallas</t>
  </si>
  <si>
    <t>Jõgeva Vallavalitsus</t>
  </si>
  <si>
    <t>2021-2027.4.08.24-0132</t>
  </si>
  <si>
    <t>Kaasava haridus põhimõtete rakendamine Kohilas perioodil 2021-2027</t>
  </si>
  <si>
    <t>Kohila Vallavalitsus</t>
  </si>
  <si>
    <t>2021-2027.4.08.24-0133</t>
  </si>
  <si>
    <t>Kaasaegse õpikeskkonna loomine läbi interaktiivsete tahvlite soetamise hariduslike erivajadustega õpilaste toetamiseks ja kaasava hariduse edendamiseks Põhja-Pärnumaa valla koolides</t>
  </si>
  <si>
    <t>Põhja-Pärnumaa Vallavalitsus</t>
  </si>
  <si>
    <t>2021-2027.4.08.24-0134</t>
  </si>
  <si>
    <t>Kastre valla koolidele kaasava hariduse toetamiseks inventari soetamine</t>
  </si>
  <si>
    <t>Kastre Vallavalitsus</t>
  </si>
  <si>
    <t>2021-2027.4.08.24-0135</t>
  </si>
  <si>
    <t>Ruhnu põhikooli kaasava hariduse edendamise projekt</t>
  </si>
  <si>
    <t>Ruhnu Vallavalitsus</t>
  </si>
  <si>
    <t>2021-2027.4.08.24-0136</t>
  </si>
  <si>
    <t>Kaasava hariduse põhimõtete rakendamine Rõuge Põhikoolis</t>
  </si>
  <si>
    <t>Rõuge Vallavalitsus</t>
  </si>
  <si>
    <t>2021-2027.4.08.24-0138</t>
  </si>
  <si>
    <t>Vajalikud õppe- ja abivahendid Tartu valla HEV noortele</t>
  </si>
  <si>
    <t>Tartu Vallavalitsus</t>
  </si>
  <si>
    <t>2021-2027.4.08.24-0139</t>
  </si>
  <si>
    <t>Toila valla kooli ruumide kohandamine väikeklassideks, kaasavaks õpiruumiks</t>
  </si>
  <si>
    <t>2021-2027.4.08.24-0140</t>
  </si>
  <si>
    <t>Kaasava hariduse põhimõtete rakendamise võimestamine Tapa valla üldhariduskoolides</t>
  </si>
  <si>
    <t>Tapa Vallavalitsus</t>
  </si>
  <si>
    <t>2021-2027.4.08.22-0001</t>
  </si>
  <si>
    <t>Tõenduspõhise ja õppija arengut toetava kvaliteedijuhtimise edendamine üldhariduses</t>
  </si>
  <si>
    <t>2021-2027.6.01.23-0034</t>
  </si>
  <si>
    <t>Ida-Viru ettevõtluse teadmusmahukuse suurendamise toetus: teadusvõimekuse pakkumise arendamine Ida-Virumaal TA võrgustiku loomiseks</t>
  </si>
  <si>
    <t>2021-2027.6.01.23-0095</t>
  </si>
  <si>
    <t>Ida-Viru täiendkoolituse mahu suurendamine ning uute tasemeõppe õppekavade arendamine ja käivitamine kutse- ja kõrghariduses</t>
  </si>
  <si>
    <t>2021-2027.1.02.23-0001</t>
  </si>
  <si>
    <t>Riigiülesed kesksed teenused</t>
  </si>
  <si>
    <t>Justiits- ja Digiministeerium</t>
  </si>
  <si>
    <t>2021-2027.1.02.23-0004</t>
  </si>
  <si>
    <t>Justiitsministeeriumi valdkondlik digipööre</t>
  </si>
  <si>
    <t>2021-2027.1.02.23-0005</t>
  </si>
  <si>
    <t>Kliimaministeeriumi valdkondlik digipööre</t>
  </si>
  <si>
    <t>2021-2027.1.02.23-0006</t>
  </si>
  <si>
    <t>Kultuuriministeeriumi valdkondlik digipööre</t>
  </si>
  <si>
    <t>Kultuuriministeerium</t>
  </si>
  <si>
    <t>2021-2027.1.02.23-0007</t>
  </si>
  <si>
    <t>Sotsiaalministeeriumi valdkondlik digipööre</t>
  </si>
  <si>
    <t>Sotsiaalministeerium</t>
  </si>
  <si>
    <t>2021-2027.1.02.23-0008</t>
  </si>
  <si>
    <t>Majandus- ja Kommunikatsiooniministeeriumi valdkondlik digipööre</t>
  </si>
  <si>
    <t>Majandus- ja Kommunikatsiooniministeerium</t>
  </si>
  <si>
    <t>2021-2027.1.02.23-0010</t>
  </si>
  <si>
    <t>Rahandusministeeriumi valdkondlik digipööre</t>
  </si>
  <si>
    <t>Rahandusministeerium</t>
  </si>
  <si>
    <t>2021-2027.1.02.23-0011</t>
  </si>
  <si>
    <t>Regionaal- ja Põllumajandusministeeriumi valdkondlik digipööre</t>
  </si>
  <si>
    <t>Regionaal- ja Põllumajandusministeerium</t>
  </si>
  <si>
    <t>2021-2027.1.02.23-0012</t>
  </si>
  <si>
    <t>Siseministeeriumi valdkondlik digipööre</t>
  </si>
  <si>
    <t>Siseministeerium</t>
  </si>
  <si>
    <t>2021-2027.1.02.24-0013</t>
  </si>
  <si>
    <t>Eesti Linnade ja Valdade Liidu valdkondlik digipööre</t>
  </si>
  <si>
    <t>Eesti Linnade ja Valdade Liit</t>
  </si>
  <si>
    <t>2021-2027.1.02.24-0014</t>
  </si>
  <si>
    <t>Välisministeeriumi valdkondlik digipööre</t>
  </si>
  <si>
    <t>Välisministeerium</t>
  </si>
  <si>
    <t>2021-2027.1.02.24-0015</t>
  </si>
  <si>
    <t>Riigikantselei valdkondlik digipööre</t>
  </si>
  <si>
    <t>Riigikantselei</t>
  </si>
  <si>
    <t>2021-2027.4.07.23-0009</t>
  </si>
  <si>
    <t>Noorte õigusrikkujate retsidiivsuse vähendamine</t>
  </si>
  <si>
    <t>2021-2027.4.07.23-0010</t>
  </si>
  <si>
    <t>Kinnipeetavate keeleõpe ja lõimumistegevused</t>
  </si>
  <si>
    <t>2021-2027.2.01.23-0005</t>
  </si>
  <si>
    <t>Korterelamute rekonstrueerimine aadressil Männi 5/7/9, Pärnu</t>
  </si>
  <si>
    <t>Pärnu linn, Männi tn 5 // 7 // 9 korteriühistu</t>
  </si>
  <si>
    <t>2021-2027.2.01.23-0006</t>
  </si>
  <si>
    <t>Korterelamu rekonstrueerimine aadressil Viljandi mnt 106 Rapla linn</t>
  </si>
  <si>
    <t>Rapla vald, Rapla linn, Viljandi mnt 106 korteriühistu</t>
  </si>
  <si>
    <t>2021-2027.2.01.23-0008</t>
  </si>
  <si>
    <t>Täielik rekonstrueerimine</t>
  </si>
  <si>
    <t>Viljandi vald, Päri küla, Päri tee 14 korteriühistu</t>
  </si>
  <si>
    <t>2021-2027.2.01.23-0010</t>
  </si>
  <si>
    <t>Vilja tn 18 toetuse taotlemine</t>
  </si>
  <si>
    <t>Võru linn, Vilja tn 18 korteriühistu</t>
  </si>
  <si>
    <t>2021-2027.2.01.23-0011</t>
  </si>
  <si>
    <t>Korterelamu Mäe 5, Käina alevik renoveerimine</t>
  </si>
  <si>
    <t>Hiiumaa vald, Käina alevik, Mäe tn 5 korteriühistu</t>
  </si>
  <si>
    <t>2021-2027.2.01.23-0012</t>
  </si>
  <si>
    <t>Kulli tee 3 toetuse taotlemine</t>
  </si>
  <si>
    <t>Tartu linn, Rahinge küla, Kulli tee 3 korteriühistu</t>
  </si>
  <si>
    <t>2021-2027.2.01.23-0013</t>
  </si>
  <si>
    <t>Suur-kaare 43 korterelamu rekonstrueerimine</t>
  </si>
  <si>
    <t>Viljandi linn, Suur-Kaare tn 43 korteriühistu</t>
  </si>
  <si>
    <t>2021-2027.2.01.23-0014</t>
  </si>
  <si>
    <t>Türi vald, Türi linn, Paide tn 5b korteriühistu</t>
  </si>
  <si>
    <t>2021-2027.2.01.23-0015</t>
  </si>
  <si>
    <t>Korterelamu rekonstrueerimine aadressil Kruusa 1a Jõgeva</t>
  </si>
  <si>
    <t>Jõgeva vald, Jõgeva linn, Kruusa tn 1a korteriühistu</t>
  </si>
  <si>
    <t>2021-2027.2.01.23-0016</t>
  </si>
  <si>
    <t>Korterelamu rekonstrueerimine aadressil Pärnu linn, Pikk tn 10</t>
  </si>
  <si>
    <t>Pärnu linn, Pikk tn 10 korteriühistu</t>
  </si>
  <si>
    <t>2021-2027.2.01.23-0017</t>
  </si>
  <si>
    <t>Võru linn, Petseri tn 1b korteriühistu</t>
  </si>
  <si>
    <t>2021-2027.2.01.23-0018</t>
  </si>
  <si>
    <t>Mäe tn 7 korteriühistu</t>
  </si>
  <si>
    <t>Hiiumaa vald, Käina alevik, Mäe tn 7 korteriühistu</t>
  </si>
  <si>
    <t>2021-2027.2.01.23-0020</t>
  </si>
  <si>
    <t>Tõrva vald, Tõrva linn, Valga tn 60 korteriühistu</t>
  </si>
  <si>
    <t>2021-2027.2.01.23-0021</t>
  </si>
  <si>
    <t>Korterelamu rekonstrueerimine aadressil Roheline 12, Tapa</t>
  </si>
  <si>
    <t>Tapa vald, Tapa linn, Roheline tn 12 korteriühistu</t>
  </si>
  <si>
    <t>2021-2027.2.01.23-0023</t>
  </si>
  <si>
    <t>VILJANDI LINN, MALMI TN 8 KÜ</t>
  </si>
  <si>
    <t>Viljandi linn, Malmi tn 8 korteriühistu</t>
  </si>
  <si>
    <t>2021-2027.2.01.23-0024</t>
  </si>
  <si>
    <t>Pärnu linn, Aisa tn 1 korteriühistu</t>
  </si>
  <si>
    <t>2021-2027.2.01.23-0027</t>
  </si>
  <si>
    <t>Korterelamu terviklik renoveerimine Heltermaa mnt 29, Hiiumaa</t>
  </si>
  <si>
    <t>Hiiumaa vald, Kärdla linn, Heltermaa mnt 29 korteriühistu</t>
  </si>
  <si>
    <t>2021-2027.2.01.23-0028</t>
  </si>
  <si>
    <t>Korterelamu rekonstrueerimine aadressil Sügise tn.2, Aruküla, Raasiku vald</t>
  </si>
  <si>
    <t>Raasiku vald, Aruküla alevik, Sügise tn 2 korteriühistu</t>
  </si>
  <si>
    <t>2021-2027.2.01.23-0030</t>
  </si>
  <si>
    <t>Korterelamu rekonstrueerimine aadressil Keldrikaela tee 1, Mammaste, Põlva vald</t>
  </si>
  <si>
    <t>Põlva vald, Mammaste küla, Keldrikaela tee 1, Keldrikaela tee 4, Mammaste tee 1, Mammaste tee 11, Mammaste tee 3, Mammaste tee 5, Mammaste tee 7, Mammaste tee 9, Silgu korteriühistu</t>
  </si>
  <si>
    <t>2021-2027.2.01.23-0031</t>
  </si>
  <si>
    <t>Haljala vald,Haljala alevik,Tallinna mnt 6 KÜ</t>
  </si>
  <si>
    <t>Haljala vald, Haljala alevik, Tallinna mnt 6 korteriühistu</t>
  </si>
  <si>
    <t>2021-2027.2.01.23-0032</t>
  </si>
  <si>
    <t>Korterelamu täielik rekonstrueerimine</t>
  </si>
  <si>
    <t>Viljandi vald, Päri küla, Päri tee 12 korteriühistu</t>
  </si>
  <si>
    <t>2021-2027.2.01.23-0033</t>
  </si>
  <si>
    <t>Korterelamu rekonstrueerimine aadressil Tiigi tn 1, Lähte alevik, Tartu maakond</t>
  </si>
  <si>
    <t>Tartu vald, Lähte alevik, Tiigi tn 1 korteriühistu</t>
  </si>
  <si>
    <t>2021-2027.2.01.23-0035</t>
  </si>
  <si>
    <t>Korterelamu rekonstrueerimine Kooli 3 Võru</t>
  </si>
  <si>
    <t>Võru linn, Kooli tn 3 korteriühistu</t>
  </si>
  <si>
    <t>2021-2027.2.01.23-0036</t>
  </si>
  <si>
    <t>Korterelamu rekonstrueerimine aadressil Piiri tn 19 Põlva linn</t>
  </si>
  <si>
    <t>Põlva vald, Põlva linn, Piiri tn 19 korteriühistu</t>
  </si>
  <si>
    <t>2021-2027.2.01.23-0037</t>
  </si>
  <si>
    <t>Korteriühistu Eha tn 15 rekonstrueerimine</t>
  </si>
  <si>
    <t>Tapa vald, Tapa linn, Eha tn 15 korteriühistu</t>
  </si>
  <si>
    <t>2021-2027.2.01.23-0039</t>
  </si>
  <si>
    <t>Mulgi vald,Karksi,Kaare 9</t>
  </si>
  <si>
    <t>Mulgi vald, Karksi küla, Kaare tn 9 korteriühistu</t>
  </si>
  <si>
    <t>2021-2027.2.01.23-0040</t>
  </si>
  <si>
    <t>Korterelamu rekonstrueerimine aadressil Lohusalu tee 100</t>
  </si>
  <si>
    <t>Lääne-Harju vald, Lohusalu küla, Lohusalu tee 100 korteriühistu</t>
  </si>
  <si>
    <t>2021-2027.2.01.23-0041</t>
  </si>
  <si>
    <t>Loosi tn 1, Tõrva linn, Tõrva vald maja rekonstrueerimine</t>
  </si>
  <si>
    <t>Tõrva vald, Tõrva linn, Loosi tn 1 korteriühistu</t>
  </si>
  <si>
    <t>2021-2027.2.01.23-0044</t>
  </si>
  <si>
    <t>Korterelamu rekonstrueerimine aadressil Piiri 2, Rapla</t>
  </si>
  <si>
    <t>Rapla vald, Rapla linn, Piiri tn 2 korteriühistu</t>
  </si>
  <si>
    <t>2021-2027.2.01.23-0045</t>
  </si>
  <si>
    <t>KÜ Pikk 26, Tapa rekonstrueerimine</t>
  </si>
  <si>
    <t>Tapa vald, Tapa linn, Pikk tn 26 korteriühistu</t>
  </si>
  <si>
    <t>2021-2027.2.01.23-0046</t>
  </si>
  <si>
    <t>Korterelamu rekonstrueerimine aadressil Väike-Maarja vald, Rakke alevik, Oru tn 3</t>
  </si>
  <si>
    <t>Väike-Maarja vald, Rakke alevik, Oru tn 3 korteriühistu</t>
  </si>
  <si>
    <t>2021-2027.2.01.23-0047</t>
  </si>
  <si>
    <t>Korterelamu rekonstrueerimine aadressil Mulgi vald, Abja-Paluoja linn, Nuia tee 3</t>
  </si>
  <si>
    <t>Mulgi vald, Abja-Paluoja linn, Nuia tee 3 korteriühistu</t>
  </si>
  <si>
    <t>2021-2027.2.01.23-0048</t>
  </si>
  <si>
    <t>Korterelamu rekonstrueerimine aadressil Riia mnt 32a, Viljandi</t>
  </si>
  <si>
    <t>Viljandi linn, Riia mnt 32a korteriühistu</t>
  </si>
  <si>
    <t>2021-2027.2.01.23-0049</t>
  </si>
  <si>
    <t>Tallinn, Sõpruse pst 170 // 172 // Varese tn 3 korteriühistu kaugküttega liitumine</t>
  </si>
  <si>
    <t>Tallinn, Sõpruse pst 170 // 172 // Varese tn 3 korteriühistu</t>
  </si>
  <si>
    <t>2021-2027.2.01.23-0051</t>
  </si>
  <si>
    <t>Korterelamu rekonstrueerimine aadressil Kolmkärkna Kärkna küla Tartu vald 60513 Tartu maakond</t>
  </si>
  <si>
    <t>Tartu vald, Kärkna küla, 41 Kärevere-Kärkna tee L1, Kolmkärkna korteriühistu</t>
  </si>
  <si>
    <t>2021-2027.2.01.23-0052</t>
  </si>
  <si>
    <t>Korterelamu rekonstrueerimine aadressil Lasteaia 7, Taebla</t>
  </si>
  <si>
    <t>Lääne-Nigula vald, Taebla alevik, Lasteaia tn 7 korteriühistu</t>
  </si>
  <si>
    <t>2021-2027.2.01.23-0053</t>
  </si>
  <si>
    <t>Kaugküttega liitumine aadressil Türi vald, Särevere alevik, Jõe tn 19</t>
  </si>
  <si>
    <t>Türi vald, Särevere alevik, Jõe tn 19 korteriühistu</t>
  </si>
  <si>
    <t>2021-2027.2.01.23-0054</t>
  </si>
  <si>
    <t>Tartu linn, Põhja pst 10 korterelamu rekonstrueerimine</t>
  </si>
  <si>
    <t>Tartu linn, Põhja pst 10 korteriühistu</t>
  </si>
  <si>
    <t>2021-2027.2.01.23-0057</t>
  </si>
  <si>
    <t>Korterelamu rekonstrueerimine aadressil Pärna tn 14, Märjamaa vald</t>
  </si>
  <si>
    <t>Märjamaa vald, Märjamaa alev, Pärna tn 14 korteriühistu</t>
  </si>
  <si>
    <t>2021-2027.2.01.23-0059</t>
  </si>
  <si>
    <t>Korterelamu Kadrina Kalevipoja 1 rekonstrueerimine</t>
  </si>
  <si>
    <t>Kadrina vald, Kadrina alevik, Kalevipoja tn 1 korteriühistu</t>
  </si>
  <si>
    <t>2021-2027.2.01.23-0061</t>
  </si>
  <si>
    <t>Rakvere linn, Võidu tn 84 kortermaja rekonstrueerimine</t>
  </si>
  <si>
    <t>Rakvere linn, Võidu tn 84 korteriühistu</t>
  </si>
  <si>
    <t>2021-2027.2.01.23-0062</t>
  </si>
  <si>
    <t>Korterelamu rekonstrueerimine aadressil Rapla maakond, Märjamaa vald, Orgita küla, Orgita keskus 24</t>
  </si>
  <si>
    <t>Märjamaa vald, Orgita küla, Orgita keskus 24 korteriühistu</t>
  </si>
  <si>
    <t>2021-2027.2.01.23-0065</t>
  </si>
  <si>
    <t>Järve tee 6 KÜ Klooga Rekonstrueerimine</t>
  </si>
  <si>
    <t>Lääne-Harju vald, Klooga alevik, Järve tee 6 korteriühistu</t>
  </si>
  <si>
    <t>2021-2027.2.01.23-0066</t>
  </si>
  <si>
    <t>Korterelamu rekonstrueerimine aadressil Viljandi mnt 77, Rapla linn</t>
  </si>
  <si>
    <t>Rapla vald, Rapla linn, Viljandi mnt 77 korteriühistu</t>
  </si>
  <si>
    <t>2021-2027.2.01.23-0067</t>
  </si>
  <si>
    <t>Kalda 22a korterelamu renoveerimine</t>
  </si>
  <si>
    <t>Haapsalu linn, Kalda tn 22a korteriühistu</t>
  </si>
  <si>
    <t>2021-2027.2.01.23-0069</t>
  </si>
  <si>
    <t>KÜ Küti , Rakvere 16 rekonstrueerimine</t>
  </si>
  <si>
    <t>Rakvere linn, Küti tn 16 korteriühistu</t>
  </si>
  <si>
    <t>2021-2027.2.01.23-0072</t>
  </si>
  <si>
    <t>Rapla vald, Rapla linn, Lepiku tn 10 korteriühistu</t>
  </si>
  <si>
    <t>2021-2027.2.01.23-0076</t>
  </si>
  <si>
    <t>Viljandi linn, Reinu tee 10 korteriühistu</t>
  </si>
  <si>
    <t>2021-2027.2.01.23-0079</t>
  </si>
  <si>
    <t>Korterelamu rekonstrueerimine Surju keskus 7,Surju küla ,Saarde vald</t>
  </si>
  <si>
    <t>Saarde vald, Surju küla, Surju keskus 7 korteriühistu</t>
  </si>
  <si>
    <t>2021-2027.2.01.23-0080</t>
  </si>
  <si>
    <t>Tamsalu linn Ääsi 19 korterelamu rekonstrueerimine</t>
  </si>
  <si>
    <t>Tapa vald, Tamsalu linn, Ääsi tn 19 korteriühistu</t>
  </si>
  <si>
    <t>2021-2027.2.01.23-0081</t>
  </si>
  <si>
    <t>Pärnu linn, Oja tn 29 korteriühistu</t>
  </si>
  <si>
    <t>2021-2027.2.01.23-0083</t>
  </si>
  <si>
    <t>Kortermaja rekonstrueerimine Jüri 80, Võru</t>
  </si>
  <si>
    <t>Võru linn, Jüri tn 80 korteriühistu</t>
  </si>
  <si>
    <t>2021-2027.2.01.23-0085</t>
  </si>
  <si>
    <t>Olevi tn 30 toetuse taotlemine</t>
  </si>
  <si>
    <t>Võru linn, Olevi tn 30 korteriühistu</t>
  </si>
  <si>
    <t>2021-2027.2.01.23-0087</t>
  </si>
  <si>
    <t>Korterelamu aadressil Ravila62, Tartu</t>
  </si>
  <si>
    <t>Tartu linn, Ravila tn 62 korteriühistu</t>
  </si>
  <si>
    <t>2021-2027.2.01.23-0088</t>
  </si>
  <si>
    <t>Tori vald,Sindi linn,Kooli tn 7 KÜ</t>
  </si>
  <si>
    <t>Tori vald, Sindi linn, Kooli tn 7 korteriühistu</t>
  </si>
  <si>
    <t>2021-2027.2.01.23-0089</t>
  </si>
  <si>
    <t>Ehitajate 3 kortermaja rekonstrueerimine</t>
  </si>
  <si>
    <t>Viljandi vald, Viiratsi alevik, Ehitajate tn 3 korteriühistu</t>
  </si>
  <si>
    <t>2021-2027.2.01.23-0090</t>
  </si>
  <si>
    <t>Korterelamu rekonstrueerimine aadressil Sindi linn, Jaama tn 2</t>
  </si>
  <si>
    <t>Tori vald, Sindi linn, Jaama tn 2 korteriühistu</t>
  </si>
  <si>
    <t>2021-2027.2.01.23-0092</t>
  </si>
  <si>
    <t>Korterelamu rekonstrueerimine aadressil Mammaste tee 1, Mammaste, Põlva vald</t>
  </si>
  <si>
    <t>2021-2027.2.01.23-0093</t>
  </si>
  <si>
    <t>TORI VALD SINDI LINN JAAMA TN 7 KORTERIÜHISTU</t>
  </si>
  <si>
    <t>Tori vald, Sindi linn, Jaama tn 7 korteriühistu</t>
  </si>
  <si>
    <t>2021-2027.2.01.23-0095</t>
  </si>
  <si>
    <t>Lääne-Nigula vald, Linnamäe küla, Kooli tee 8 korteriühistu</t>
  </si>
  <si>
    <t>2021-2027.2.01.23-0096</t>
  </si>
  <si>
    <t>Kooli tee 6, Linnamäe küla, Lääne-Nigula vald KÜ</t>
  </si>
  <si>
    <t>Lääne-Nigula vald, Linnamäe küla, Kooli tee 6 korteriühistu</t>
  </si>
  <si>
    <t>2021-2027.2.01.23-0099</t>
  </si>
  <si>
    <t>Kubja tee 1 toetuse taotlemine</t>
  </si>
  <si>
    <t>Võru linn, Kubja tee 1 korteriühistu</t>
  </si>
  <si>
    <t>2021-2027.2.01.23-0102</t>
  </si>
  <si>
    <t>Põlva vald, Vastse-Kuuste alevik, Raja tn 1 korteriühistu</t>
  </si>
  <si>
    <t>2021-2027.2.01.23-0103</t>
  </si>
  <si>
    <t>Männi tn 6 toetuse taotlemine</t>
  </si>
  <si>
    <t>Kastre vald, Roiu alevik, Männi tn 6 korteriühistu</t>
  </si>
  <si>
    <t>2021-2027.2.01.23-0104</t>
  </si>
  <si>
    <t>Paide linn, Tarbja küla, Järve tee 3 korteriühistu</t>
  </si>
  <si>
    <t>2021-2027.2.01.23-0106</t>
  </si>
  <si>
    <t>Võru linn, Vilja tn 4 korteriühistu</t>
  </si>
  <si>
    <t>2021-2027.2.01.23-0107</t>
  </si>
  <si>
    <t>Korterelamu rekonstrueerimine aadressil Aasa tn 5 Põlva linn</t>
  </si>
  <si>
    <t>Põlva vald, Põlva linn, Aasa tn 5 korteriühistu</t>
  </si>
  <si>
    <t>2021-2027.2.01.23-0108</t>
  </si>
  <si>
    <t>Paide linn, Suur-Aia tn 61 korteriühistu</t>
  </si>
  <si>
    <t>2021-2027.2.01.23-0110</t>
  </si>
  <si>
    <t>Korterelamu rekonstrueerimine aadressil Mammaste tee 5, Mammaste, Põlva vald</t>
  </si>
  <si>
    <t>2021-2027.2.01.23-0111</t>
  </si>
  <si>
    <t>Paide linn, Tarbja küla, Järve tee 4 korteriühistu</t>
  </si>
  <si>
    <t>2021-2027.2.01.23-0114</t>
  </si>
  <si>
    <t>Paide linn, Aiavilja tn 7 korteriühistu</t>
  </si>
  <si>
    <t>2021-2027.2.01.23-0116</t>
  </si>
  <si>
    <t>Paide linn, Tarbja küla, Järve tee 5 korteriühistu</t>
  </si>
  <si>
    <t>2021-2027.2.01.23-0117</t>
  </si>
  <si>
    <t>Valga vald, Tsirguliina alevik, Piiri tn 2a korteriühistu</t>
  </si>
  <si>
    <t>2021-2027.2.01.23-0118</t>
  </si>
  <si>
    <t>Pärnumaa,Häädemeeste vald, Kabli küla, Mustamäe tee 9 KÜ</t>
  </si>
  <si>
    <t>Häädemeeste vald, Kabli küla, Mustamäe tee 9 korteriühistu</t>
  </si>
  <si>
    <t>2021-2027.2.01.23-0120</t>
  </si>
  <si>
    <t>Korterelamu rekonstrueerimine aadressil Kasvu 11, Tallinn</t>
  </si>
  <si>
    <t>Tallinn, Kasvu tn 11 korteriühistu</t>
  </si>
  <si>
    <t>2021-2027.2.01.23-0121</t>
  </si>
  <si>
    <t>Nooruse tn 6 toetuse taotlemine</t>
  </si>
  <si>
    <t>Elva vald, Elva linn, Nooruse tn 6 korteriühistu</t>
  </si>
  <si>
    <t>2021-2027.2.01.23-0122</t>
  </si>
  <si>
    <t>Tori vald, Sindi linn, Pärnu mnt 23 korteriühistu</t>
  </si>
  <si>
    <t>2021-2027.2.01.23-0123</t>
  </si>
  <si>
    <t>Vabriku tn 36 toetuse taotlemine</t>
  </si>
  <si>
    <t>Põlva vald, Põlva linn, Vabriku tn 36 korteriühistu</t>
  </si>
  <si>
    <t>2021-2027.2.01.23-0124</t>
  </si>
  <si>
    <t>Märjamaa vald, Märjamaa alev, Pärna tn 18 korteriühistu</t>
  </si>
  <si>
    <t>2021-2027.2.01.23-0126</t>
  </si>
  <si>
    <t>Oksa tee 30 korterelamu rekonstrueerimine</t>
  </si>
  <si>
    <t>Viljandi vald, Mustivere küla, Oksa tee 30 korteriühistu</t>
  </si>
  <si>
    <t>2021-2027.2.01.23-0128</t>
  </si>
  <si>
    <t>Viljandi linn, Valuoja pst 13a korteriühistu</t>
  </si>
  <si>
    <t>2021-2027.2.01.23-0129</t>
  </si>
  <si>
    <t>Paide linn, Pärna tn 3 KÜ</t>
  </si>
  <si>
    <t>Paide linn, Pärna tn 3 korteriühistu</t>
  </si>
  <si>
    <t>2021-2027.2.01.23-0133</t>
  </si>
  <si>
    <t>Põhja-Pärnumaa vald, Vändra alev, Turu tn 16 korteriühistu</t>
  </si>
  <si>
    <t>2021-2027.2.01.23-0134</t>
  </si>
  <si>
    <t>Võru vald, Parksepa alevik, Tehnika tn 9 korteriühistu</t>
  </si>
  <si>
    <t>2021-2027.2.01.23-0135</t>
  </si>
  <si>
    <t>Korterelamu rekonstrueerimine aadressil Riia mnt 49, Viljandi</t>
  </si>
  <si>
    <t>Viljandi linn, Riia mnt 49 korteriühistu</t>
  </si>
  <si>
    <t>2021-2027.2.01.23-0137</t>
  </si>
  <si>
    <t>KÜ Eha 12, Tapa rekonstrueerimine</t>
  </si>
  <si>
    <t>Tapa vald, Tapa linn, Eha tn 12 korteriühistu</t>
  </si>
  <si>
    <t>2021-2027.2.01.23-0140</t>
  </si>
  <si>
    <t>Mulgi vald, Karksi-Nuia linn, Rahumäe tn 1 korteriühistu</t>
  </si>
  <si>
    <t>2021-2027.2.01.23-0141</t>
  </si>
  <si>
    <t>Aardla tn 136 toetuse taotlemine</t>
  </si>
  <si>
    <t>Tartu linn, Aardla tn 136 korteriühistu</t>
  </si>
  <si>
    <t>2021-2027.2.01.23-0142</t>
  </si>
  <si>
    <t>Nooruse tn 7 toetuse taotlemine</t>
  </si>
  <si>
    <t>Elva vald, Elva linn, Nooruse tn 7 korteriühistu</t>
  </si>
  <si>
    <t>2021-2027.2.01.23-0143</t>
  </si>
  <si>
    <t>Mulgi vald, Karksi-Nuia linn, Männiku tn 2 korteriühistu</t>
  </si>
  <si>
    <t>2021-2027.2.01.23-0147</t>
  </si>
  <si>
    <t>Pikk tn 96 toetuse taotlemine</t>
  </si>
  <si>
    <t>Tartu linn, Pikk tn 96 korteriühistu</t>
  </si>
  <si>
    <t>2021-2027.2.01.23-0150</t>
  </si>
  <si>
    <t>Kadrina alevik Lasteaia 3 korterelamu rekonstrueerimine</t>
  </si>
  <si>
    <t>Kadrina vald, Kadrina alevik, Lasteaia tn 3 korteriühistu</t>
  </si>
  <si>
    <t>2021-2027.2.01.23-0152</t>
  </si>
  <si>
    <t>Aiandi tee 1 toetuse taotlemine</t>
  </si>
  <si>
    <t>Luunja vald, Lohkva küla, Aiandi tee 1 korteriühistu</t>
  </si>
  <si>
    <t>2021-2027.2.01.23-0154</t>
  </si>
  <si>
    <t>Sindi Pärnu mnt 62b rekonstrueerimine</t>
  </si>
  <si>
    <t>Tori vald, Sindi linn, Pärnu mnt 62b korteriühistu</t>
  </si>
  <si>
    <t>2021-2027.2.01.23-0155</t>
  </si>
  <si>
    <t>Papli tn 8 toetuse taotlemine</t>
  </si>
  <si>
    <t>Kambja vald, Tõrvandi alevik, Papli tn 8 korteriühistu</t>
  </si>
  <si>
    <t>2021-2027.2.01.23-0157</t>
  </si>
  <si>
    <t>Oraviku vkt 11 toetuse taotlemine</t>
  </si>
  <si>
    <t>Kastre vald, Melliste küla, Oraviku vkt 11 korteriühistu</t>
  </si>
  <si>
    <t>2021-2027.2.01.23-0159</t>
  </si>
  <si>
    <t>Linnu tee 15 rekonstrueerimine</t>
  </si>
  <si>
    <t>Vinni vald, Pajusti alevik, Linnu tn 15 korteriühistu</t>
  </si>
  <si>
    <t>2021-2027.2.01.23-0160</t>
  </si>
  <si>
    <t>VINNI VALD, PAJUSTI ALEVIK, LINNU TN 9 KORTERIÜHISTU</t>
  </si>
  <si>
    <t>Vinni vald, Pajusti alevik, Linnu tn 9 korteriühistu</t>
  </si>
  <si>
    <t>2021-2027.2.01.23-0162</t>
  </si>
  <si>
    <t>Võru vald, Väimela alevik, Põllu tee 6 korteriühistu</t>
  </si>
  <si>
    <t>2021-2027.2.01.23-0163</t>
  </si>
  <si>
    <t>Aia tn 6, Rannu alevik, Elva vald maja rekonstrueerimine</t>
  </si>
  <si>
    <t>Elva vald, Rannu alevik, Aia tn 6 korteriühistu</t>
  </si>
  <si>
    <t>2021-2027.2.01.23-0164</t>
  </si>
  <si>
    <t>Eha tn 14 toetuse taotlemine</t>
  </si>
  <si>
    <t>Elva vald, Elva linn, Eha tn 14 korteriühistu</t>
  </si>
  <si>
    <t>2021-2027.2.01.23-0167</t>
  </si>
  <si>
    <t>Puiestee 11 rekonstrueerimine</t>
  </si>
  <si>
    <t>Rakvere vald, Sõmeru alevik, Puiestee tn 11 korteriühistu</t>
  </si>
  <si>
    <t>2021-2027.2.01.23-0169</t>
  </si>
  <si>
    <t>Papli tn 11 toetuse taotlemine</t>
  </si>
  <si>
    <t>Kambja vald, Tõrvandi alevik, Papli tn 11 korteriühistu</t>
  </si>
  <si>
    <t>2021-2027.2.01.23-0170</t>
  </si>
  <si>
    <t>"Korterelamu rekonstrueerimine aadressil Lennu 13, Ämari alev</t>
  </si>
  <si>
    <t>Lääne-Harju vald, Ämari alevik, Lennu tn 13 korteriühistu</t>
  </si>
  <si>
    <t>2021-2027.2.01.23-0171</t>
  </si>
  <si>
    <t>Rahu tee 8 toetuse taotlemine</t>
  </si>
  <si>
    <t>Põltsamaa vald, Lustivere küla, Rahu tee 8 korteriühistu</t>
  </si>
  <si>
    <t>2021-2027.2.01.23-0174</t>
  </si>
  <si>
    <t>Sindi Pärnu mnt 62a</t>
  </si>
  <si>
    <t>Tori vald, Sindi linn, Pärnu mnt 62a korteriühistu</t>
  </si>
  <si>
    <t>2021-2027.2.01.23-0175</t>
  </si>
  <si>
    <t>Korterelamu rekonstrueerimine aadressil Pihlaka 4, Põlva linn</t>
  </si>
  <si>
    <t>Põlva vald, Põlva linn, Pihlaka tn 4 korteriühistu</t>
  </si>
  <si>
    <t>2021-2027.2.01.23-0177</t>
  </si>
  <si>
    <t>Pargi tn 3 toetuse taotlemine</t>
  </si>
  <si>
    <t>Kambja vald, Ülenurme alevik, Pargi tn 3 korteriühistu</t>
  </si>
  <si>
    <t>2021-2027.2.01.23-0178</t>
  </si>
  <si>
    <t>Kadrina alevik Nooruse 2 korterelamu rekonstrueerimine</t>
  </si>
  <si>
    <t>Kadrina vald, Kadrina alevik, Nooruse tn 2 korteriühistu</t>
  </si>
  <si>
    <t>2021-2027.2.01.23-0179</t>
  </si>
  <si>
    <t>Lasteaia tn 2 toetuse taotlemine</t>
  </si>
  <si>
    <t>Kambja vald, Ülenurme alevik, Lasteaia tn 2 korteriühistu</t>
  </si>
  <si>
    <t>2021-2027.2.01.23-0180</t>
  </si>
  <si>
    <t>Võru vald, Puiga küla, Andsumäe tn 5 korteriühistu</t>
  </si>
  <si>
    <t>2021-2027.2.01.23-0181</t>
  </si>
  <si>
    <t>Ringtee 2 toetuse taotlemine</t>
  </si>
  <si>
    <t>Kambja vald, Tõrvandi alevik, Ringtee 2 korteriühistu</t>
  </si>
  <si>
    <t>2021-2027.2.01.23-0182</t>
  </si>
  <si>
    <t>Lasteaia tn 4 toetuse taotlemine</t>
  </si>
  <si>
    <t>Kambja vald, Ülenurme alevik, Lasteaia tn 4 korteriühistu</t>
  </si>
  <si>
    <t>2021-2027.2.01.23-0184</t>
  </si>
  <si>
    <t>Vasara tn 27 toetuse taotlemine</t>
  </si>
  <si>
    <t>Tartu linn, Vasara tn 27 korteriühistu</t>
  </si>
  <si>
    <t>2021-2027.2.01.23-0185</t>
  </si>
  <si>
    <t>Korterelamu rekonstrueerimine aadressil Aiavilja tn 3, Haapsalu</t>
  </si>
  <si>
    <t>Haapsalu linn, Aiavilja tn 3 korteriühistu</t>
  </si>
  <si>
    <t>2021-2027.2.01.23-0186</t>
  </si>
  <si>
    <t>KÜ Valve 20, Tapa rekonstrueerimine</t>
  </si>
  <si>
    <t>Tapa vald, Tapa linn, Valve tn 20 korteriühistu</t>
  </si>
  <si>
    <t>2021-2027.2.01.23-0187</t>
  </si>
  <si>
    <t>Korterelamu rekonstrueerimine aadressil Tungla 14, Tallinn</t>
  </si>
  <si>
    <t>Tallinn, Tungla tn 14 korteriühistu</t>
  </si>
  <si>
    <t>2021-2027.2.01.23-0188</t>
  </si>
  <si>
    <t>Võhandu tn 45 toetuse taotlemine</t>
  </si>
  <si>
    <t>Räpina vald, Räpina linn, Võhandu tn 45 korteriühistu</t>
  </si>
  <si>
    <t>2021-2027.2.01.23-0189</t>
  </si>
  <si>
    <t>Korterelamu rekonstrueerimine aadressil Sireli 2, Põlva linn</t>
  </si>
  <si>
    <t>Põlva vald, Põlva linn, Sireli tn 2 korteriühistu</t>
  </si>
  <si>
    <t>2021-2027.2.01.23-0190</t>
  </si>
  <si>
    <t>Voika tn 6 toetuse taotlemine</t>
  </si>
  <si>
    <t>Nõo vald, Nõo alevik, Voika tn 6 korteriühistu</t>
  </si>
  <si>
    <t>2021-2027.2.01.23-0192</t>
  </si>
  <si>
    <t>Korterelamu rekonstrueerimine aadressil Keskuse tn 6, Järlepa</t>
  </si>
  <si>
    <t>Rapla vald, Järlepa küla, Keskuse tn 6 korteriühistu</t>
  </si>
  <si>
    <t>2021-2027.2.01.23-0194</t>
  </si>
  <si>
    <t>Korterelamu rekonstrueerimine aadressil Kose vald, Kose-Uuemõisa, Kase tn 6</t>
  </si>
  <si>
    <t>Kose vald, Kose-Uuemõisa alevik, Kase tn 6 korteriühistu</t>
  </si>
  <si>
    <t>2021-2027.2.01.23-0195</t>
  </si>
  <si>
    <t>Ääre tn 12, Puka alevik, Otepää vald maja rekonstrueerimine</t>
  </si>
  <si>
    <t>Otepää vald, Puka alevik, Ääre tn 12 korteriühistu</t>
  </si>
  <si>
    <t>2021-2027.2.01.23-0196</t>
  </si>
  <si>
    <t>Korterelamu rekonstrueerimine aadressil Tallinna mnt 16, Alu</t>
  </si>
  <si>
    <t>Rapla vald, Alu alevik, Tallinna mnt 16 korteriühistu</t>
  </si>
  <si>
    <t>2021-2027.2.01.23-0199</t>
  </si>
  <si>
    <t>Korterelamu rekonstrueerimine aadressil Luha tn 11, Keila linn</t>
  </si>
  <si>
    <t>Keila linn, Luha tn 11 korteriühistu</t>
  </si>
  <si>
    <t>2021-2027.2.01.23-0200</t>
  </si>
  <si>
    <t>Peipsiääre vald, Koosa küla, Veesoone korteriühistu</t>
  </si>
  <si>
    <t>2021-2027.2.01.23-0202</t>
  </si>
  <si>
    <t>Korterelamu Kunda Koidu 38 rekonstrueerimine</t>
  </si>
  <si>
    <t>Viru-Nigula vald, Kunda linn, Koidu tn 38 korteriühistu</t>
  </si>
  <si>
    <t>2021-2027.2.01.23-0204</t>
  </si>
  <si>
    <t>Korterelamu rekonstrueerimine aadressil Männi 17, Kambja alevik</t>
  </si>
  <si>
    <t>Kambja vald, Kambja alevik, Männi tn 17 korteriühistu</t>
  </si>
  <si>
    <t>2021-2027.2.01.23-0205</t>
  </si>
  <si>
    <t>Kadrina alevik Rakvere tee 5 korterelamu rekonstrueerimine</t>
  </si>
  <si>
    <t>Kadrina vald, Kadrina alevik, Rakvere tee 5 korteriühistu</t>
  </si>
  <si>
    <t>2021-2027.2.01.23-0206</t>
  </si>
  <si>
    <t>Kastre vald, Kaagvere küla, Kaagvere keskus 10 korterelamu rekonstrueerimine</t>
  </si>
  <si>
    <t>Kastre vald, Kaagvere küla, Kaagvere keskus 10 korteriühistu</t>
  </si>
  <si>
    <t>2021-2027.2.01.23-0207</t>
  </si>
  <si>
    <t>Vinni vald, Roela alevik, Järve tn 4 korteriühistu</t>
  </si>
  <si>
    <t>2021-2027.2.01.23-0208</t>
  </si>
  <si>
    <t>Mulgi vald, Karksi-Nuia linn, Tiigi tn 2 korteriühistu</t>
  </si>
  <si>
    <t>2021-2027.2.01.23-0209</t>
  </si>
  <si>
    <t>Rahu tn 5, Vastseliina alevik, Võru vald</t>
  </si>
  <si>
    <t>Võru vald, Vastseliina alevik, Rahu tn 5 korteriühistu</t>
  </si>
  <si>
    <t>2021-2027.2.01.23-0212</t>
  </si>
  <si>
    <t>Rakvere linn, Rahu tn 13 KORTERIÜHISTU</t>
  </si>
  <si>
    <t>Rakvere linn, Rahu tn 13 korteriühistu</t>
  </si>
  <si>
    <t>2021-2027.2.01.23-0215</t>
  </si>
  <si>
    <t>Korterelamu rekonstrueerimine Keila linn, Mäe tn 4</t>
  </si>
  <si>
    <t>Keila linn, Mäe tn 4 korteriühistu</t>
  </si>
  <si>
    <t>2021-2027.2.01.23-0216</t>
  </si>
  <si>
    <t>Mulgi vald, Karksi küla, Pargi tn 14 korteriühistu</t>
  </si>
  <si>
    <t>2021-2027.2.01.23-0217</t>
  </si>
  <si>
    <t>Rahu tn 9, Vasteliina, Võru vald maja rekonstrueerimine</t>
  </si>
  <si>
    <t>Võru vald, Vastseliina alevik, Rahu tn 9 korteriühistu</t>
  </si>
  <si>
    <t>2021-2027.2.01.23-0223</t>
  </si>
  <si>
    <t>Tartu vald, Laeva küla, Masti tee 8 korteriühistu</t>
  </si>
  <si>
    <t>2021-2027.2.01.23-0227</t>
  </si>
  <si>
    <t>Korterelamu rekonstrueerimine aadressil Ehitaja 5 Rapla</t>
  </si>
  <si>
    <t>Rapla vald, Rapla linn, Ehitaja tn 5 korteriühistu</t>
  </si>
  <si>
    <t>2021-2027.2.01.23-0228</t>
  </si>
  <si>
    <t>Korterelamu rekonstrueerimine Kase 14, Lähte alevik, Tartu vald</t>
  </si>
  <si>
    <t>Tartu vald, Lähte alevik, Kase tn 14 korteriühistu</t>
  </si>
  <si>
    <t>2021-2027.2.01.23-0229</t>
  </si>
  <si>
    <t>Põltsamaa vald, Põltsamaa linn, Eha tn 6 korterelamu rekonstrueerimine</t>
  </si>
  <si>
    <t>Põltsamaa vald, Põltsamaa linn, Eha tn 6 korteriühistu</t>
  </si>
  <si>
    <t>2021-2027.2.01.23-0230</t>
  </si>
  <si>
    <t>Korterelamu rekonstrueerimine aadressil Asula 2, Saku</t>
  </si>
  <si>
    <t>Saku vald, Saku alevik, Asula tn 2 korteriühistu</t>
  </si>
  <si>
    <t>2021-2027.2.01.23-0231</t>
  </si>
  <si>
    <t>Raasiku vald, Staadioni tn 4 rekonstrueerimine</t>
  </si>
  <si>
    <t>Raasiku vald, Aruküla alevik, Põllu tn 1, Põllu tn 3, Staadioni tn 1, Staadioni tn 3, Staadioni tn 4, Staadioni tn 7, Staadioni tn 9, Tallinna mnt 26, Tallinna mnt 28, Tallinna mnt 30 korteriühistu</t>
  </si>
  <si>
    <t>2021-2027.2.01.23-0234</t>
  </si>
  <si>
    <t>Viljandi linn, Valuoja pst 20 korteriühistu</t>
  </si>
  <si>
    <t>2021-2027.2.01.23-0236</t>
  </si>
  <si>
    <t>RAKVERE VALD, TÕRREMÄE KÜLA, HALJALA TEE 11 KORTERIÜHISTU</t>
  </si>
  <si>
    <t>Rakvere vald, Tõrremäe küla, Haljala tee 11 korteriühistu</t>
  </si>
  <si>
    <t>2021-2027.2.01.23-0237</t>
  </si>
  <si>
    <t>Nooruse tn 4, Räpina linn, Räpina vald</t>
  </si>
  <si>
    <t>Räpina vald, Räpina linn, Nooruse tn 4 korteriühistu</t>
  </si>
  <si>
    <t>2021-2027.2.01.23-0239</t>
  </si>
  <si>
    <t>Rakvere linn, Kaevu tn 6 korteriühistu</t>
  </si>
  <si>
    <t>2021-2027.2.01.23-0240</t>
  </si>
  <si>
    <t>Korterelamu rekonstrueerimine aadressil Välja 8 Rapla</t>
  </si>
  <si>
    <t>Rapla vald, Rapla linn, Välja tn 8 korteriühistu</t>
  </si>
  <si>
    <t>2021-2027.2.01.23-0242</t>
  </si>
  <si>
    <t>Korterelamu rekonstrueerimine aadressil Kooli tn 12a, Kehra</t>
  </si>
  <si>
    <t>Anija vald, Kehra linn, Kooli tn 12a korteriühistu</t>
  </si>
  <si>
    <t>2021-2027.2.01.23-0243</t>
  </si>
  <si>
    <t>Rapla linn Mahlamäe tn 9 rekonstrueerimine</t>
  </si>
  <si>
    <t>Rapla vald, Rapla linn, Mahlamäe tn 9 korteriühistu</t>
  </si>
  <si>
    <t>2021-2027.2.01.23-0248</t>
  </si>
  <si>
    <t>Paju 20, Võru toetuse taotlemine</t>
  </si>
  <si>
    <t>Võru linn, Paju tn 20 korteriühistu</t>
  </si>
  <si>
    <t>2021-2027.2.01.24-4928</t>
  </si>
  <si>
    <t>Korterelamu rekonstrueerimine aadressil Alu tee 20, Rapla linn</t>
  </si>
  <si>
    <t>Rapla vald, Rapla linn, Alu tee 20 korteriühistu</t>
  </si>
  <si>
    <t>2021-2027.2.01.24-4929</t>
  </si>
  <si>
    <t>Korterelamu rekonstrueerimine aadressil Koogimäe tee 6, Keava alevik</t>
  </si>
  <si>
    <t>Kehtna vald, Keava alevik, Koogimäe tee 6 korteriühistu</t>
  </si>
  <si>
    <t>2021-2027.2.01.24-4930</t>
  </si>
  <si>
    <t>Korterelamu rekonstrueerimine aadressil Kaare tn 6, Kaiu alevik</t>
  </si>
  <si>
    <t>Rapla vald, Kaiu alevik, Kaare tn 6 korteriühistu</t>
  </si>
  <si>
    <t>2021-2027.2.01.24-4933</t>
  </si>
  <si>
    <t>Tartu linn, Anne tn 1 korterelamu rekonstrueerimine</t>
  </si>
  <si>
    <t>Tartu linn, Anne tn 1 korteriühistu</t>
  </si>
  <si>
    <t>2021-2027.2.01.24-4934</t>
  </si>
  <si>
    <t>Viljandi, Kauge 32 rekonstrueerimine</t>
  </si>
  <si>
    <t>Viljandi linn, Kauge tn 32 korteriühistu</t>
  </si>
  <si>
    <t>2021-2027.2.01.24-4935</t>
  </si>
  <si>
    <t>Korterelamu rekonstrueerimine aadressil Pärnu linn , Kaevu tn 2a</t>
  </si>
  <si>
    <t>Pärnu linn, Kaevu tn 2a korteriühistu</t>
  </si>
  <si>
    <t>2021-2027.2.01.24-4938</t>
  </si>
  <si>
    <t>Karja tn 12, Paide, rekonstrueerimine</t>
  </si>
  <si>
    <t>Paide linn, Karja tn 12 korteriühistu</t>
  </si>
  <si>
    <t>2021-2027.2.01.24-4939</t>
  </si>
  <si>
    <t>Tori vald, Tori alevik, Virula tn 6 korteriühistu</t>
  </si>
  <si>
    <t>2021-2027.2.01.24-4940</t>
  </si>
  <si>
    <t>Korterelamu tervikrekonstrueerimine aadressil Kooli tn 12 Kehra</t>
  </si>
  <si>
    <t>Anija vald, Kehra linn, Kooli tn 12 korteriühistu</t>
  </si>
  <si>
    <t>2021-2027.2.01.24-4941</t>
  </si>
  <si>
    <t>Tartu linn, Kaunase pst 1 korterelamu rekonstrueerimine</t>
  </si>
  <si>
    <t>Tartu linn, Kaunase pst 1 korteriühistu</t>
  </si>
  <si>
    <t>2021-2027.2.01.24-4942</t>
  </si>
  <si>
    <t>Aia tn 3, Sõmerpalu toetuse taotlemine (EIS) toetus</t>
  </si>
  <si>
    <t>Võru vald, Sõmerpalu alevik, Aia tn 3 korteriühistu</t>
  </si>
  <si>
    <t>2021-2027.2.01.24-4943</t>
  </si>
  <si>
    <t>Korterelamu rekonstrueerimine aadressil Allika 5, Keila</t>
  </si>
  <si>
    <t>Keila linn, Allika tn 5 korteriühistu</t>
  </si>
  <si>
    <t>2021-2027.2.01.24-4944</t>
  </si>
  <si>
    <t>Korterelamu rekonstrueerimine aadressil Pärna tee 12 Uusna Viljandi vald</t>
  </si>
  <si>
    <t>Viljandi vald, Uusna küla, Pärna tee 12 korteriühistu</t>
  </si>
  <si>
    <t>2021-2027.2.01.24-4945</t>
  </si>
  <si>
    <t>Korterielamu rekonstrueerimine aadressil Jaama 7, Rapla linn</t>
  </si>
  <si>
    <t>Rapla vald, Rapla linn, Jaama tn 7 korteriühistu</t>
  </si>
  <si>
    <t>2021-2027.2.01.24-4946</t>
  </si>
  <si>
    <t>Viljandi, Riia 63 rekonstrueerimine</t>
  </si>
  <si>
    <t>Viljandi linn, Riia mnt 63 korteriühistu</t>
  </si>
  <si>
    <t>2021-2027.2.01.24-4949</t>
  </si>
  <si>
    <t>Korterelamu rekonstrueerimine aadressil Kooli 17, Kehtna alev</t>
  </si>
  <si>
    <t>Kehtna vald, Kehtna alevik, Kooli tn 17 korteriühistu</t>
  </si>
  <si>
    <t>2021-2027.2.01.24-4950</t>
  </si>
  <si>
    <t>Korterelamu rekonstrueerimine aadressil Künka tee 1, Assaku</t>
  </si>
  <si>
    <t>Rae vald, Assaku alevik, Künka tee 1 korteriühistu</t>
  </si>
  <si>
    <t>2021-2027.2.01.24-4951</t>
  </si>
  <si>
    <t>Korterelamu rekonstrueerimine aadressil Riia mnt 32, Viljandi</t>
  </si>
  <si>
    <t>Viljandi linn, Riia mnt 32 korteriühistu</t>
  </si>
  <si>
    <t>2021-2027.2.01.24-4952</t>
  </si>
  <si>
    <t>Korterelamu rekonstrueerimine aadressil Viljandi mnt 4, Kehtna</t>
  </si>
  <si>
    <t>Kehtna vald, Kehtna alevik, Viljandi mnt 4 korteriühistu</t>
  </si>
  <si>
    <t>2021-2027.2.01.24-4953</t>
  </si>
  <si>
    <t>Korterelamu rekonstrueerimine aadressil Metsa tn 8, Riisipere, Saue vald</t>
  </si>
  <si>
    <t>Saue vald, Riisipere alevik, Metsa tn 8 korteriühistu</t>
  </si>
  <si>
    <t>2021-2027.2.01.24-4955</t>
  </si>
  <si>
    <t>Korterelamu tervikrekonstrueerimine aadressil Lasteaia tn. 9, Tabasalus</t>
  </si>
  <si>
    <t>Harku vald, Tabasalu alevik, Lasteaia tn 9 korteriühistu</t>
  </si>
  <si>
    <t>2021-2027.2.01.24-4956</t>
  </si>
  <si>
    <t>Jõgeva vald, Kuremaa alevik, Keskasula tn 12 korteriühistu</t>
  </si>
  <si>
    <t>2021-2027.2.01.24-4957</t>
  </si>
  <si>
    <t>Korterelamu rekonstrueerimine aadressil Vassivere Põik 1, Laekvere</t>
  </si>
  <si>
    <t>Vinni vald, Laekvere alevik, Vassivere põik 1 korteriühistu</t>
  </si>
  <si>
    <t>2021-2027.2.01.24-4958</t>
  </si>
  <si>
    <t>HAAPSALU ENDLA 2B KÜ KORTERMAJA TÄIELIK REKONSTRUEERIMINE</t>
  </si>
  <si>
    <t>Haapsalu linn, Endla tn 2b korteriühistu</t>
  </si>
  <si>
    <t>2021-2027.2.01.24-4959</t>
  </si>
  <si>
    <t>KÜ Kooli 9, Tapa rekonstrueerimine</t>
  </si>
  <si>
    <t>Tapa vald, Tapa linn, Kooli tn 9 korteriühistu</t>
  </si>
  <si>
    <t>2021-2027.2.01.24-4962</t>
  </si>
  <si>
    <t>Antsu tee 17, Imavere, rekonstrueerimine</t>
  </si>
  <si>
    <t>Järva vald, Imavere küla, Antsu tee 17 korteriühistu</t>
  </si>
  <si>
    <t>2021-2027.2.01.24-4963</t>
  </si>
  <si>
    <t>Suur-Aia tn 25, Paide, rekonstrueerimine</t>
  </si>
  <si>
    <t>Paide linn, Suur-Aia tn 25 korteriühistu</t>
  </si>
  <si>
    <t>2021-2027.2.01.24-4964</t>
  </si>
  <si>
    <t>Mulgi vald, Karksi küla, Pargi tn 16 korteriühistu</t>
  </si>
  <si>
    <t>2021-2027.2.01.24-4965</t>
  </si>
  <si>
    <t>Rapla vald, Valtu küla, Öökulli põik 3 korteriühistu hoone täielik rekonstrueerimine</t>
  </si>
  <si>
    <t>Rapla vald, Valtu küla, Öökulli põik 3 korteriühistu</t>
  </si>
  <si>
    <t>2021-2027.2.01.24-4966</t>
  </si>
  <si>
    <t>Korterelamu rekonstrueerimine aadressil Aia 1 Rõngu</t>
  </si>
  <si>
    <t>Elva vald, Rõngu alevik, Aia tn 1 korteriühistu</t>
  </si>
  <si>
    <t>2021-2027.2.01.24-4967</t>
  </si>
  <si>
    <t>Tartu linn, Anne tn 85 korterelamu rekonstrueerimine</t>
  </si>
  <si>
    <t>Tartu linn, Anne tn 85 korteriühistu</t>
  </si>
  <si>
    <t>2021-2027.2.01.24-4968</t>
  </si>
  <si>
    <t>Ringtee 12, Tõrdandi korterelamu rekonstrueerimine</t>
  </si>
  <si>
    <t>Kambja vald, Tõrvandi alevik, Ringtee 12 korteriühistu</t>
  </si>
  <si>
    <t>2021-2027.2.01.24-4969</t>
  </si>
  <si>
    <t>Korterelamu rekonstrueerimine Kunderi tn.24, Tallinn</t>
  </si>
  <si>
    <t>Tallinn, J. Kunderi tn 24 korteriühistu</t>
  </si>
  <si>
    <t>2021-2027.2.01.24-4970</t>
  </si>
  <si>
    <t>Korterelamu tervikrekonstrueerimine aadressil Luha 13, Võru</t>
  </si>
  <si>
    <t>Võru linn, Luha tn 13 korteriühistu</t>
  </si>
  <si>
    <t>2021-2027.2.01.24-4971</t>
  </si>
  <si>
    <t>Koreli 34, Võru kortermaja rekonstrueerimine</t>
  </si>
  <si>
    <t>Võru linn, Koreli tn 34 korteriühistu</t>
  </si>
  <si>
    <t>2021-2027.2.01.24-4977</t>
  </si>
  <si>
    <t>Pärnu linn, Kuldse Kodu tn 1 korteriühistu</t>
  </si>
  <si>
    <t>2021-2027.2.01.24-4981</t>
  </si>
  <si>
    <t>Kuldnoka 10 renoveerimine</t>
  </si>
  <si>
    <t>Tallinn, Kuldnoka tn 10 korteriühistu</t>
  </si>
  <si>
    <t>2021-2027.2.01.24-4982</t>
  </si>
  <si>
    <t>Korterelamu tervikrekonstrueerimine aadressil Kitse 26 Pärnus</t>
  </si>
  <si>
    <t>Pärnu linn, Kitse tn 26 korteriühistu</t>
  </si>
  <si>
    <t>2021-2027.2.01.24-4983</t>
  </si>
  <si>
    <t>Parksepa alevik, Tehnika tn 11 kortermaja rekonstrueerimine</t>
  </si>
  <si>
    <t>Võru vald, Parksepa alevik, Tehnika tn 11 korteriühistu</t>
  </si>
  <si>
    <t>2021-2027.2.01.24-4985</t>
  </si>
  <si>
    <t>Tallinn, Sõpruse pst 227 korteriühistu</t>
  </si>
  <si>
    <t>2021-2027.2.01.24-4986</t>
  </si>
  <si>
    <t>F. R. Kreutzwaldi tn 2, Võru korterelamu rekonstrueerimine</t>
  </si>
  <si>
    <t>Võru linn, F. R. Kreutzwaldi tn 2 korteriühistu</t>
  </si>
  <si>
    <t>2021-2027.2.01.24-4987</t>
  </si>
  <si>
    <t>Korterelamu terviklik rekonstrueerimine Kivi 10, Võru</t>
  </si>
  <si>
    <t>Võru linn, Kivi tn 10 korteriühistu</t>
  </si>
  <si>
    <t>2021-2027.2.01.24-4988</t>
  </si>
  <si>
    <t>Korterelamu terviklik rekonstrueerimine Petseri 9, Võru</t>
  </si>
  <si>
    <t>Võru linn, Petseri tn 9 korteriühistu</t>
  </si>
  <si>
    <t>2021-2027.2.01.24-4990</t>
  </si>
  <si>
    <t>Aasa tn 5, Paide, rekonstrueerimine</t>
  </si>
  <si>
    <t>Paide linn, Aasa tn 5 korteriühistu</t>
  </si>
  <si>
    <t>2021-2027.2.01.24-4991</t>
  </si>
  <si>
    <t>Kambja vald, Tõrvandi alevik, Ringtee 15 korterelamu rekonstrueerimine</t>
  </si>
  <si>
    <t>Kambja vald, Tõrvandi alevik, Ringtee 15 korteriühistu</t>
  </si>
  <si>
    <t>2021-2027.2.01.24-4993</t>
  </si>
  <si>
    <t>Korterelamu rekonstrueerimine Tartu 40, Võru</t>
  </si>
  <si>
    <t>Võru linn, Tartu tn 40 korteriühistu</t>
  </si>
  <si>
    <t>2021-2027.2.01.24-4994</t>
  </si>
  <si>
    <t>Tartu vald, Erala küla, Erala keskus 3 korterelamu rekonstrueerimine</t>
  </si>
  <si>
    <t>Tartu vald, Erala küla, Erala keskus 3 korteriühistu</t>
  </si>
  <si>
    <t>2021-2027.2.01.24-4995</t>
  </si>
  <si>
    <t>Korterelamu rekonstureerimine aadressil Sulupere 24, Rapla linn</t>
  </si>
  <si>
    <t>Rapla vald, Sulupere küla, Sulupere tn 24 korteriühistu</t>
  </si>
  <si>
    <t>2021-2027.2.01.24-4996</t>
  </si>
  <si>
    <t>KÜ Jaama 20, Rakvere rekonstrueerimine</t>
  </si>
  <si>
    <t>Rakvere linn, Jaama pst 20 korteriühistu</t>
  </si>
  <si>
    <t>2021-2027.2.01.24-4998</t>
  </si>
  <si>
    <t>Korterelamu rekonstrueerimine aadressil Kooli tn 13, Kehtna alevik</t>
  </si>
  <si>
    <t>Kehtna vald, Kehtna alevik, Kooli tn 13 korteriühistu</t>
  </si>
  <si>
    <t>2021-2027.2.01.24-5000</t>
  </si>
  <si>
    <t>Uus tn 1 Tartu renoveerimine</t>
  </si>
  <si>
    <t>Tartu linn, Uus tn 1 korteriühistu</t>
  </si>
  <si>
    <t>2021-2027.2.01.24-5004</t>
  </si>
  <si>
    <t>Korterelamu terviklik rekonstrueerimine aadressil Pargi tn 18, Vastse-Kuuste alevik, Põlva vald, Põlva maakond, 63601</t>
  </si>
  <si>
    <t>Põlva vald, Vastse-Kuuste alevik, Pargi tn 18 korteriühistu</t>
  </si>
  <si>
    <t>2021-2027.2.01.24-5005</t>
  </si>
  <si>
    <t>Korterelamu tervikrekonstrueerimine aadressil Kolde pst. 82 Tallinnas</t>
  </si>
  <si>
    <t>Tallinn, Kolde pst 82 korteriühistu</t>
  </si>
  <si>
    <t>2021-2027.2.01.24-5006</t>
  </si>
  <si>
    <t>Kaera 9 terviklik renoveerimine</t>
  </si>
  <si>
    <t>Tallinn, Kaera tn 9, Kaera tn 9a korteriühistu</t>
  </si>
  <si>
    <t>2021-2027.2.01.24-5007</t>
  </si>
  <si>
    <t>Sääse 5, Tallinn, korterelamu rekonstrueerimine</t>
  </si>
  <si>
    <t>Tallinn, Sääse tn 5 korteriühistu</t>
  </si>
  <si>
    <t>2021-2027.2.01.24-5008</t>
  </si>
  <si>
    <t>VILJANDI LINN, TARTU TN 5A KORTERELAMU REKONSTRUEERIMINE</t>
  </si>
  <si>
    <t>Viljandi linn, Tartu tn 5a korteriühistu</t>
  </si>
  <si>
    <t>2021-2027.2.01.24-5009</t>
  </si>
  <si>
    <t>Pärnu tn 70, Paide, rekonstrueerimine</t>
  </si>
  <si>
    <t>Paide linn, Pärnu tn 70 korteriühistu</t>
  </si>
  <si>
    <t>2021-2027.2.01.24-5011</t>
  </si>
  <si>
    <t>Korterelamu rekonstrueerimine aadressil Toome 16, Viljandi</t>
  </si>
  <si>
    <t>Viljandi linn, Toome tn 16 korteriühistu</t>
  </si>
  <si>
    <t>2021-2027.2.01.24-5012</t>
  </si>
  <si>
    <t>Korterelamu rekonstrueerimine aadressil Sütiste tee 10, Tallinn</t>
  </si>
  <si>
    <t>Tallinn, J. Sütiste tee 10 korteriühistu</t>
  </si>
  <si>
    <t>2021-2027.2.01.24-5014</t>
  </si>
  <si>
    <t>Mulgi vald, Karksi-Nuia linn, J. Kivistiku tn 2 korteriühistu</t>
  </si>
  <si>
    <t>2021-2027.2.01.24-5015</t>
  </si>
  <si>
    <t>Mulgi vald, Karksi-Nuia linn, Võidu tn 11 korteriühistu</t>
  </si>
  <si>
    <t>2021-2027.2.01.24-5017</t>
  </si>
  <si>
    <t>Korterelamu rekonstrueerimine aadressil Viljandi vald, Uusna küla, Pärna tee 10</t>
  </si>
  <si>
    <t>Viljandi vald, Uusna küla, Pärna tee 10 korteriühistu</t>
  </si>
  <si>
    <t>2021-2027.2.01.24-5018</t>
  </si>
  <si>
    <t>Korterelamu rekonstrueerimine aadressil Jaama tn 8a, Haapsalu linn</t>
  </si>
  <si>
    <t>Haapsalu linn, Jaama tn 8a korteriühistu</t>
  </si>
  <si>
    <t>2021-2027.2.01.24-5020</t>
  </si>
  <si>
    <t>Viljandi, A. Irve 1 rekonstrueerimine</t>
  </si>
  <si>
    <t>Viljandi linn, A. Irve tn 1 korteriühistu</t>
  </si>
  <si>
    <t>2021-2027.2.01.24-5026</t>
  </si>
  <si>
    <t>KÜ Ülesõidu 5 rekonstrueerimine</t>
  </si>
  <si>
    <t>Tapa vald, Tapa linn, Ülesõidu tn 5 korteriühistu</t>
  </si>
  <si>
    <t>2021-2027.2.01.24-5027</t>
  </si>
  <si>
    <t>Korterelemu rekonstrueerimine aadressil Kooli 2 Vägari</t>
  </si>
  <si>
    <t>Põltsamaa vald, Vägari küla, Kooli tee 2 korteriühistu</t>
  </si>
  <si>
    <t>2021-2027.2.01.24-5029</t>
  </si>
  <si>
    <t>Pärnu tn 9, Paide, rekonstrueerimine</t>
  </si>
  <si>
    <t>Paide linn, Pärnu tn 9 korteriühistu</t>
  </si>
  <si>
    <t>2021-2027.2.01.24-5031</t>
  </si>
  <si>
    <t>Korterelamu projekteerimine ja rekonstrueerimine aadressil Jaama22, Lihula linn</t>
  </si>
  <si>
    <t>Lääneranna vald, Lihula linn, Jaama tn 22 korteriühistu</t>
  </si>
  <si>
    <t>2021-2027.2.01.24-5032</t>
  </si>
  <si>
    <t>Korterelamu terviklik rekonstrueerimine aadressil Vahtra vkt 15, Kose alevik.</t>
  </si>
  <si>
    <t>Kose vald, Kose alevik, Vahtra vkt 15 korteriühistu</t>
  </si>
  <si>
    <t>2021-2027.2.01.24-5034</t>
  </si>
  <si>
    <t>Korterelamu rekonstrueerimine aadressil Metsamajandi tee 4, Iira küla, Rapla vald</t>
  </si>
  <si>
    <t>Rapla vald, Iira küla, Metsamajandi tee 4 korteriühistu</t>
  </si>
  <si>
    <t>2021-2027.2.01.24-5036</t>
  </si>
  <si>
    <t>Mäe tn 10, Särevere, rekonstrueerimine</t>
  </si>
  <si>
    <t>Türi vald, Särevere alevik, Mäe tn 10 korteriühistu</t>
  </si>
  <si>
    <t>2021-2027.2.01.24-5040</t>
  </si>
  <si>
    <t>KÜ Tulika 62 rekonstrueerimine</t>
  </si>
  <si>
    <t>Tallinn, Tulika tn 62 korteriühistu</t>
  </si>
  <si>
    <t>2021-2027.2.01.24-5045</t>
  </si>
  <si>
    <t>Jõgeva vald, Kuremaa alevik, Keskasula tn 10 korteriühistu</t>
  </si>
  <si>
    <t>2021-2027.2.01.24-5046</t>
  </si>
  <si>
    <t>Pargi tn 4, Tartu korterelamu rekonstrueerimine</t>
  </si>
  <si>
    <t>Tartu linn, Pargi tn 4 korteriühistu</t>
  </si>
  <si>
    <t>2021-2027.2.01.24-5048</t>
  </si>
  <si>
    <t>Korterelamu rekonstrueerimine aadressil Liivalaia 30, Tallinn</t>
  </si>
  <si>
    <t>Tallinn, Liivalaia tn 30 korteriühistu</t>
  </si>
  <si>
    <t>2021-2027.2.01.24-5049</t>
  </si>
  <si>
    <t>Korterelamu rekonstrueerimine Metsa 2, Kuremaa, Jõgevamaa</t>
  </si>
  <si>
    <t>Jõgeva vald, Kuremaa alevik, Metsa tn 2 korteriühistu</t>
  </si>
  <si>
    <t>2021-2027.2.01.24-5050</t>
  </si>
  <si>
    <t>Tõrva vald, Taagepera küla, Mäepealse korteriühistu</t>
  </si>
  <si>
    <t>2021-2027.2.01.24-5052</t>
  </si>
  <si>
    <t>Sõpruse pst 1, Tartu toetuse taotlemine (EIS) toetus</t>
  </si>
  <si>
    <t>Tartu linn, Sõpruse pst 1 korteriühistu</t>
  </si>
  <si>
    <t>2021-2027.2.01.24-5054</t>
  </si>
  <si>
    <t>Kambja vald, Tõrvandi alevik, Papli tn 9 korteriühistu</t>
  </si>
  <si>
    <t>2021-2027.2.01.24-5055</t>
  </si>
  <si>
    <t>Tartu linn, Võru tn 116 korteriühistu</t>
  </si>
  <si>
    <t>2021-2027.2.01.24-5058</t>
  </si>
  <si>
    <t>Pärnu linn, Liiva tn 10 // Riia mnt 75 korteriühistu</t>
  </si>
  <si>
    <t>2021-2027.2.01.24-5059</t>
  </si>
  <si>
    <t>Korterelamu rekonstrueerimine aadressil Riia mnt 65, Viljandi</t>
  </si>
  <si>
    <t>Viljandi linn, Riia mnt 65 korteriühistu</t>
  </si>
  <si>
    <t>2021-2027.2.01.24-5060</t>
  </si>
  <si>
    <t>KÜ Koidu 75 korterelamu renoveerimine</t>
  </si>
  <si>
    <t>Tallinn, Koidu tn 75 korteriühistu</t>
  </si>
  <si>
    <t>2021-2027.2.01.24-5061</t>
  </si>
  <si>
    <t>Paide linn, Ristiku tn 1</t>
  </si>
  <si>
    <t>Paide linn, Ristiku tn 1, Ristiku tn 2, Ristiku tn 4 korteriühistu</t>
  </si>
  <si>
    <t>2021-2027.2.01.24-5063</t>
  </si>
  <si>
    <t>Tallinn, Akadeemia tee 4 korteriühistu naabruskonnapõhine</t>
  </si>
  <si>
    <t>Tallinn, Akadeemia tee 4 korteriühistu</t>
  </si>
  <si>
    <t>2021-2027.2.01.24-5064</t>
  </si>
  <si>
    <t>korterelamu rekonstrueerimine aadressil Nooruse 18 Puhja</t>
  </si>
  <si>
    <t>Elva vald, Puhja alevik, Nooruse tn 18 korteriühistu</t>
  </si>
  <si>
    <t>2021-2027.2.01.24-5066</t>
  </si>
  <si>
    <t>Setomaa vald, Värska alevik, Pikk tn 24 korteriühistu</t>
  </si>
  <si>
    <t>2021-2027.2.01.24-5067</t>
  </si>
  <si>
    <t>Korterelamu rekonstrueerimine aadressil Jõe tn 4, Rapla linn</t>
  </si>
  <si>
    <t>Rapla vald, Rapla linn, Jõe tn 4 korteriühistu</t>
  </si>
  <si>
    <t>2021-2027.2.01.24-5072</t>
  </si>
  <si>
    <t>Teaduse tn 17 KÜ Tervik rekonstrueerimine</t>
  </si>
  <si>
    <t>Saku vald, Saku alevik, Teaduse tn 17 korteriühistu</t>
  </si>
  <si>
    <t>2021-2027.2.01.24-5077</t>
  </si>
  <si>
    <t>Korterelamu terviklik rekonstrueerimine aadressil Viljandi vald, Kolga-Jaani alevik, Luha tn 1</t>
  </si>
  <si>
    <t>Viljandi vald, Kolga-Jaani alevik, Luha tn 1 korteriühistu</t>
  </si>
  <si>
    <t>2021-2027.2.01.24-5080</t>
  </si>
  <si>
    <t>Tartu linn, Kalda tee 2 korterelamu rekonstrueerimine</t>
  </si>
  <si>
    <t>Tartu linn, Kalda tee 2 korteriühistu</t>
  </si>
  <si>
    <t>2021-2027.2.01.24-5082</t>
  </si>
  <si>
    <t>Kambja vald, Tõrvandi alevik, Papli tn 12 korterelamu rekonstrueerimine</t>
  </si>
  <si>
    <t>Kambja vald, Tõrvandi alevik, Papli tn 12 korteriühistu</t>
  </si>
  <si>
    <t>2021-2027.2.01.24-5084</t>
  </si>
  <si>
    <t>TALLINN, AO TN 7, EHA TN 10A KÜ</t>
  </si>
  <si>
    <t>Tallinn, Ao tn 7, Eha tn 10a korteriühistu</t>
  </si>
  <si>
    <t>2021-2027.2.01.24-5085</t>
  </si>
  <si>
    <t>Korterelamu rekonstrueerimine aadressil Tallinn, Roo tn 36</t>
  </si>
  <si>
    <t>Tallinn, Roo tn 36 korteriühistu</t>
  </si>
  <si>
    <t>2021-2027.2.01.24-5090</t>
  </si>
  <si>
    <t>Korterelamu terviklik rekonstrueerimine aadressil Tartu tn 13, Võnnu alevik</t>
  </si>
  <si>
    <t>Kastre vald, Võnnu alevik, Tartu tn 13 korteriühistu</t>
  </si>
  <si>
    <t>2021-2027.2.01.24-5093</t>
  </si>
  <si>
    <t>Korterelamu Trummi 21b, Tallinn rekonstrueerimine</t>
  </si>
  <si>
    <t>Tallinn, Trummi tn 21b korteriühistu</t>
  </si>
  <si>
    <t>2021-2027.2.01.24-5102</t>
  </si>
  <si>
    <t>Korterelamu rekonstrueerimine aadressil Turu 6, Haapsalu</t>
  </si>
  <si>
    <t>Haapsalu linn, Turu tn 6 korteriühistu</t>
  </si>
  <si>
    <t>2021-2027.2.01.24-5103</t>
  </si>
  <si>
    <t>Põllu tn 26, Särevere rekonstrueerimine</t>
  </si>
  <si>
    <t>Türi vald, Särevere alevik, Põllu tn 26 korteriühistu</t>
  </si>
  <si>
    <t>2021-2027.2.01.24-5111</t>
  </si>
  <si>
    <t>Mündi tn 27, Paide, rekonstrueerimine</t>
  </si>
  <si>
    <t>Paide linn, Mündi tn 27 korteriühistu</t>
  </si>
  <si>
    <t>2021-2027.2.01.24-5113</t>
  </si>
  <si>
    <t>Korterelamu rekonstrueerimine aadressil Veskitammi 12, Laagri</t>
  </si>
  <si>
    <t>Saue vald, Laagri alevik, Veskitammi tn 12 korteriühistu</t>
  </si>
  <si>
    <t>2021-2027.2.01.24-5122</t>
  </si>
  <si>
    <t>Männi vkt 8, Albu, rekonstrueerimine</t>
  </si>
  <si>
    <t>Järva vald, Albu küla, Männi vkt 8 korteriühistu</t>
  </si>
  <si>
    <t>2021-2027.2.01.24-5123</t>
  </si>
  <si>
    <t>Teaduse tn 7 korteriühistu renoveerimine</t>
  </si>
  <si>
    <t>Saku vald, Saku alevik, Teaduse tn 7 korteriühistu</t>
  </si>
  <si>
    <t>2021-2027.2.01.24-5125</t>
  </si>
  <si>
    <t>Tori vald, Tori alevik, Pärnu mnt 23 korteriühistu</t>
  </si>
  <si>
    <t>2021-2027.2.01.24-5130</t>
  </si>
  <si>
    <t>Pärnu linn, Papiniidu tn 15 korteriühistu</t>
  </si>
  <si>
    <t>2021-2027.2.01.24-5134</t>
  </si>
  <si>
    <t>Ravila 49, Tartu tehaseline rekonstrueerimine</t>
  </si>
  <si>
    <t>Tartu linn, Ravila tn 49 korteriühistu</t>
  </si>
  <si>
    <t>2021-2027.2.01.24-5135</t>
  </si>
  <si>
    <t>Mündi tn 12, Paide rekonstrueerimine</t>
  </si>
  <si>
    <t>Paide linn, Mündi tn 12 korteriühistu</t>
  </si>
  <si>
    <t>2021-2027.2.01.24-5136</t>
  </si>
  <si>
    <t>Jõe tn 3, Tarbja, rekonstrueerimine</t>
  </si>
  <si>
    <t>Paide linn, Tarbja küla, Jõe tn 3 korteriühistu</t>
  </si>
  <si>
    <t>2021-2027.2.01.24-5137</t>
  </si>
  <si>
    <t>Karja tn 5, Paide, rekonstrueerimine</t>
  </si>
  <si>
    <t>Paide linn, Karja tn 5 korteriühistu</t>
  </si>
  <si>
    <t>2021-2027.2.01.24-5138</t>
  </si>
  <si>
    <t>Aiavilja tn 11, Paide, rekonstrueerimine</t>
  </si>
  <si>
    <t>Paide linn, Aiavilja tn 11 korteriühistu</t>
  </si>
  <si>
    <t>2021-2027.2.01.24-5139</t>
  </si>
  <si>
    <t>Kambja vald, Uhti küla, Valge tee 13 korteriühistu</t>
  </si>
  <si>
    <t>2021-2027.2.01.24-5140</t>
  </si>
  <si>
    <t>Mehaanika tn 6, Türi rekonstrueerimine</t>
  </si>
  <si>
    <t>Türi vald, Türi linn, Mehaanika tn 6 korteriühistu</t>
  </si>
  <si>
    <t>2021-2027.2.01.24-5141</t>
  </si>
  <si>
    <t>Võru linn, Jüri tn 48 korterelamu rekonstrueerimine</t>
  </si>
  <si>
    <t>Võru linn, Jüri tn 48 // Paju tn 2 korteriühistu</t>
  </si>
  <si>
    <t>2021-2027.2.01.24-5143</t>
  </si>
  <si>
    <t>Rae vald, Assaku alevik, Künka tee 3 korteriühistu</t>
  </si>
  <si>
    <t>2021-2027.2.01.24-5144</t>
  </si>
  <si>
    <t>Teaduse tn 5 kortermaja terviklik rekonstrueerimine</t>
  </si>
  <si>
    <t>Saku vald, Saku alevik, Teaduse tn 5 korteriühistu</t>
  </si>
  <si>
    <t>2021-2027.2.01.24-5145</t>
  </si>
  <si>
    <t>Korterelamu rekonstrueerimine aadressil Põllu 6, Avinurme</t>
  </si>
  <si>
    <t>Mustvee vald, Avinurme alevik, Põllu tn 6 korteriühistu</t>
  </si>
  <si>
    <t>2021-2027.2.01.24-5150</t>
  </si>
  <si>
    <t>Viljandi, Uusna 20 rekonstrueerimine</t>
  </si>
  <si>
    <t>Viljandi vald, Uusna küla, Uusna tee 20 korteriühistu</t>
  </si>
  <si>
    <t>2021-2027.2.01.24-5151</t>
  </si>
  <si>
    <t>Põllu tn 8, Väätsa, rekonstrueerimine</t>
  </si>
  <si>
    <t>Türi vald, Väätsa alevik, Põllu tn 8 korteriühistu</t>
  </si>
  <si>
    <t>2021-2027.2.01.24-5152</t>
  </si>
  <si>
    <t>Pärnu linn, Lavassaare alev, Pärna tn 6 korteriühistu</t>
  </si>
  <si>
    <t>2021-2027.2.01.24-5153</t>
  </si>
  <si>
    <t>Pärnu maakond, Pärnu linn, Pärnu linn, Suur-Posti tn 2/1</t>
  </si>
  <si>
    <t>Pärnu linn, Suur-Posti tn 2 korteriühistu</t>
  </si>
  <si>
    <t>2021-2027.2.01.24-5154</t>
  </si>
  <si>
    <t>Pärnu linn, Supeluse tn 11 keskküttesüsteemi väljaehitamine ja liitumine</t>
  </si>
  <si>
    <t>Pärnu linn, Supeluse tn 11 korteriühistu</t>
  </si>
  <si>
    <t>2021-2027.2.01.24-5155</t>
  </si>
  <si>
    <t>Korterelamu rekonstrueerimine Jüri 39a, Võru</t>
  </si>
  <si>
    <t>Võru linn, Jüri tn 39a korteriühistu</t>
  </si>
  <si>
    <t>2021-2027.2.01.24-5164</t>
  </si>
  <si>
    <t>Korterelamu tehaseline rekonstrueerimine aadressil Ehitajate tee 51, Tallinn</t>
  </si>
  <si>
    <t>Tallinn, Ehitajate tee 51 korteriühistu</t>
  </si>
  <si>
    <t>2021-2027.2.01.24-5165</t>
  </si>
  <si>
    <t>Korterelamu rekonstrueerimine aadressil Viljandi vald, Tusti küla, Ülejõe</t>
  </si>
  <si>
    <t>Viljandi vald, Tusti küla, Ülejõe korteriühistu</t>
  </si>
  <si>
    <t>2021-2027.2.01.24-5167</t>
  </si>
  <si>
    <t>Tallinn, A. H. Tammsaare tee 69 korteriühistu</t>
  </si>
  <si>
    <t>2021-2027.2.01.24-5170</t>
  </si>
  <si>
    <t>Korterelamu terviklik rekonstrueerimine aadressil Laane tn 7, Kuusalu</t>
  </si>
  <si>
    <t>Kuusalu vald, Kuusalu alevik, Laane tn 7 korteriühistu</t>
  </si>
  <si>
    <t>2021-2027.2.01.24-5177</t>
  </si>
  <si>
    <t>Tartu linn, Kalda tee 28 korteriühistu</t>
  </si>
  <si>
    <t>2021-2027.2.01.24-5178</t>
  </si>
  <si>
    <t>Tormi 6, Kärdla, korterelamu rekonstrueerimine</t>
  </si>
  <si>
    <t>Hiiumaa vald, Kärdla linn, Tormi tn 6 korteriühistu</t>
  </si>
  <si>
    <t>2021-2027.2.01.24-5184</t>
  </si>
  <si>
    <t>Korterelamu rekonstrueerimine Sõle tn.5 Tallinn</t>
  </si>
  <si>
    <t>Tallinn, Sõle tn 5 korteriühistu</t>
  </si>
  <si>
    <t>2021-2027.2.01.24-5185</t>
  </si>
  <si>
    <t>Keskuse tn 5 KÜ Tervik rekonstrueerimine</t>
  </si>
  <si>
    <t>Anija vald, Kehra linn, Keskuse tn 5 korteriühistu</t>
  </si>
  <si>
    <t>2021-2027.2.01.24-5186</t>
  </si>
  <si>
    <t>Jõgeva vald, Jõgeva linn, Pargi tn 13a korteriühistu</t>
  </si>
  <si>
    <t>2021-2027.2.01.24-5188</t>
  </si>
  <si>
    <t>Pärnu linn, Haapsalu mnt 4a korteriühistu</t>
  </si>
  <si>
    <t>2021-2027.2.01.24-5189</t>
  </si>
  <si>
    <t>Tori vald, Sauga alevik, Kuldnoka 4 korteriühistu</t>
  </si>
  <si>
    <t>Tori vald, Sauga alevik, Kuldnoka tn 4 korteriühistu</t>
  </si>
  <si>
    <t>2021-2027.2.01.24-5192</t>
  </si>
  <si>
    <t>Korterelamu terviklik rekonstrueerimine aadressil Mulgi vald, Halliste alevik, Nurme tn 7</t>
  </si>
  <si>
    <t>Mulgi vald, Halliste alevik, Nurme tn 7 korteriühistu</t>
  </si>
  <si>
    <t>2021-2027.2.01.24-5193</t>
  </si>
  <si>
    <t>Korterelamu terviklik rekonstrueerimine aadressil Lao tn 18, Põlva linn</t>
  </si>
  <si>
    <t>Põlva vald, Põlva linn, Lao tn 18 korteriühistu</t>
  </si>
  <si>
    <t>2021-2027.2.01.24-5194</t>
  </si>
  <si>
    <t>Korterelamu Tähe 14 Jõgeva terviklik rekonstrueerimine</t>
  </si>
  <si>
    <t>Jõgeva vald, Jõgeva linn, Tähe tn 14 korteriühistu</t>
  </si>
  <si>
    <t>2021-2027.2.01.24-5195</t>
  </si>
  <si>
    <t>Tallinn, J. Sütiste tee 36 maja rekonstrueerimine</t>
  </si>
  <si>
    <t>Tallinn, J. Sütiste tee 36 korteriühistu</t>
  </si>
  <si>
    <t>2021-2027.2.01.24-5196</t>
  </si>
  <si>
    <t>Pärnu linn, Supeluse tn 13 projekteerimis-ehitustöövõtu rekonstrueerimine</t>
  </si>
  <si>
    <t>Pärnu linn, Supeluse tn 13 korteriühistu</t>
  </si>
  <si>
    <t>2021-2027.2.01.24-5201</t>
  </si>
  <si>
    <t>Mulgi vald, Polli küla, Longi tee 5 korteriühistu</t>
  </si>
  <si>
    <t>2021-2027.2.01.24-5205</t>
  </si>
  <si>
    <t>Korterelamu rekonstrueerimine aadressil Kaare tn 2, Uuemõisa alevik</t>
  </si>
  <si>
    <t>Haapsalu linn, Uuemõisa alevik, Kaare tn 2 korteriühistu</t>
  </si>
  <si>
    <t>2021-2027.2.01.24-5212</t>
  </si>
  <si>
    <t>Korterelamu rekonstrueerimine aadressil Rohu 4 Jõgeva linn</t>
  </si>
  <si>
    <t>Jõgeva vald, Jõgeva linn, Rohu tn 4 korteriühistu</t>
  </si>
  <si>
    <t>2021-2027.2.01.24-5214</t>
  </si>
  <si>
    <t>Korterelamu tervikrekonstrueerimine aadressil Ilmarise tn. 5 Tallinnas</t>
  </si>
  <si>
    <t>Tallinn, Ilmarise tn 5 korteriühistu</t>
  </si>
  <si>
    <t>2021-2027.2.01.24-5216</t>
  </si>
  <si>
    <t>Korterelamu tervikrekonstrueerimine aadressil E. Vilde tee 52 Tallinnas</t>
  </si>
  <si>
    <t>Tallinn, E. Vilde tee 52 korteriühistu</t>
  </si>
  <si>
    <t>2021-2027.2.01.24-5220</t>
  </si>
  <si>
    <t>Kõrgessaare Näkmani tee 7 elamu rekonstrueerimine</t>
  </si>
  <si>
    <t>Hiiumaa vald, Kõrgessaare alevik, Näkmani tee 7 korteriühistu</t>
  </si>
  <si>
    <t>2021-2027.2.01.24-5227</t>
  </si>
  <si>
    <t>Korterelamu rekonstrueerimine aadressil Pikk 60a, Kuressaare</t>
  </si>
  <si>
    <t>Saaremaa vald, Kuressaare linn, Pikk tn 60a korteriühistu</t>
  </si>
  <si>
    <t>2021-2027.2.01.24-5228</t>
  </si>
  <si>
    <t>Korterelamu rekonstrueerimine aadressil Anne tn 49, Tartu</t>
  </si>
  <si>
    <t>Tartu linn, Anne tn 49 korteriühistu</t>
  </si>
  <si>
    <t>2021-2027.2.01.24-5233</t>
  </si>
  <si>
    <t>Korterelamu rekonstrueerimine Lembitu 6, Võru</t>
  </si>
  <si>
    <t>Võru linn, Lembitu tn 6 korteriühistu</t>
  </si>
  <si>
    <t>2021-2027.2.01.24-5234</t>
  </si>
  <si>
    <t>Tallinn, Hõbeda tn 7 // Vase tn 10 KÜ</t>
  </si>
  <si>
    <t>Tallinn, Hõbeda tn 7 // Vase tn 10 korteriühistu</t>
  </si>
  <si>
    <t>2021-2027.2.01.24-5238</t>
  </si>
  <si>
    <t>Võru linn, Jüri tn 48/Paju tn 2 korterelamu rekonstrueerimine</t>
  </si>
  <si>
    <t>2021-2027.2.01.24-5247</t>
  </si>
  <si>
    <t>Häädemeeste vald, Võiste alevik, Sadama tn 11 korteriühistu</t>
  </si>
  <si>
    <t>2021-2027.2.01.24-5248</t>
  </si>
  <si>
    <t>Kaare tn 10 kortermaja renoveerimine</t>
  </si>
  <si>
    <t>Haapsalu linn, Uuemõisa alevik, Kaare tn 10 korteriühistu</t>
  </si>
  <si>
    <t>2021-2027.2.01.24-5249</t>
  </si>
  <si>
    <t>Tallinn, Ehitajate tee 39 korteriühistu</t>
  </si>
  <si>
    <t>2021-2027.2.01.24-5251</t>
  </si>
  <si>
    <t>Korterelamu tehaseline rekonstrueerimine aadressil Kirsiaia tn 3</t>
  </si>
  <si>
    <t>Märjamaa vald, Vana-Vigala küla, Kirsiaia tn 3 korteriühistu</t>
  </si>
  <si>
    <t>2021-2027.2.01.24-5253</t>
  </si>
  <si>
    <t>Jüri 14, Võru kortermaja rekonstrueerimine</t>
  </si>
  <si>
    <t>Võru linn, Jüri tn 14 korteriühistu</t>
  </si>
  <si>
    <t>2021-2027.2.01.24-5254</t>
  </si>
  <si>
    <t>Mäe 4, Võru korterelamu rekonstrueerimine</t>
  </si>
  <si>
    <t>Võru linn, Mäe tn 4 korteriühistu</t>
  </si>
  <si>
    <t>2021-2027.2.01.24-5256</t>
  </si>
  <si>
    <t>Lääne-Nigula vald, Risti alevik, Haapsalu mnt 8 korteriühistu</t>
  </si>
  <si>
    <t>2021-2027.2.01.24-5259</t>
  </si>
  <si>
    <t>Pärnu linn, Õhtu põik 6 korteriühistu</t>
  </si>
  <si>
    <t>2021-2027.2.01.24-5260</t>
  </si>
  <si>
    <t>Tallinn, Tüve tn 3 korteriühistu</t>
  </si>
  <si>
    <t>2021-2027.2.01.24-5267</t>
  </si>
  <si>
    <t>Pärnu linn, Pikk tn 9 korteriühistu</t>
  </si>
  <si>
    <t>2021-2027.2.01.24-5269</t>
  </si>
  <si>
    <t>Pärnu linn, Lubja tn 64 korteriühistu</t>
  </si>
  <si>
    <t>2021-2027.2.01.24-5274</t>
  </si>
  <si>
    <t>Korterelemu rekonstrueerimine aadressil Rohu 6 Jõgeva linn</t>
  </si>
  <si>
    <t>Jõgeva vald, Jõgeva linn, Rohu tn 6 korteriühistu</t>
  </si>
  <si>
    <t>2021-2027.2.01.24-5275</t>
  </si>
  <si>
    <t>Vabaduse 9, Kärdla, korterelamu rekonstrueerimine</t>
  </si>
  <si>
    <t>Hiiumaa vald, Kärdla linn, Vabaduse tn 9 korteriühistu</t>
  </si>
  <si>
    <t>2021-2027.2.01.24-5285</t>
  </si>
  <si>
    <t>Korterelamu Trummi 21a, Tallinn rekonstrueerimise taotlus</t>
  </si>
  <si>
    <t>Tallinn, Trummi tn 21a korteriühistu</t>
  </si>
  <si>
    <t>2021-2027.2.01.24-5288</t>
  </si>
  <si>
    <t>Männi tn 2 kortermaja rekonstrueerimine</t>
  </si>
  <si>
    <t>Haapsalu linn, Männi tn 2 korteriühistu</t>
  </si>
  <si>
    <t>2021-2027.2.01.24-5289</t>
  </si>
  <si>
    <t>Tõrva vald, Tõrva linn, Ehitaja tn 4a</t>
  </si>
  <si>
    <t>Tõrva vald, Tõrva linn, Ehitaja tn 4a korteriühistu</t>
  </si>
  <si>
    <t>2021-2027.2.01.24-5290</t>
  </si>
  <si>
    <t>Pärnu linn, Lubja 58 korteriühistu</t>
  </si>
  <si>
    <t>Pärnu linn, Lubja tn 58 korteriühistu</t>
  </si>
  <si>
    <t>2021-2027.2.01.24-5304</t>
  </si>
  <si>
    <t>Põlva vald, Tilsi keskus 2 kortermaja rekonstrueerimine</t>
  </si>
  <si>
    <t>Põlva vald, Tilsi küla, Tilsi keskus 2 korteriühistu</t>
  </si>
  <si>
    <t>2021-2027.2.01.24-5327</t>
  </si>
  <si>
    <t>Korterelamu terviklik rekonstrueerimine aadressil Sireli tn. 1, Põlva linn</t>
  </si>
  <si>
    <t>Põlva vald, Põlva linn, Sireli tn 1 korteriühistu</t>
  </si>
  <si>
    <t>2021-2027.2.01.24-5336</t>
  </si>
  <si>
    <t>Vastse-Kuuste alevik, Pargi tn 12 kortermaja rekonstrueerimine</t>
  </si>
  <si>
    <t>Põlva vald, Vastse-Kuuste alevik, Pargi tn 12 korteriühistu</t>
  </si>
  <si>
    <t>2021-2027.2.01.24-5338</t>
  </si>
  <si>
    <t>Otepää vald, Sihva küla, Voki vkt 6 korteriühistu</t>
  </si>
  <si>
    <t>2021-2027.2.01.24-5344</t>
  </si>
  <si>
    <t>Otepää vald, Otepää linn, Keskuse vkt 1 korteriühistu</t>
  </si>
  <si>
    <t>2021-2027.2.01.24-5347</t>
  </si>
  <si>
    <t>Otepää vald, Otepää linn, Tartu mnt 8 korteriühistu</t>
  </si>
  <si>
    <t>2021-2027.2.01.24-5350</t>
  </si>
  <si>
    <t>Saaremaa vald, Kuressaare linn, Tehnika tn 1 korteriühistu</t>
  </si>
  <si>
    <t>2021-2027.2.01.24-5353</t>
  </si>
  <si>
    <t>Tõrva vald, Linna küla, Kesk tn 6 korteriühistu</t>
  </si>
  <si>
    <t>2021-2027.2.01.24-5357</t>
  </si>
  <si>
    <t>Tõrva vald, Tõrva linn, Valga tn 15 korteriühistu</t>
  </si>
  <si>
    <t>2021-2027.2.01.24-5359</t>
  </si>
  <si>
    <t>Tallinn, Akadeemia tee 6 korteriühistu naabruskonnapõhine</t>
  </si>
  <si>
    <t>Tallinn, Akadeemia tee 6 korteriühistu</t>
  </si>
  <si>
    <t>2021-2027.2.01.24-5360</t>
  </si>
  <si>
    <t>Tõrva vald, Tõrva linn, Valga tn 66 korteriühistu</t>
  </si>
  <si>
    <t>2021-2027.2.01.24-5368</t>
  </si>
  <si>
    <t>Otepää vald, Otepää linn, Munamäe tn 14 korteriühistu</t>
  </si>
  <si>
    <t>2021-2027.2.01.24-5371</t>
  </si>
  <si>
    <t>Tallinn, Akadeemia tee 14 korteriühistu naabruskonnapõhine</t>
  </si>
  <si>
    <t>Tallinn, Akadeemia tee 14 korteriühistu</t>
  </si>
  <si>
    <t>2021-2027.2.01.24-5373</t>
  </si>
  <si>
    <t>Tõrva vald, Linna küla, Kesk tn 2 korteriühistu</t>
  </si>
  <si>
    <t>2021-2027.2.01.24-5376</t>
  </si>
  <si>
    <t>Põlva vald, Põlva linn, Jaama tn 61a korteriühistu</t>
  </si>
  <si>
    <t>2021-2027.2.01.24-5377</t>
  </si>
  <si>
    <t>Korterelamu rekonstrueerimine aadressil Niine tn 16, Haapsalu</t>
  </si>
  <si>
    <t>Haapsalu linn, Niine tn 16 korteriühistu</t>
  </si>
  <si>
    <t>2021-2027.2.01.24-5379</t>
  </si>
  <si>
    <t>Saaremaa vald, Kuressaare linn, Niidu tn. 9 korteriühistu</t>
  </si>
  <si>
    <t>Saaremaa vald, Kuressaare linn, Niidu tn 9 korteriühistu</t>
  </si>
  <si>
    <t>2021-2027.2.01.24-5380</t>
  </si>
  <si>
    <t>Paide linn, Ristiku tn 2</t>
  </si>
  <si>
    <t>2021-2027.2.01.24-5381</t>
  </si>
  <si>
    <t>Korterelamu terviklik rekonstrueerimine aadressil Jaama 8a, Põlva linn</t>
  </si>
  <si>
    <t>Põlva vald, Põlva linn, Jaama tn 8a korteriühistu</t>
  </si>
  <si>
    <t>2021-2027.2.01.24-5384</t>
  </si>
  <si>
    <t>Korterelamu rekonstrueerimine aadressil Nurme põik 7, Taebla alevik.</t>
  </si>
  <si>
    <t>Lääne-Nigula vald, Taebla alevik, Nurme põik 7 korteriühistu</t>
  </si>
  <si>
    <t>2021-2027.2.01.24-5387</t>
  </si>
  <si>
    <t>Tallinn, Akadeemia tee 22 korteriühistu naabruskonnapõhine</t>
  </si>
  <si>
    <t>Tallinn, Akadeemia tee 22 korteriühistu</t>
  </si>
  <si>
    <t>2021-2027.2.01.24-5391</t>
  </si>
  <si>
    <t>Pärnu linn Riia mnt 75</t>
  </si>
  <si>
    <t>2021-2027.2.01.24-5392</t>
  </si>
  <si>
    <t>Pärnu maakond, Pärnu linn, Pärnu linn, Suur-Posti tn 2/2</t>
  </si>
  <si>
    <t>2021-2027.2.01.24-5395</t>
  </si>
  <si>
    <t>Paide linn, Ristiku tn 4</t>
  </si>
  <si>
    <t>2021-2027.2.01.24-5400</t>
  </si>
  <si>
    <t>Tööstuse tn 2, Puka alevik, Otepää vald rekonstrueerimine</t>
  </si>
  <si>
    <t>Otepää vald, Puka alevik, Tööstuse tn 2 korteriühistu</t>
  </si>
  <si>
    <t>2021-2027.2.01.24-5402</t>
  </si>
  <si>
    <t>Korterelamu rekonstrueerimine aadressil Lasteaia 5,Taebla</t>
  </si>
  <si>
    <t>Lääne-Nigula vald, Taebla alevik, Lasteaia tn 5 korteriühistu</t>
  </si>
  <si>
    <t>2021-2027.2.01.24-5405</t>
  </si>
  <si>
    <t>Korterelamu terviklik rekonstrueerimine aadressil Mõisa tee 16, Peri küla, Põlva vald</t>
  </si>
  <si>
    <t>Põlva vald, Peri küla, Mõisa tee 16 korteriühistu</t>
  </si>
  <si>
    <t>2021-2027.2.01.24-5416</t>
  </si>
  <si>
    <t>Korterelamu terviklik rekonstrueerimine koos kaugküttega liitumisega</t>
  </si>
  <si>
    <t>Põlva vald, Põlva linn, Uus tn 1 korteriühistu</t>
  </si>
  <si>
    <t>2021-2027.2.01.24-5433</t>
  </si>
  <si>
    <t>Tõrva vald, Kalme küla, Aiapärna kortermaja tervikrekonstrueerimine</t>
  </si>
  <si>
    <t>Tõrva vald, Kalme küla, Aiapärna korteriühistu</t>
  </si>
  <si>
    <t>2021-2027.2.01.24-5437</t>
  </si>
  <si>
    <t>Metsa 1 Tõrva korteriühistu</t>
  </si>
  <si>
    <t>Tõrva vald, Tõrva linn, Metsa tn 1 korteriühistu</t>
  </si>
  <si>
    <t>2021-2027.2.01.24-5438</t>
  </si>
  <si>
    <t>Tõrva vald, Karjatnurme küla, Liivanurga korteriühistu</t>
  </si>
  <si>
    <t>2021-2027.2.01.24-5440</t>
  </si>
  <si>
    <t>Tõrva vald, Tõrva linn, Valga tn 62 korteriühistu</t>
  </si>
  <si>
    <t>2021-2027.2.01.24-5443</t>
  </si>
  <si>
    <t>Korterelamu rekonstrueerimine aadressil Võru tänav 33, Põlva linn, Põlva maakond</t>
  </si>
  <si>
    <t>Põlva vald, Põlva linn, Võru tn 33 korteriühistu</t>
  </si>
  <si>
    <t>2021-2027.2.01.24-5444</t>
  </si>
  <si>
    <t>Tõrva linn, Tartu tn 14 kortermaja rekonstrueerimine</t>
  </si>
  <si>
    <t>Tõrva vald, Tõrva linn, Tartu tn 14 korteriühistu</t>
  </si>
  <si>
    <t>2021-2027.2.01.24-5445</t>
  </si>
  <si>
    <t>Valjala Toominga 2 korterelamu rekonstrueerimine</t>
  </si>
  <si>
    <t>Saaremaa vald, Valjala alevik, Toominga tn 2 korteriühistu</t>
  </si>
  <si>
    <t>2021-2027.2.01.24-5446</t>
  </si>
  <si>
    <t>Kuuse KÜ, Sandla korterelamu renoveerimine</t>
  </si>
  <si>
    <t>Saaremaa vald, Sandla küla, Kuuse korteriühistu</t>
  </si>
  <si>
    <t>2021-2027.2.01.24-5450</t>
  </si>
  <si>
    <t>KÜ Sääse tn 12 rekostrueerimine</t>
  </si>
  <si>
    <t>Tapa vald, Tamsalu linn, Sääse tn 12 korteriühistu</t>
  </si>
  <si>
    <t>2021-2027.2.01.24-5451</t>
  </si>
  <si>
    <t>KÜ Sääse 8, Tamsalu rekonstrueerimine</t>
  </si>
  <si>
    <t>Tapa vald, Tamsalu linn, Sääse tn 8 korteriühistu</t>
  </si>
  <si>
    <t>2021-2027.2.01.24-5452</t>
  </si>
  <si>
    <t>KÜ Sääse tn 10 rekonstrueerimine</t>
  </si>
  <si>
    <t>Tapa vald, Tamsalu linn, Sääse tn 10 korteriühistu</t>
  </si>
  <si>
    <t>2021-2027.2.01.24-5455</t>
  </si>
  <si>
    <t>Saaremaa vald, Kuressaare linn, Kihelkonna mnt 2a korteriühistu</t>
  </si>
  <si>
    <t>2021-2027.2.01.24-5457</t>
  </si>
  <si>
    <t>Otepää vald, Nõuni küla, Männi korteriühistu toetuse taotlemine</t>
  </si>
  <si>
    <t>Otepää vald, Nõuni küla, Männi korteriühistu</t>
  </si>
  <si>
    <t>2021-2027.2.01.25-5458</t>
  </si>
  <si>
    <t>Korterelamu terviklik rekonstrueerimine aadressil Raja tn 2, Vastse-Kuuste alevil, Põlva vald</t>
  </si>
  <si>
    <t>Põlva vald, Vastse-Kuuste alevik, Raja tn 2 korteriühistu</t>
  </si>
  <si>
    <t>2021-2027.2.01.25-5459</t>
  </si>
  <si>
    <t>Lääne-Nigula vald, Linnamäe küla, Kooli tee 7 korteriühistu</t>
  </si>
  <si>
    <t>2021-2027.2.01.25-5460</t>
  </si>
  <si>
    <t>Lääne-Nigula vald, Linnamäe küla, Kooli tee 4 korteriühistu</t>
  </si>
  <si>
    <t>2021-2027.2.01.25-5463</t>
  </si>
  <si>
    <t>Voka, Männiku 3</t>
  </si>
  <si>
    <t>Toila vald, Voka alevik, Männiku tn 3 korteriühistu</t>
  </si>
  <si>
    <t>2021-2027.2.01.25-5465</t>
  </si>
  <si>
    <t>Saaremaa vald, Kuressaare linn, Kotkapoja tn 5 korteriühistu</t>
  </si>
  <si>
    <t>2021-2027.2.01.25-5466</t>
  </si>
  <si>
    <t>Saaremaa vald, Kuressaare linn, Ranna tn 1 korteriühistu</t>
  </si>
  <si>
    <t>2021-2027.2.01.25-5467</t>
  </si>
  <si>
    <t>Otepää vald, Nõuni küla, Mäe korteriühistu</t>
  </si>
  <si>
    <t>2021-2027.2.01.25-5470</t>
  </si>
  <si>
    <t>Kihelkonna, Oja 3 korterelamu rekonstrueerimine</t>
  </si>
  <si>
    <t>Saaremaa vald, Kihelkonna alevik, Oja tn 3, Oja tn 3a korteriühistu</t>
  </si>
  <si>
    <t>2021-2027.2.01.25-5478</t>
  </si>
  <si>
    <t>Tähistaeva korterelamu renoveerimine</t>
  </si>
  <si>
    <t>Saaremaa vald, Kõljala küla, Tähistaeva korteriühistu</t>
  </si>
  <si>
    <t>2021-2027.2.01.25-5486</t>
  </si>
  <si>
    <t>Korterelamu rekonstrueerimine aadressil Põlde tn 3 Mustjala</t>
  </si>
  <si>
    <t>Saaremaa vald, Mustjala küla, Põlde tn 3 korteriühistu</t>
  </si>
  <si>
    <t>2021-2027.2.01.25-5491</t>
  </si>
  <si>
    <t>Saaremaa vald, Kuressaare linn, Aia tn 68 korteriühistu</t>
  </si>
  <si>
    <t>2021-2027.2.01.25-5492</t>
  </si>
  <si>
    <t>Lümanda Leke korterelamu kompleksne renoveerimine projekteerimis-ehitushankega</t>
  </si>
  <si>
    <t>Saaremaa vald, Lümanda küla, Leke korteriühistu</t>
  </si>
  <si>
    <t>2021-2027.2.01.25-5499</t>
  </si>
  <si>
    <t>Järva vald, Koeru alevik, Paide tee 15 KÜ rekonstrueerimine</t>
  </si>
  <si>
    <t>Järva vald, Koeru alevik, Paide tee 15 korteriühistu</t>
  </si>
  <si>
    <t>2021-2027.2.01.25-5500</t>
  </si>
  <si>
    <t>Korterelamu rekonstrueerimine aadressil Koidu 6, Tallinn</t>
  </si>
  <si>
    <t>Tallinn, Koidu tn 6 korteriühistu</t>
  </si>
  <si>
    <t>2021-2027.2.01.25-5501</t>
  </si>
  <si>
    <t>Korterelamu rekonstrueerimine aadressil F. R. Faehlmanni tn 19, Tallinn</t>
  </si>
  <si>
    <t>Tallinn, F. R. Faehlmanni tn 19 korteriühistu</t>
  </si>
  <si>
    <t>2021-2027.2.01.24-1693</t>
  </si>
  <si>
    <t>Elamu liitumine kaugküttevõrguga aadressil Rohu 103</t>
  </si>
  <si>
    <t>Heli Mölder</t>
  </si>
  <si>
    <t>2021-2027.2.01.24-1694</t>
  </si>
  <si>
    <t>ahi</t>
  </si>
  <si>
    <t>Gunnar Viese</t>
  </si>
  <si>
    <t>2021-2027.2.01.24-1695</t>
  </si>
  <si>
    <t>Ahju uuendamine Palu tee 3, Elva</t>
  </si>
  <si>
    <t>Anneli Veemees</t>
  </si>
  <si>
    <t>2021-2027.2.01.24-1697</t>
  </si>
  <si>
    <t>Väikeelamu kütteseadme uuendamine Ida-Viru maakond, Jõhvi vald, Jõhvi linn, Soo tn 26a</t>
  </si>
  <si>
    <t>Aare Valge</t>
  </si>
  <si>
    <t>2021-2027.2.01.24-1698</t>
  </si>
  <si>
    <t>Karusselli 11b moodulahju soetamine</t>
  </si>
  <si>
    <t>Kadri Riitsaar</t>
  </si>
  <si>
    <t>2021-2027.2.01.24-1700</t>
  </si>
  <si>
    <t>Ahju renoveerimine</t>
  </si>
  <si>
    <t>Egle Protsin</t>
  </si>
  <si>
    <t>2021-2027.2.01.24-1704</t>
  </si>
  <si>
    <t>Moodulahju paigaldamine Metshaldja 22 Tartu</t>
  </si>
  <si>
    <t>Merike Mägi</t>
  </si>
  <si>
    <t>2021-2027.2.01.24-1707</t>
  </si>
  <si>
    <t>Küttekolde uuendamine Lepa tee 38,Kiviõli</t>
  </si>
  <si>
    <t>Vladimir Kruzman</t>
  </si>
  <si>
    <t>2021-2027.2.01.24-1709</t>
  </si>
  <si>
    <t>Elva linn Sireli 1 ahju väljavahetamine</t>
  </si>
  <si>
    <t>Krister Randver</t>
  </si>
  <si>
    <t>2021-2027.2.01.24-1710</t>
  </si>
  <si>
    <t>Kütteseadme uuendamine Saare 26, Otepää</t>
  </si>
  <si>
    <t>Gary Short</t>
  </si>
  <si>
    <t>2021-2027.2.01.24-1716</t>
  </si>
  <si>
    <t>Vana ahju ja slepe asendamine uutega, hülsi paigaldamine olemasolevasse korstnasse Tamme pst 76, Tartu linnas</t>
  </si>
  <si>
    <t>Diana Jarne</t>
  </si>
  <si>
    <t>2021-2027.2.01.24-1720</t>
  </si>
  <si>
    <t>Kütteseadme uuendamine Nõmme 3</t>
  </si>
  <si>
    <t>Gerli Eichenbaum</t>
  </si>
  <si>
    <t>2021-2027.2.01.24-1723</t>
  </si>
  <si>
    <t>kütteseadme uuendus</t>
  </si>
  <si>
    <t>Ave Rümmel</t>
  </si>
  <si>
    <t>2021-2027.2.01.24-1728</t>
  </si>
  <si>
    <t>Elamu Võrumõisa tee 6A küttesüsteemi renoveerimine</t>
  </si>
  <si>
    <t>Virge Vahtrik</t>
  </si>
  <si>
    <t>2021-2027.2.01.24-1729</t>
  </si>
  <si>
    <t>Kaido Johanson</t>
  </si>
  <si>
    <t>2021-2027.2.01.24-1730</t>
  </si>
  <si>
    <t>Väikeelamu ahju uuendamine Palupera tee 23 Otepää</t>
  </si>
  <si>
    <t>Siiri Mägi</t>
  </si>
  <si>
    <t>2021-2027.2.01.24-1731</t>
  </si>
  <si>
    <t>Rahu 21A uued ahjud</t>
  </si>
  <si>
    <t>Mari Käbin</t>
  </si>
  <si>
    <t>2021-2027.2.01.24-1735</t>
  </si>
  <si>
    <t>Uue ahju soetamine ja selle paigaldus Valgejõe pst 21, Tapa</t>
  </si>
  <si>
    <t>Riina Krall</t>
  </si>
  <si>
    <t>2021-2027.2.01.24-1736</t>
  </si>
  <si>
    <t>Ahju uuendamine</t>
  </si>
  <si>
    <t>Piret Aan</t>
  </si>
  <si>
    <t>2021-2027.2.01.24-1738</t>
  </si>
  <si>
    <t>Väikeelamu kütteseadme uuendamine, Kungla 32 Tartu</t>
  </si>
  <si>
    <t>Ilmar Kink</t>
  </si>
  <si>
    <t>2021-2027.2.01.24-1741</t>
  </si>
  <si>
    <t>Uute ahjude ehitamine</t>
  </si>
  <si>
    <t>Marju Arumäe</t>
  </si>
  <si>
    <t>2021-2027.2.01.24-1742</t>
  </si>
  <si>
    <t>Väikeelamu küttesüsteemi uuendamise taotlus</t>
  </si>
  <si>
    <t>Erki Roosma</t>
  </si>
  <si>
    <t>2021-2027.2.01.24-1743</t>
  </si>
  <si>
    <t>Elamu liitumine kaugküttevõrguga aadressil Nooruse 20, Tartu</t>
  </si>
  <si>
    <t>Heiki Kähr</t>
  </si>
  <si>
    <t>2021-2027.2.01.24-1744</t>
  </si>
  <si>
    <t>Paides Hämariku 14 ahju vahetamine</t>
  </si>
  <si>
    <t>Juhan Aasa</t>
  </si>
  <si>
    <t>2021-2027.2.01.24-1755</t>
  </si>
  <si>
    <t>Sirje Kangur</t>
  </si>
  <si>
    <t>2021-2027.2.01.24-1760</t>
  </si>
  <si>
    <t>Kruusa 2 kütteseadme uuendamine</t>
  </si>
  <si>
    <t>Viktoria Tsventarnaja</t>
  </si>
  <si>
    <t>2021-2027.2.01.24-1762</t>
  </si>
  <si>
    <t>Rohu 23, Kuressaares uue ahju ehitamine</t>
  </si>
  <si>
    <t>Madis Tamm</t>
  </si>
  <si>
    <t>2021-2027.2.01.24-1763</t>
  </si>
  <si>
    <t>Elamu liitumine kaugküttevõrguga aadressil Käbi 4, Pärnu linn</t>
  </si>
  <si>
    <t>Herbert Jantson</t>
  </si>
  <si>
    <t>2021-2027.2.01.24-1765</t>
  </si>
  <si>
    <t>Ahju renoveerimine Sihi 70</t>
  </si>
  <si>
    <t>Heimar Steinpilm</t>
  </si>
  <si>
    <t>2021-2027.2.01.24-1766</t>
  </si>
  <si>
    <t>Samaväärse ahju ehitamine aadressil Aia 3</t>
  </si>
  <si>
    <t>Ellika Mägi</t>
  </si>
  <si>
    <t>2021-2027.2.01.24-1770</t>
  </si>
  <si>
    <t>Vana ahju vahetamine uue moodulahju vastu</t>
  </si>
  <si>
    <t>Ave Säks</t>
  </si>
  <si>
    <t>2021-2027.2.01.24-1773</t>
  </si>
  <si>
    <t>Vana ahju väljavahetamine uue keskonnasäästlikuma ahju vastu</t>
  </si>
  <si>
    <t>Toomas Raudsepp</t>
  </si>
  <si>
    <t>2021-2027.2.01.24-1775</t>
  </si>
  <si>
    <t>Ahju vahetamine Tartu mnt 32 Põltsamaa.</t>
  </si>
  <si>
    <t>Raul Pärnasalu</t>
  </si>
  <si>
    <t>2021-2027.2.01.24-1776</t>
  </si>
  <si>
    <t>Kuuse 7 Tartu elamu kütteseadme uuendamine uue ahju ehitamine</t>
  </si>
  <si>
    <t>Tiiu Naruskberg</t>
  </si>
  <si>
    <t>2021-2027.2.01.24-1777</t>
  </si>
  <si>
    <t>Ahju soetamine koos paigaldamisega Kilingi-Nõmmes</t>
  </si>
  <si>
    <t>Argo Tali</t>
  </si>
  <si>
    <t>2021-2027.2.01.24-1779</t>
  </si>
  <si>
    <t>Ahjutaotlus</t>
  </si>
  <si>
    <t>Tiia Rõivas</t>
  </si>
  <si>
    <t>2021-2027.2.01.24-1782</t>
  </si>
  <si>
    <t>Aianduse tee 67, Pirita, väikeelamu ahju uuendamine</t>
  </si>
  <si>
    <t>Laura Taul</t>
  </si>
  <si>
    <t>2021-2027.2.01.24-1785</t>
  </si>
  <si>
    <t>Halupuitkütusel põhineva kütteseadme uuendamine säästlikuma ja ohutuma seadme vastu. Aadress Valgamaa,Tõrva linn, Valga 37</t>
  </si>
  <si>
    <t>Inari Vähi</t>
  </si>
  <si>
    <t>2021-2027.2.01.24-1787</t>
  </si>
  <si>
    <t>Toome pst. 90 väikeelamu ahju uuendamine</t>
  </si>
  <si>
    <t>Jaan Inno</t>
  </si>
  <si>
    <t>2021-2027.2.01.24-1788</t>
  </si>
  <si>
    <t>tahkel kütusel põhineva kütteseadme uuendamine</t>
  </si>
  <si>
    <t>Liivi Tarsalainen</t>
  </si>
  <si>
    <t>2021-2027.2.01.24-1789</t>
  </si>
  <si>
    <t>Uue ahju paigaldus vana ahju asemele</t>
  </si>
  <si>
    <t>Eliko Petser</t>
  </si>
  <si>
    <t>2021-2027.2.01.24-1796</t>
  </si>
  <si>
    <t>Kaugküttega liitumine Pärnu linn, Esplanaadi 2/2</t>
  </si>
  <si>
    <t>Ingrid Jakobson</t>
  </si>
  <si>
    <t>2021-2027.2.01.24-1798</t>
  </si>
  <si>
    <t>Värsi 15a, Tallinn küttesüsteemi rekonstrueerimine</t>
  </si>
  <si>
    <t>Priit Kirotar</t>
  </si>
  <si>
    <t>2021-2027.2.01.24-1799</t>
  </si>
  <si>
    <t>Väikeelamute kütteseadmete uuendamise toetuse taotlus ahju uuendamiseks Jõgeva linnas</t>
  </si>
  <si>
    <t>Kersti Soolepp</t>
  </si>
  <si>
    <t>2021-2027.2.01.24-1801</t>
  </si>
  <si>
    <t>Ahjude väljavahetamine</t>
  </si>
  <si>
    <t>Aino Kuusmaa</t>
  </si>
  <si>
    <t>2021-2027.2.01.24-1808</t>
  </si>
  <si>
    <t>Pirita, Ristaia tee 4 ahju ja korstna asendamine uutega</t>
  </si>
  <si>
    <t>Krista Otto</t>
  </si>
  <si>
    <t>2021-2027.2.01.24-1811</t>
  </si>
  <si>
    <t>Liiva 1 B Elva kütteseadmete uuendamise taotlus</t>
  </si>
  <si>
    <t>Ingrid Ojamaa</t>
  </si>
  <si>
    <t>2021-2027.2.01.24-1813</t>
  </si>
  <si>
    <t>Kaasaegne ahi - Patküla tn 10, Tõrva</t>
  </si>
  <si>
    <t>Kristiina Niilits</t>
  </si>
  <si>
    <t>2021-2027.2.01.24-1815</t>
  </si>
  <si>
    <t>Kütteseadme uuendamine aadressil Ääre 11, Elva</t>
  </si>
  <si>
    <t>Terje Nirgi</t>
  </si>
  <si>
    <t>2021-2027.2.01.24-1821</t>
  </si>
  <si>
    <t>Elamu (ehr kood 103011789) I korruse ahju vahetamine parema kasuteguriga ahju vastu</t>
  </si>
  <si>
    <t>Caroliina Altmäe</t>
  </si>
  <si>
    <t>2021-2027.2.01.24-1822</t>
  </si>
  <si>
    <t>Tõrva Aida 2 puuküttega ahju renoveerimine (väljavahetamine)</t>
  </si>
  <si>
    <t>Viive-Aliise Michalski</t>
  </si>
  <si>
    <t>2021-2027.2.01.24-1827</t>
  </si>
  <si>
    <t>Uue ahju ehitamine Luha tänav 6</t>
  </si>
  <si>
    <t>Lembit Kuldmaa</t>
  </si>
  <si>
    <t>2021-2027.2.01.24-1829</t>
  </si>
  <si>
    <t>Elamusse kütteseadme uuendamine ahju soetamisel koos paigaldamisega ja ahju ehitamisel aadressil Vahe11</t>
  </si>
  <si>
    <t>Marika Almar</t>
  </si>
  <si>
    <t>2021-2027.2.01.24-1832</t>
  </si>
  <si>
    <t>Elamu ahju rekonstrueerimine. Liiva 15, Kuressaare</t>
  </si>
  <si>
    <t>Väino Laes</t>
  </si>
  <si>
    <t>2021-2027.2.01.24-1833</t>
  </si>
  <si>
    <t>Ahju ümberehitamine määruses toodud standarditele vastavaks aadressil Peetri 9 Pärnu linn.</t>
  </si>
  <si>
    <t>Kaja Tõnsing</t>
  </si>
  <si>
    <t>2021-2027.2.01.24-1843</t>
  </si>
  <si>
    <t>Uue ahju ehitamine Kastani 14 maja teisele korrusele</t>
  </si>
  <si>
    <t>Ülle Saarem</t>
  </si>
  <si>
    <t>2021-2027.2.01.24-1845</t>
  </si>
  <si>
    <t>Kaugküttega liitumine Esplanaadi 8</t>
  </si>
  <si>
    <t>Kristi Viikmaa</t>
  </si>
  <si>
    <t>2021-2027.2.01.24-1846</t>
  </si>
  <si>
    <t>Eramu puuküttega ohtliku küttekolde asendamine ohutu ning uue ahjuga</t>
  </si>
  <si>
    <t>Helve Juusu</t>
  </si>
  <si>
    <t>2021-2027.2.01.24-1848</t>
  </si>
  <si>
    <t>Ida 8 Kuressaare eramu teise korruse ahju vahetus</t>
  </si>
  <si>
    <t>Jaanus Vesberg</t>
  </si>
  <si>
    <t>2021-2027.2.01.24-1852</t>
  </si>
  <si>
    <t>Valga, Pedeli 8 uus ahi</t>
  </si>
  <si>
    <t>Paavo Kangur</t>
  </si>
  <si>
    <t>2021-2027.2.01.24-1859</t>
  </si>
  <si>
    <t>Uue ahju ehitamine</t>
  </si>
  <si>
    <t>Evelin Laanesaar</t>
  </si>
  <si>
    <t>2021-2027.2.01.24-1869</t>
  </si>
  <si>
    <t>Uus ahi Kuuse 14 Elva</t>
  </si>
  <si>
    <t>Katrin Tiido</t>
  </si>
  <si>
    <t>2021-2027.2.01.24-1882</t>
  </si>
  <si>
    <t>Uue ahju ehitamine Paide mnt. 3 Tapale</t>
  </si>
  <si>
    <t>Olev Kents</t>
  </si>
  <si>
    <t>2021-2027.2.01.24-1888</t>
  </si>
  <si>
    <t>Filosoofi 18 kaugküttega liitumine</t>
  </si>
  <si>
    <t>Erkki Järv</t>
  </si>
  <si>
    <t>2021-2027.2.01.24-1892</t>
  </si>
  <si>
    <t>Rohula 4 eramaja kütteseadme uuendamine</t>
  </si>
  <si>
    <t>Ariane Ulp</t>
  </si>
  <si>
    <t>2021-2027.2.01.24-1899</t>
  </si>
  <si>
    <t>Liitumine AS Esro kaugküttevörguga ja küttesüsteemi rekonstrueerimine</t>
  </si>
  <si>
    <t>Lea Ilves</t>
  </si>
  <si>
    <t>2021-2027.2.01.24-1900</t>
  </si>
  <si>
    <t>Tahkel kütusel põhineva kütteseadme uuendamine aadressil Tähe 12a, Keila linn</t>
  </si>
  <si>
    <t>Kirsi-Merilin Luik</t>
  </si>
  <si>
    <t>2021-2027.2.01.24-1901</t>
  </si>
  <si>
    <t>Elamu liitumine kaugkütte võrguga aadressil Anne 56, Tartu</t>
  </si>
  <si>
    <t>Helje Saar</t>
  </si>
  <si>
    <t>2021-2027.2.01.24-1909</t>
  </si>
  <si>
    <t>puuküttel põhineva ahju uuendamine</t>
  </si>
  <si>
    <t>Maie Siilivask</t>
  </si>
  <si>
    <t>2021-2027.2.01.24-1910</t>
  </si>
  <si>
    <t>Olemasoleva tahkel kütusel põhineva kütteseadme eemaldamine ja selle asemele uue kütteseadme ehitamine aadressil Pikk 91 Põltsamaa</t>
  </si>
  <si>
    <t>Anu Seppi</t>
  </si>
  <si>
    <t>2021-2027.2.01.24-1914</t>
  </si>
  <si>
    <t>Ahju ja moodulkorstna soetamine ning paigaldamine aadressil Holmi kallas 4, Haapsalu</t>
  </si>
  <si>
    <t>Mati Hunt</t>
  </si>
  <si>
    <t>2021-2027.2.01.24-1918</t>
  </si>
  <si>
    <t>Kamina vahetus ahju vastu Kivipõllu 12a, Saue</t>
  </si>
  <si>
    <t>Liivia Anion</t>
  </si>
  <si>
    <t>2021-2027.2.01.24-1919</t>
  </si>
  <si>
    <t>Ahju uendamine</t>
  </si>
  <si>
    <t>Olavi Soomets</t>
  </si>
  <si>
    <t>2021-2027.2.01.24-1920</t>
  </si>
  <si>
    <t>Kütteseadme uuendamine Jõgeva</t>
  </si>
  <si>
    <t>Aile Kaasik</t>
  </si>
  <si>
    <t>2021-2027.2.01.24-1923</t>
  </si>
  <si>
    <t>Kevade 12 Tõrva Valgamaa vana ahju vahetus moodulahju vastu</t>
  </si>
  <si>
    <t>Ave Aan</t>
  </si>
  <si>
    <t>2021-2027.2.01.24-1935</t>
  </si>
  <si>
    <t>Väikeelamute kütteseadmete uuendamine, ahi/moodulahi</t>
  </si>
  <si>
    <t>Tiia Tender</t>
  </si>
  <si>
    <t>2021-2027.2.01.24-1943</t>
  </si>
  <si>
    <t>Elamu liitumine kaugküttevõrguga aadressil Tamme pst.85 Tartu linn</t>
  </si>
  <si>
    <t>Piret Tamsalu</t>
  </si>
  <si>
    <t>2021-2027.2.01.24-1952</t>
  </si>
  <si>
    <t>Kressi tee 53/Tallinn kütteseadme uuendamine</t>
  </si>
  <si>
    <t>Jaak Meitern</t>
  </si>
  <si>
    <t>2021-2027.2.01.24-1953</t>
  </si>
  <si>
    <t>Vana ahju vahetamine uue vastu Lõuna 7 Kiviõli</t>
  </si>
  <si>
    <t>Emma Õun</t>
  </si>
  <si>
    <t>2021-2027.2.01.24-1956</t>
  </si>
  <si>
    <t>Elamu liitumine kaugküttevõrguga aadressil Raja 10</t>
  </si>
  <si>
    <t>Marge Tarjus</t>
  </si>
  <si>
    <t>2021-2027.2.01.24-1958</t>
  </si>
  <si>
    <t>Ahju soetamine koos paigaldamisega ja olemasoleva korstnasüsteemi renoveerimine koos korstnahülsi paigaldusega aadressil Kose tee 74</t>
  </si>
  <si>
    <t>Eva Tenisson-Scherbak</t>
  </si>
  <si>
    <t>2021-2027.2.01.24-1970</t>
  </si>
  <si>
    <t>Kuressaare Vahtra 5 uue ahju paigaldus</t>
  </si>
  <si>
    <t>Terje Volke</t>
  </si>
  <si>
    <t>2021-2027.2.01.24-1972</t>
  </si>
  <si>
    <t>Tahkel kütusel põhineva kütteseadme uuendamine I. Vana ahju vahetamine uue vastu Elva linnas Käo tee 66</t>
  </si>
  <si>
    <t>Eve Uibo</t>
  </si>
  <si>
    <t>2021-2027.2.01.24-1974</t>
  </si>
  <si>
    <t>Kuressaare Kaevu 3 ahju uuendamine</t>
  </si>
  <si>
    <t>Marko Kolk</t>
  </si>
  <si>
    <t>2021-2027.2.01.24-1984</t>
  </si>
  <si>
    <t>Kütteseadme uuendamine aadressil Jõe 19</t>
  </si>
  <si>
    <t>Margit Nurk</t>
  </si>
  <si>
    <t>2021-2027.2.01.24-1985</t>
  </si>
  <si>
    <t>Olemasoleva ahju asendamine uuega aadressil Viljandi Vase tn 8</t>
  </si>
  <si>
    <t>Silvi Kala</t>
  </si>
  <si>
    <t>2021-2027.2.01.24-1986</t>
  </si>
  <si>
    <t>Olemasoleva tahkel kütusel põhineva kütteseadme asendamine uue tahkel kütusel põhineva moodulahjuga, aadressil Kabeli 3, Tartu</t>
  </si>
  <si>
    <t>Silvia Saar</t>
  </si>
  <si>
    <t>2021-2027.2.01.24-1990</t>
  </si>
  <si>
    <t>Vanade ahjude (2tk) asendamine uutega aadressil Jahu 7c, Tallinn. Nende soetamine ja paigaldamine.</t>
  </si>
  <si>
    <t>Rene Kari</t>
  </si>
  <si>
    <t>2021-2027.2.01.24-1993</t>
  </si>
  <si>
    <t>Jõe tn 74, Keila, ahju uuendamise toetuse projekt</t>
  </si>
  <si>
    <t>Avo Sein</t>
  </si>
  <si>
    <t>2021-2027.2.01.24-1996</t>
  </si>
  <si>
    <t>Ahju remont, Parkali 19</t>
  </si>
  <si>
    <t>Allan Themas</t>
  </si>
  <si>
    <t>2021-2027.2.01.24-1998</t>
  </si>
  <si>
    <t>Ahju uuendamine_Voode</t>
  </si>
  <si>
    <t>Olaf Voode</t>
  </si>
  <si>
    <t>2021-2027.2.01.24-2000</t>
  </si>
  <si>
    <t>uue moodulahju ja moodulkorstna paigaldus Kaarlimäe9 Tõrva linn Tõrva vald Valgamaa</t>
  </si>
  <si>
    <t>Silvi Salm</t>
  </si>
  <si>
    <t>2021-2027.2.01.24-2002</t>
  </si>
  <si>
    <t>Vana ahju lammutus ja uue ahju ehitus</t>
  </si>
  <si>
    <t>Kristjan Prangel</t>
  </si>
  <si>
    <t>2021-2027.2.01.24-2004</t>
  </si>
  <si>
    <t>Soojussalvestava kaminahju soetamine ja paigaldamine aadressil Ravila 6a, Kuressaare</t>
  </si>
  <si>
    <t>Tõnu Kuldsaar</t>
  </si>
  <si>
    <t>2021-2027.2.01.24-2006</t>
  </si>
  <si>
    <t>Ahju uuendamine Oksa 2 , Keila linn</t>
  </si>
  <si>
    <t>Ivari Allik</t>
  </si>
  <si>
    <t>2021-2027.2.01.24-2009</t>
  </si>
  <si>
    <t>Tapa linn, Lasketiiru tn 7 elamu ahju ehitus ja korstna renoveerimine</t>
  </si>
  <si>
    <t>Vello Kitt</t>
  </si>
  <si>
    <t>2021-2027.2.01.24-2010</t>
  </si>
  <si>
    <t>Vana plekkahju välja vahetamine</t>
  </si>
  <si>
    <t>Enn Sepp</t>
  </si>
  <si>
    <t>2021-2027.2.01.24-2011</t>
  </si>
  <si>
    <t>Moodulahju paigaldus Kuusiku 1</t>
  </si>
  <si>
    <t>Ruth Leuna</t>
  </si>
  <si>
    <t>2021-2027.2.01.24-2035</t>
  </si>
  <si>
    <t>uue kiviahju ehitus aadressil Tiigi 9 Kärdla</t>
  </si>
  <si>
    <t>Vahur Räis</t>
  </si>
  <si>
    <t>2021-2027.2.01.24-2038</t>
  </si>
  <si>
    <t>Elamu kütteseadme uuendamine aadressil Värsi 6</t>
  </si>
  <si>
    <t>Kadi Kulgver</t>
  </si>
  <si>
    <t>2021-2027.2.01.24-2041</t>
  </si>
  <si>
    <t>Eramu ahjude renoveerimine aadressil Pärnumaa Pärnu linn Pärnu linn Tallinna maantee 109</t>
  </si>
  <si>
    <t>Triinu Kartanas-Sipp</t>
  </si>
  <si>
    <t>2021-2027.2.01.24-2045</t>
  </si>
  <si>
    <t>Savi tn 2 uue ahju ehitus</t>
  </si>
  <si>
    <t>Kristiina Karu</t>
  </si>
  <si>
    <t>2021-2027.2.01.24-2054</t>
  </si>
  <si>
    <t>Elamu liitumine kaugküttevõrguga aadressil Astri 4 Pärnu</t>
  </si>
  <si>
    <t>Kairi Jõesaar</t>
  </si>
  <si>
    <t>2021-2027.2.01.24-2055</t>
  </si>
  <si>
    <t>Tammekuru 4a vana ahju vahetamine moodulahju vastu</t>
  </si>
  <si>
    <t>Alo Eenmäe</t>
  </si>
  <si>
    <t>2021-2027.2.01.24-2057</t>
  </si>
  <si>
    <t>Elamu tahkel kütusel põhineva kütteseadme uuendamine aadressil Kulla 7 Pärnu</t>
  </si>
  <si>
    <t>Merle Antso</t>
  </si>
  <si>
    <t>2021-2027.2.01.24-2059</t>
  </si>
  <si>
    <t>Kütteseadme uuendamisel ahju soetamine koos paigaldamisega ja ahju ehitamine aadressil Põllu 8 , Türi</t>
  </si>
  <si>
    <t>Armin Raudsepp</t>
  </si>
  <si>
    <t>2021-2027.2.01.24-2063</t>
  </si>
  <si>
    <t>Vana ahju asemele uue määruses toodud standarditele vastava ahju ehitamine (Ööbiku 2, Põltsamaa)</t>
  </si>
  <si>
    <t>Diana Luik</t>
  </si>
  <si>
    <t>2021-2027.2.01.24-2067</t>
  </si>
  <si>
    <t>Vilja 35 Tartu linn kaugkyttega liitumine</t>
  </si>
  <si>
    <t>Ene Luige</t>
  </si>
  <si>
    <t>2021-2027.2.01.24-2068</t>
  </si>
  <si>
    <t>Uue ahju soetamine</t>
  </si>
  <si>
    <t>Piia Jaansoo</t>
  </si>
  <si>
    <t>2021-2027.2.01.24-2070</t>
  </si>
  <si>
    <t>Eramu küttekolde demontaaž ja uue ahju ehitamine</t>
  </si>
  <si>
    <t>Kristina Kitunen</t>
  </si>
  <si>
    <t>2021-2027.2.01.24-2071</t>
  </si>
  <si>
    <t>Ahjutoetus 2</t>
  </si>
  <si>
    <t>Raiko Reimann</t>
  </si>
  <si>
    <t>2021-2027.2.01.24-2075</t>
  </si>
  <si>
    <t>Ahjutoetus</t>
  </si>
  <si>
    <t>Olev Hanson</t>
  </si>
  <si>
    <t>2021-2027.2.01.24-2076</t>
  </si>
  <si>
    <t>Tahkel kütusel põhineva kütteseadme uuendamine aadressil Põltsamaa Mäe 12</t>
  </si>
  <si>
    <t>Janar Lillemets</t>
  </si>
  <si>
    <t>2021-2027.2.01.24-2078</t>
  </si>
  <si>
    <t>"Amortiseerunud kütteseadme ümberehitamine eramus Tiigi 14, Kärdla."</t>
  </si>
  <si>
    <t>Riina Saarest</t>
  </si>
  <si>
    <t>2021-2027.2.01.24-2079</t>
  </si>
  <si>
    <t>Soo 31 Pärnu kütteseadme renoveerimine</t>
  </si>
  <si>
    <t>Stanislav Popkov</t>
  </si>
  <si>
    <t>2021-2027.2.01.24-2081</t>
  </si>
  <si>
    <t>Uus ahi</t>
  </si>
  <si>
    <t>Elmar Pedmanson</t>
  </si>
  <si>
    <t>2021-2027.2.01.24-2082</t>
  </si>
  <si>
    <t>Siim Viks</t>
  </si>
  <si>
    <t>2021-2027.2.01.24-2083</t>
  </si>
  <si>
    <t>Aianduse tee 38 uue ahju ehitus</t>
  </si>
  <si>
    <t>Tiina Arm</t>
  </si>
  <si>
    <t>2021-2027.2.01.24-2084</t>
  </si>
  <si>
    <t>Kaugküttega liitumine</t>
  </si>
  <si>
    <t>Jevgeni Kohv</t>
  </si>
  <si>
    <t>2021-2027.2.01.24-2085</t>
  </si>
  <si>
    <t>Moodulahju paigaldamine väikeelamu kütmiseks</t>
  </si>
  <si>
    <t>Ainar Viires</t>
  </si>
  <si>
    <t>2021-2027.2.01.24-2086</t>
  </si>
  <si>
    <t>Salme 42, Tartu, ahju asendamine</t>
  </si>
  <si>
    <t>Eevi Kärdla</t>
  </si>
  <si>
    <t>2021-2027.2.01.24-2087</t>
  </si>
  <si>
    <t>Kütteseadme uuendamine Nurme 10A Põltsamaa</t>
  </si>
  <si>
    <t>Anett Mikfelt</t>
  </si>
  <si>
    <t>2021-2027.2.01.24-2094</t>
  </si>
  <si>
    <t>Kaugküttega liitumine Tallinna 29b, Viljandi</t>
  </si>
  <si>
    <t>Maire Kuuba</t>
  </si>
  <si>
    <t>2021-2027.2.01.24-2095</t>
  </si>
  <si>
    <t>Suur-Toome 7 Pärnu II korruse ahju rekonstrueerimine</t>
  </si>
  <si>
    <t>Laili Laasma</t>
  </si>
  <si>
    <t>2021-2027.2.01.24-2096</t>
  </si>
  <si>
    <t>Eramaja ahju uuendamine Põltsamaal</t>
  </si>
  <si>
    <t>Marelle Mänd</t>
  </si>
  <si>
    <t>2021-2027.2.01.24-2097</t>
  </si>
  <si>
    <t>Uue ahju ehitamine Kraavi tn 3, Võru linn asuvale elamule</t>
  </si>
  <si>
    <t>Janar Olesk</t>
  </si>
  <si>
    <t>2021-2027.2.01.24-2103</t>
  </si>
  <si>
    <t>Elamu liitumine kaugküttevõrguga aadressil Viljandi, Looga 9a</t>
  </si>
  <si>
    <t>Toomas Siimson</t>
  </si>
  <si>
    <t>2021-2027.2.01.24-2106</t>
  </si>
  <si>
    <t>ahju rekonstrueerimine</t>
  </si>
  <si>
    <t>Maarika Mäll</t>
  </si>
  <si>
    <t>2021-2027.2.01.24-2109</t>
  </si>
  <si>
    <t>Elva linnas Lauliku 2 elamu kütteseadme vahetamine</t>
  </si>
  <si>
    <t>Ruth Mälgi</t>
  </si>
  <si>
    <t>2021-2027.2.01.24-2116</t>
  </si>
  <si>
    <t>Kopli 18, Haapsalu eramu uus ahi</t>
  </si>
  <si>
    <t>Ene Kivi</t>
  </si>
  <si>
    <t>2021-2027.2.01.24-2121</t>
  </si>
  <si>
    <t>Väikeelamutekütteseadmete uuendamise toetus</t>
  </si>
  <si>
    <t>Jüri Lubi</t>
  </si>
  <si>
    <t>2021-2027.2.01.24-2123</t>
  </si>
  <si>
    <t>Väikeelamu kütteseadme uuendamine (Luha 9 Kuressaare)</t>
  </si>
  <si>
    <t>Meelis Pannas</t>
  </si>
  <si>
    <t>2021-2027.2.01.24-2125</t>
  </si>
  <si>
    <t>"Tahkel kütusel põhineva ahju uuendamine aadressil Maasika 27, Rakvere</t>
  </si>
  <si>
    <t>Andrus Uusküla</t>
  </si>
  <si>
    <t>2021-2027.2.01.24-2128</t>
  </si>
  <si>
    <t>elamu liitumine kaugküttevõrguga aadressil Astri 1c Pärnu</t>
  </si>
  <si>
    <t>Ivar Raudsepp</t>
  </si>
  <si>
    <t>2021-2027.2.01.24-2129</t>
  </si>
  <si>
    <t>Elamu liitumine Tartu linna kaugküttevõrguga aadressil Variku 29</t>
  </si>
  <si>
    <t>Heidi Põder</t>
  </si>
  <si>
    <t>2021-2027.2.01.24-2133</t>
  </si>
  <si>
    <t>Ahju renoveerimine Värsi tänaval</t>
  </si>
  <si>
    <t>Anne Silde</t>
  </si>
  <si>
    <t>2021-2027.2.01.24-2134</t>
  </si>
  <si>
    <t>Tahkel kütusel põhineva kütteseadme uuendamine aadressil Pirni 12, Pärnu Linn</t>
  </si>
  <si>
    <t>Martin Maripuu</t>
  </si>
  <si>
    <t>2021-2027.2.01.24-2138</t>
  </si>
  <si>
    <t>Amortiseerunud ahju välja vahetamine keskkonna säästliku moodulahju vastu</t>
  </si>
  <si>
    <t>Ene Abolin</t>
  </si>
  <si>
    <t>2021-2027.2.01.24-2140</t>
  </si>
  <si>
    <t>Elamu uue ahju ehitus</t>
  </si>
  <si>
    <t>Reimo Konks</t>
  </si>
  <si>
    <t>2021-2027.2.01.24-2141</t>
  </si>
  <si>
    <t>Ahju uuendus (Ahja moodulahju ECOpaigaldus) Haapsalu, Tallinna mnt16</t>
  </si>
  <si>
    <t>Maie Altmäe</t>
  </si>
  <si>
    <t>2021-2027.2.01.24-2145</t>
  </si>
  <si>
    <t>Soojustsalvestava kaminahju soetamine ja paigaldamine Nuia Loode 17</t>
  </si>
  <si>
    <t>Hedy Sooba</t>
  </si>
  <si>
    <t>2021-2027.2.01.24-2146</t>
  </si>
  <si>
    <t>Ahju toetus</t>
  </si>
  <si>
    <t>Oliver Raudsepp</t>
  </si>
  <si>
    <t>2021-2027.2.01.24-2147</t>
  </si>
  <si>
    <t>Kannikese10 ahju vahetus</t>
  </si>
  <si>
    <t>Andrus Veerla</t>
  </si>
  <si>
    <t>2021-2027.2.01.24-2148</t>
  </si>
  <si>
    <t>Pärnu Turu tn. 4 kaugküttega liitumine.</t>
  </si>
  <si>
    <t>Riko Paas</t>
  </si>
  <si>
    <t>2021-2027.2.01.24-2173</t>
  </si>
  <si>
    <t>Elamu aadressil Oru 15 Viljandis kaugküttega liitumine</t>
  </si>
  <si>
    <t>Kadri Kallast</t>
  </si>
  <si>
    <t>2021-2027.2.01.24-2176</t>
  </si>
  <si>
    <t>Viadukti 36, Tallinn ahju rekonstrueerimine</t>
  </si>
  <si>
    <t>Jaak Ader</t>
  </si>
  <si>
    <t>2021-2027.2.01.24-2181</t>
  </si>
  <si>
    <t>Küttesadmete uuendamine Kabeli tn 7 Hiiumaa</t>
  </si>
  <si>
    <t>Triin Köster</t>
  </si>
  <si>
    <t>2021-2027.2.01.24-2183</t>
  </si>
  <si>
    <t>Sirje Sossi</t>
  </si>
  <si>
    <t>2021-2027.2.01.24-2184</t>
  </si>
  <si>
    <t>Kütteseadme uuendamisel ahju soetamine koos paigaldamisega ja ahju ehitamine Türil aadressil Väike-Pärnu 7</t>
  </si>
  <si>
    <t>Küllu Kaju</t>
  </si>
  <si>
    <t>2021-2027.2.01.24-2192</t>
  </si>
  <si>
    <t>Vana ahju asendamine uuega Tartus Räni tn</t>
  </si>
  <si>
    <t>Sirje Mitt</t>
  </si>
  <si>
    <t>2021-2027.2.01.24-2196</t>
  </si>
  <si>
    <t>Ahju ümberehitamine aadressil Pärnu, Tarva 31</t>
  </si>
  <si>
    <t>Tiia Eeskivi</t>
  </si>
  <si>
    <t>2021-2027.2.01.24-2198</t>
  </si>
  <si>
    <t>Ahju rekonstrueerimine Lembitu 55</t>
  </si>
  <si>
    <t>Ruth Aarma</t>
  </si>
  <si>
    <t>2021-2027.2.01.24-2199</t>
  </si>
  <si>
    <t>ahi Ristiku 5</t>
  </si>
  <si>
    <t>Alevtina Soshilova</t>
  </si>
  <si>
    <t>2021-2027.2.01.24-2201</t>
  </si>
  <si>
    <t>Nurgakivi tn 14, Saue linn, ahju ja korstna ehitus</t>
  </si>
  <si>
    <t>Andres Tamla</t>
  </si>
  <si>
    <t>2021-2027.2.01.24-2204</t>
  </si>
  <si>
    <t>Ahju asendamine Tallinnas aadressil Künnapuu 48</t>
  </si>
  <si>
    <t>Liina Soidla</t>
  </si>
  <si>
    <t>2021-2027.2.01.24-2207</t>
  </si>
  <si>
    <t>Elamu liitumine kaugküttevõrguga aadressil Turu 1 Pärnu</t>
  </si>
  <si>
    <t>Arvo Võidula</t>
  </si>
  <si>
    <t>2021-2027.2.01.24-2210</t>
  </si>
  <si>
    <t>Väikeelamusse ahju ehitamine , Põllu 122-2, Nõmme, Tallinn.</t>
  </si>
  <si>
    <t>Tarmo Tasa</t>
  </si>
  <si>
    <t>2021-2027.2.01.24-2213</t>
  </si>
  <si>
    <t>Elvas asuva eramu kütteseadme uuendamine</t>
  </si>
  <si>
    <t>Erkko Teder</t>
  </si>
  <si>
    <t>2021-2027.2.01.24-2217</t>
  </si>
  <si>
    <t>Kütteseadme uuendamine Riia mnt 237</t>
  </si>
  <si>
    <t>Anti Kalda</t>
  </si>
  <si>
    <t>2021-2027.2.01.24-2221</t>
  </si>
  <si>
    <t>Kütteseadme uuendamisel ahju soetamine koos paigaldamisega</t>
  </si>
  <si>
    <t>Leili Luik</t>
  </si>
  <si>
    <t>2021-2027.2.01.24-2224</t>
  </si>
  <si>
    <t>Väikeelamu kütteseadme/ahju uuendamine/ehitamine Kalmistu 9</t>
  </si>
  <si>
    <t>Kaili Tauk</t>
  </si>
  <si>
    <t>2021-2027.2.01.24-2227</t>
  </si>
  <si>
    <t>Keila Koidu 2a küttesüsteemi välja vahetamine</t>
  </si>
  <si>
    <t>Signe Kahar</t>
  </si>
  <si>
    <t>2021-2027.2.01.24-2229</t>
  </si>
  <si>
    <t>Soojustsalvestava kaminahju ehitus aadressile Männimetsa tee 43, Tallinn</t>
  </si>
  <si>
    <t>Andro Mikkor</t>
  </si>
  <si>
    <t>2021-2027.2.01.24-2231</t>
  </si>
  <si>
    <t>Kütteseadmete uuendamine Tartus, Soinaste 15</t>
  </si>
  <si>
    <t>Liili Laan</t>
  </si>
  <si>
    <t>2021-2027.2.01.24-2235</t>
  </si>
  <si>
    <t>Elamu Käbi 5 Haapsalu uute ahjude paigaldamine</t>
  </si>
  <si>
    <t>Lea Järve</t>
  </si>
  <si>
    <t>2021-2027.2.01.24-2238</t>
  </si>
  <si>
    <t>Kütteseadme uuendamine aadressil Kaasiku 8a, Tallinn</t>
  </si>
  <si>
    <t>Dorel Albin</t>
  </si>
  <si>
    <t>2021-2027.2.01.24-2240</t>
  </si>
  <si>
    <t>Uus Ahja moodulahi Taara pst 24 Tartu</t>
  </si>
  <si>
    <t>Karin Puusalu</t>
  </si>
  <si>
    <t>2021-2027.2.01.24-2247</t>
  </si>
  <si>
    <t>Otepää Pärna 6 uue ahju projekt</t>
  </si>
  <si>
    <t>Tiia Reinas</t>
  </si>
  <si>
    <t>2021-2027.2.01.24-2248</t>
  </si>
  <si>
    <t>Elamu Vabriku 16, Tartu kütteallikate ning korstna renoveerimise projekt</t>
  </si>
  <si>
    <t>Mihkel Salk</t>
  </si>
  <si>
    <t>2021-2027.2.01.24-2249</t>
  </si>
  <si>
    <t>Ahju ja pliidi remont</t>
  </si>
  <si>
    <t>Katri Vugt</t>
  </si>
  <si>
    <t>2021-2027.2.01.24-2252</t>
  </si>
  <si>
    <t>Ahjude renoveerimine</t>
  </si>
  <si>
    <t>Aire Bornschein</t>
  </si>
  <si>
    <t>2021-2027.2.01.24-2258</t>
  </si>
  <si>
    <t>Nisu 14, Rakvere elamu korstna renoveerimine ja uue tahkekütteseadme ehitamine</t>
  </si>
  <si>
    <t>Kaisa Karron</t>
  </si>
  <si>
    <t>2021-2027.2.01.24-2266</t>
  </si>
  <si>
    <t>Elamu liitumine kaugküttevõrguga aadressil Voorimehe 26,Pärnu</t>
  </si>
  <si>
    <t>Iiris Lekstein</t>
  </si>
  <si>
    <t>2021-2027.2.01.24-2269</t>
  </si>
  <si>
    <t>Tahkel kütusel põhineva kütteseadme uuendamine aadressil Aia 24, Kuressaare linn</t>
  </si>
  <si>
    <t>Krista Truu</t>
  </si>
  <si>
    <t>2021-2027.2.01.24-2275</t>
  </si>
  <si>
    <t>Tõnu Mõik</t>
  </si>
  <si>
    <t>2021-2027.2.01.24-2276</t>
  </si>
  <si>
    <t>Ahju ja moodulkorstna soetamine koos paigaldamisega aadressil Tartu, Sepavälja 21</t>
  </si>
  <si>
    <t>Ilona Arvi</t>
  </si>
  <si>
    <t>2021-2027.2.01.24-2279</t>
  </si>
  <si>
    <t>kütteseadme uuendus ahju vahetus</t>
  </si>
  <si>
    <t>Kaidar Tilk</t>
  </si>
  <si>
    <t>2021-2027.2.01.24-2283</t>
  </si>
  <si>
    <t>Elamu liitumine kaugküttevõrguga aadressil Pikk 44a, Kuressaare</t>
  </si>
  <si>
    <t>Koit Lääts</t>
  </si>
  <si>
    <t>2021-2027.2.01.24-2284</t>
  </si>
  <si>
    <t>Ahju rekonstrueerimine Valga Valli tn.10</t>
  </si>
  <si>
    <t>Tiia Kukk</t>
  </si>
  <si>
    <t>2021-2027.2.01.24-2285</t>
  </si>
  <si>
    <t>Koidu 10, Tõrva linn küttesüsteemi vahetus (ahi)</t>
  </si>
  <si>
    <t>Siiri Lopsik</t>
  </si>
  <si>
    <t>2021-2027.2.01.24-2286</t>
  </si>
  <si>
    <t>Ahju uuendamine aadressil Koidu 56, Keila</t>
  </si>
  <si>
    <t>Leili Vain</t>
  </si>
  <si>
    <t>2021-2027.2.01.24-2293</t>
  </si>
  <si>
    <t>Vana ahju uuendamine aadressil Rukki 7 Tartu</t>
  </si>
  <si>
    <t>Kalev Kruusat</t>
  </si>
  <si>
    <t>2021-2027.2.01.24-2298</t>
  </si>
  <si>
    <t>Elamu uue ahju ehitus aadressil Lembitu 7, Haapsalu</t>
  </si>
  <si>
    <t>Helju Paiso</t>
  </si>
  <si>
    <t>2021-2027.2.01.24-2300</t>
  </si>
  <si>
    <t>Männiku 17 , Tapa linn, küttekolde uuendus</t>
  </si>
  <si>
    <t>Rauno Kuul</t>
  </si>
  <si>
    <t>2021-2027.2.01.24-2306</t>
  </si>
  <si>
    <t>Pühajärve tee 9 Otepää Valgamaa Elamu kütteseadme (Ahju) uuendamine</t>
  </si>
  <si>
    <t>Jaanus Kaur</t>
  </si>
  <si>
    <t>2021-2027.2.01.24-2307</t>
  </si>
  <si>
    <t>Ahju soetamine koos paigaldamisega Viljandi Kirsi 30</t>
  </si>
  <si>
    <t>Tiina Madiste</t>
  </si>
  <si>
    <t>2021-2027.2.01.24-2311</t>
  </si>
  <si>
    <t>Elumaja Niidumõisa 16-1 uue ahju ehitamise toetus</t>
  </si>
  <si>
    <t>Ly Laurimäe</t>
  </si>
  <si>
    <t>2021-2027.2.01.24-2314</t>
  </si>
  <si>
    <t>Elamu puuküttega ahju ümberehitamine aadressil Rohu 32</t>
  </si>
  <si>
    <t>Avo Nuuma</t>
  </si>
  <si>
    <t>2021-2027.2.01.24-2319</t>
  </si>
  <si>
    <t>Uue ahju ehitus eramus aadressil Ruudu 9, Pärnu</t>
  </si>
  <si>
    <t>Valdur Kolla</t>
  </si>
  <si>
    <t>2021-2027.2.01.24-2323</t>
  </si>
  <si>
    <t>Haapsalu Jalaka 19 kütteseadmete uuendamine</t>
  </si>
  <si>
    <t>Tiina Nurges</t>
  </si>
  <si>
    <t>2021-2027.2.01.24-2324</t>
  </si>
  <si>
    <t>Elamu küttesüsteemi uuendamine aadressil Tartu mnt 18a</t>
  </si>
  <si>
    <t>Jaan Kruusna</t>
  </si>
  <si>
    <t>2021-2027.2.01.24-2331</t>
  </si>
  <si>
    <t>Uue ahju ehitamine amortiseerunud ahju asemele</t>
  </si>
  <si>
    <t>Raivo Kirspuu</t>
  </si>
  <si>
    <t>2021-2027.2.01.24-2333</t>
  </si>
  <si>
    <t>Küttekolde uuendamine aadressil Särje 5a</t>
  </si>
  <si>
    <t>Sirje Ootsing</t>
  </si>
  <si>
    <t>2021-2027.2.01.24-2337</t>
  </si>
  <si>
    <t>Karja 56 Rakvere kõtteseadme uuendamine</t>
  </si>
  <si>
    <t>Andres Haidak</t>
  </si>
  <si>
    <t>2021-2027.2.01.24-2339</t>
  </si>
  <si>
    <t>Vana ahju lammutamine ja uue ehitus 2024</t>
  </si>
  <si>
    <t>Reet Koit</t>
  </si>
  <si>
    <t>2021-2027.2.01.24-2343</t>
  </si>
  <si>
    <t>Uue ahju ehitus ja ühendamine korstnaga</t>
  </si>
  <si>
    <t>Rait Kukk</t>
  </si>
  <si>
    <t>2021-2027.2.01.24-2347</t>
  </si>
  <si>
    <t>Kandle 14-2 Tallinn</t>
  </si>
  <si>
    <t>Niina Keivsar</t>
  </si>
  <si>
    <t>2021-2027.2.01.24-2355</t>
  </si>
  <si>
    <t>Tahkel kütusel põhineva kütteseadme uuendamine aadressil Koidula 21, Türi linn</t>
  </si>
  <si>
    <t>Rein Liivik</t>
  </si>
  <si>
    <t>2021-2027.2.01.24-2356</t>
  </si>
  <si>
    <t>olemas oleva ahju vahetamine uue vastu</t>
  </si>
  <si>
    <t>Veiko Peetsu</t>
  </si>
  <si>
    <t>2021-2027.2.01.24-2358</t>
  </si>
  <si>
    <t>Tallinn, Põllu 119a-1 olemasoleva ahju vahetamine uue vastu</t>
  </si>
  <si>
    <t>Ulvi Martinson</t>
  </si>
  <si>
    <t>2021-2027.2.01.24-2359</t>
  </si>
  <si>
    <t>Mustvee mnt.19A vana ahju väljavahetamine</t>
  </si>
  <si>
    <t>Imre Orav</t>
  </si>
  <si>
    <t>2021-2027.2.01.24-2362</t>
  </si>
  <si>
    <t>vana küttekolde pottahi (vanus 60 a) asendamine uue tulikivi soojust salvestava ahjuga.</t>
  </si>
  <si>
    <t>Lembit Kosk</t>
  </si>
  <si>
    <t>2021-2027.2.01.24-2369</t>
  </si>
  <si>
    <t>Elamu ahju uuendamine aadressil Tallinna mnt 18</t>
  </si>
  <si>
    <t>Luule Reha</t>
  </si>
  <si>
    <t>2021-2027.2.01.24-2375</t>
  </si>
  <si>
    <t>Ülari Oras</t>
  </si>
  <si>
    <t>2021-2027.2.01.24-2376</t>
  </si>
  <si>
    <t>Kastani 16 uue ahju ehitamine</t>
  </si>
  <si>
    <t>Sirje Kuusalu</t>
  </si>
  <si>
    <t>2021-2027.2.01.24-2377</t>
  </si>
  <si>
    <t>Pärnu 114</t>
  </si>
  <si>
    <t>Hilda Olde</t>
  </si>
  <si>
    <t>2021-2027.2.01.24-2379</t>
  </si>
  <si>
    <t>Astri 1b Pärnu l. Pärnu l.</t>
  </si>
  <si>
    <t>Aime Antsmäe</t>
  </si>
  <si>
    <t>2021-2027.2.01.24-2380</t>
  </si>
  <si>
    <t>Kütteseadmete uuendamine</t>
  </si>
  <si>
    <t>Peter Ross</t>
  </si>
  <si>
    <t>2021-2027.2.01.24-2381</t>
  </si>
  <si>
    <t>Rohu tn 101 kaugküttega liitumine</t>
  </si>
  <si>
    <t>Janno Lelov</t>
  </si>
  <si>
    <t>2021-2027.2.01.24-2382</t>
  </si>
  <si>
    <t>Tartu tn 70 Valga linnas ahju ehitamine ja paigaldamine.</t>
  </si>
  <si>
    <t>Maiga Mõttus</t>
  </si>
  <si>
    <t>2021-2027.2.01.24-2383</t>
  </si>
  <si>
    <t>Uue puuküttega ahju ehitamine vana asemel</t>
  </si>
  <si>
    <t>Karin Remmelgas</t>
  </si>
  <si>
    <t>2021-2027.2.01.24-2384</t>
  </si>
  <si>
    <t>Uus 20 elamu kütteseadmete uuendamine</t>
  </si>
  <si>
    <t>Rando Lääne</t>
  </si>
  <si>
    <t>2021-2027.2.01.24-2385</t>
  </si>
  <si>
    <t>Eramu kütteseadme uuendamine, Rootsi tn 10, Kärdla linn, Hiiumaa vald</t>
  </si>
  <si>
    <t>Simmo Raim</t>
  </si>
  <si>
    <t>2021-2027.2.01.24-2386</t>
  </si>
  <si>
    <t>Kütteseadme uuendamisel ahju soetamine koos paigaldamisega ja ahju ehitamine aadressil Väike-Pärnu 18-2, Türi, Järvamaa.</t>
  </si>
  <si>
    <t>Kaire Kuurmaa</t>
  </si>
  <si>
    <t>2021-2027.2.01.24-2397</t>
  </si>
  <si>
    <t>Väikeelamute küttesüsteemiga liitumine</t>
  </si>
  <si>
    <t>Ülle Kolkkonen</t>
  </si>
  <si>
    <t>2021-2027.2.01.24-2399</t>
  </si>
  <si>
    <t>Haaviku tee 3 vana ahju ja korstna asendamine uuega</t>
  </si>
  <si>
    <t>Katrin Käär</t>
  </si>
  <si>
    <t>2021-2027.2.01.24-2402</t>
  </si>
  <si>
    <t>Elamu vana soojustsalvestava kaminahju asendamine moodulahjuga aadressil Tallinna 49, Kuressaare</t>
  </si>
  <si>
    <t>Tiit Lember</t>
  </si>
  <si>
    <t>2021-2027.2.01.24-2411</t>
  </si>
  <si>
    <t>Väikeelamute kütteseadmete uuendamise toetus I voor</t>
  </si>
  <si>
    <t>Raul Tamme</t>
  </si>
  <si>
    <t>2021-2027.2.01.24-2412</t>
  </si>
  <si>
    <t>Uue ahju ehitamine Liiva 5, Tõrva linn</t>
  </si>
  <si>
    <t>Riho Sillaste</t>
  </si>
  <si>
    <t>2021-2027.2.01.24-2422</t>
  </si>
  <si>
    <t>Elamu liitumine kaugküttevõrguga Jaama 20, Tartu</t>
  </si>
  <si>
    <t>Signe Uustal</t>
  </si>
  <si>
    <t>2021-2027.2.01.24-2423</t>
  </si>
  <si>
    <t>Elamu liitumine kaugküttevõrguga aadressil Tihase 12-2, Tartu</t>
  </si>
  <si>
    <t>Indrek Ermel</t>
  </si>
  <si>
    <t>2021-2027.2.01.24-2424</t>
  </si>
  <si>
    <t>väikeelamu kütteseadme uuendamine Oja 17, Pärnu</t>
  </si>
  <si>
    <t>Kaidi Juurik</t>
  </si>
  <si>
    <t>2021-2027.2.01.24-2439</t>
  </si>
  <si>
    <t>Riisika 9, Tallinn ahju soetamine ja paigaldamine</t>
  </si>
  <si>
    <t>Jaan Lehepuu</t>
  </si>
  <si>
    <t>2021-2027.2.01.24-2442</t>
  </si>
  <si>
    <t>Kalev Nõmm</t>
  </si>
  <si>
    <t>2021-2027.2.01.24-2454</t>
  </si>
  <si>
    <t>Vana ahju asemel uue ehitamine. Valgamaa Otepää Vahe tn 9</t>
  </si>
  <si>
    <t>Aive Salusaar</t>
  </si>
  <si>
    <t>2021-2027.2.01.24-2467</t>
  </si>
  <si>
    <t>Kütteseadme uuendamine Savikoja 9, Otepää</t>
  </si>
  <si>
    <t>Margit Krieger</t>
  </si>
  <si>
    <t>2021-2027.2.01.24-2468</t>
  </si>
  <si>
    <t>Harry Mones</t>
  </si>
  <si>
    <t>2021-2027.2.01.24-2470</t>
  </si>
  <si>
    <t>amortiseerunud ahju ümberehitamine eramus Tiigi 48, Kärdla</t>
  </si>
  <si>
    <t>Anneli Ainjärv</t>
  </si>
  <si>
    <t>2021-2027.2.01.24-2475</t>
  </si>
  <si>
    <t>Küttekolde väljavahetamine Kuusemetsa 4 Saue Harjumaa</t>
  </si>
  <si>
    <t>Andres Lemmik</t>
  </si>
  <si>
    <t>2021-2027.2.01.24-2476</t>
  </si>
  <si>
    <t>Küttekolde uuendamine elamus aadressil Jõgeva linn, Kruusa 12</t>
  </si>
  <si>
    <t>Liivi Ulvi</t>
  </si>
  <si>
    <t>2021-2027.2.01.24-2480</t>
  </si>
  <si>
    <t>Ahju uuendamine Vainu 2 Jgeva</t>
  </si>
  <si>
    <t>Merlin Margus</t>
  </si>
  <si>
    <t>2021-2027.2.01.24-2481</t>
  </si>
  <si>
    <t>Roopa 3 Kuressaare elamu ahju uuendamine</t>
  </si>
  <si>
    <t>Eve Hamann</t>
  </si>
  <si>
    <t>2021-2027.2.01.24-2483</t>
  </si>
  <si>
    <t>Pärnu Aru 2a ahju soetamine,paigaldamine koos moodulkorstna soetamise ja paigaldamisega.</t>
  </si>
  <si>
    <t>Ülle Tamleht</t>
  </si>
  <si>
    <t>2021-2027.2.01.24-2485</t>
  </si>
  <si>
    <t>Kütteseadme uuendamine Kalevi 20, Haapsalu linn</t>
  </si>
  <si>
    <t>Eva Esop</t>
  </si>
  <si>
    <t>2021-2027.2.01.24-2486</t>
  </si>
  <si>
    <t>kahe 1939.a. ehitatud ja täielikult amortiseerunud ahjude asemele uute ahjude ehitamine Rõõmu 9, Tallinn, Nõmme</t>
  </si>
  <si>
    <t>Maire Künnap</t>
  </si>
  <si>
    <t>2021-2027.2.01.24-2489</t>
  </si>
  <si>
    <t>Kirsi 4, Jõhvi vana ahju asendamine uuega</t>
  </si>
  <si>
    <t>Kristina Männik</t>
  </si>
  <si>
    <t>2021-2027.2.01.24-2491</t>
  </si>
  <si>
    <t>Väikeelamu kütteseadme (ahju) uuendamine aadressil Raiesmiku tn. 5 Saue linn</t>
  </si>
  <si>
    <t>Ene Neemre</t>
  </si>
  <si>
    <t>2021-2027.2.01.24-2498</t>
  </si>
  <si>
    <t>Ahju soetamine ja paigaldamine aadressil Põllu 101a</t>
  </si>
  <si>
    <t>Kaljo Kukk</t>
  </si>
  <si>
    <t>2021-2027.2.01.24-2499</t>
  </si>
  <si>
    <t>Moodulahju ost ja paigaldus aadressil Rahe 3 Tallinn.</t>
  </si>
  <si>
    <t>Tarmo Prints</t>
  </si>
  <si>
    <t>2021-2027.2.01.24-2500</t>
  </si>
  <si>
    <t>Tahkel kütusel põhineva kütteseadme uuendamine aadressil Koolitare 9</t>
  </si>
  <si>
    <t>Anu Jõearu</t>
  </si>
  <si>
    <t>2021-2027.2.01.24-2502</t>
  </si>
  <si>
    <t>VALGA, Piiri 13 tuleohtlikku ahju asendamine korraliku ahjuga</t>
  </si>
  <si>
    <t>Jüri Mõisja</t>
  </si>
  <si>
    <t>2021-2027.2.01.24-2507</t>
  </si>
  <si>
    <t>Taara 33 Tallinn kütteseadmete uuendamine</t>
  </si>
  <si>
    <t>Kristjan Luts</t>
  </si>
  <si>
    <t>2021-2027.2.01.24-2510</t>
  </si>
  <si>
    <t>Mäe tn 19 uus ahi</t>
  </si>
  <si>
    <t>Mare Jürisaar</t>
  </si>
  <si>
    <t>2021-2027.2.01.24-2511</t>
  </si>
  <si>
    <t>Ahju uuendamine Palu 8, Tõrva</t>
  </si>
  <si>
    <t>Ülli Mitt</t>
  </si>
  <si>
    <t>2021-2027.2.01.24-2514</t>
  </si>
  <si>
    <t>Elamu tahkel kütusel põhineva kütteseadme uuendamine aadressil: Kruusa 13, Jõhvi</t>
  </si>
  <si>
    <t>Terje Pürg</t>
  </si>
  <si>
    <t>2021-2027.2.01.24-2515</t>
  </si>
  <si>
    <t>Eramu Aia 23 Rakvere vana ahju väljavahetamine uue säästlikuma ja keskkonnasõbralikuma ahjuga. Ahju vahetusel vajadus ka uue slepe ehituseks.</t>
  </si>
  <si>
    <t>Alar Vissor</t>
  </si>
  <si>
    <t>2021-2027.2.01.24-2519</t>
  </si>
  <si>
    <t>Elamu uue ahju ehitamine aadressil Lääne tee 26-1, Pirita linnaosa</t>
  </si>
  <si>
    <t>Luule Vaga</t>
  </si>
  <si>
    <t>2021-2027.2.01.24-2521</t>
  </si>
  <si>
    <t>Ahju väljavahetamine aadressil Pihlaka 20-2, Tartu</t>
  </si>
  <si>
    <t>Elga Vilt</t>
  </si>
  <si>
    <t>2021-2027.2.01.24-2523</t>
  </si>
  <si>
    <t>Elamu tahkel kütusel põhinevate kütteseadmete uuendamine aadressil Kalda tn 10, Tõrva</t>
  </si>
  <si>
    <t>Jaanika Sokman</t>
  </si>
  <si>
    <t>2021-2027.2.01.24-2524</t>
  </si>
  <si>
    <t>Urva 12 teise korrusel uue ahju ehitamine vana ahju asemele</t>
  </si>
  <si>
    <t>Kalju Jõesaar</t>
  </si>
  <si>
    <t>2021-2027.2.01.24-2528</t>
  </si>
  <si>
    <t>Ahjude väljavahetamine eramajas.</t>
  </si>
  <si>
    <t>Anu Mõsak</t>
  </si>
  <si>
    <t>2021-2027.2.01.24-2540</t>
  </si>
  <si>
    <t>Ilme Aomere</t>
  </si>
  <si>
    <t>2021-2027.2.01.24-2541</t>
  </si>
  <si>
    <t>Üksikelamu ahjude ehitus, Ranna 6, Pärnu</t>
  </si>
  <si>
    <t>Aune Torm</t>
  </si>
  <si>
    <t>2021-2027.2.01.24-2544</t>
  </si>
  <si>
    <t>Elamu kütteseadme uuendamine aadressil Olevi 10</t>
  </si>
  <si>
    <t>Enely Rosenbaum</t>
  </si>
  <si>
    <t>2021-2027.2.01.24-2548</t>
  </si>
  <si>
    <t>Tahkel kütusel põhineva kütteseadme uuendamine aadressil Saare tn 3</t>
  </si>
  <si>
    <t>Helve Pihlap</t>
  </si>
  <si>
    <t>2021-2027.2.01.24-2549</t>
  </si>
  <si>
    <t>Vana ahju uue vastu vahetamine</t>
  </si>
  <si>
    <t>Mare Pals</t>
  </si>
  <si>
    <t>2021-2027.2.01.24-2550</t>
  </si>
  <si>
    <t>Kolde 1 ahi</t>
  </si>
  <si>
    <t>Krista Raiesmaa</t>
  </si>
  <si>
    <t>2021-2027.2.01.24-2551</t>
  </si>
  <si>
    <t>Soojust salvestava ahju soetamine Kirsi 16</t>
  </si>
  <si>
    <t>Karmen Savir</t>
  </si>
  <si>
    <t>2021-2027.2.01.24-2552</t>
  </si>
  <si>
    <t>Uue ahju ehitamine aadressil Ümarmäe tn 4</t>
  </si>
  <si>
    <t>Meeli Kesküla</t>
  </si>
  <si>
    <t>2021-2027.2.01.24-2559</t>
  </si>
  <si>
    <t>1958.aastal ehitatud glasuuritud ahjupottidest ahju uuendamine aadressil Kõla 2 a Tallinn.</t>
  </si>
  <si>
    <t>Katrin Reili</t>
  </si>
  <si>
    <t>2021-2027.2.01.24-2560</t>
  </si>
  <si>
    <t>Soojussõlme rajamine elamule aadressil Hommiku pst.6, Tapa Linn</t>
  </si>
  <si>
    <t>Silva Ivasik</t>
  </si>
  <si>
    <t>2021-2027.2.01.24-2562</t>
  </si>
  <si>
    <t>Kiire 1 Tapa elamu ahju renoveerimine</t>
  </si>
  <si>
    <t>Helle-Mai Luts</t>
  </si>
  <si>
    <t>2021-2027.2.01.24-2564</t>
  </si>
  <si>
    <t>Tahkel kütusel põhineva kütteseadme uuendamine aadressil Luha 7 Türi</t>
  </si>
  <si>
    <t>Pille Lepik</t>
  </si>
  <si>
    <t>2021-2027.2.01.24-2566</t>
  </si>
  <si>
    <t>Elamu ahju uuendamine</t>
  </si>
  <si>
    <t>Tevo Faster</t>
  </si>
  <si>
    <t>2021-2027.2.01.24-2571</t>
  </si>
  <si>
    <t>Vana ahi maha lammutada, uus asemele ehitada.</t>
  </si>
  <si>
    <t>Jana Kutser</t>
  </si>
  <si>
    <t>2021-2027.2.01.24-2573</t>
  </si>
  <si>
    <t>Eramu ahju soetamine koos paigaldamisega kütteseadme uuendamisel aadressil Niidu 5 Jõgeva linn</t>
  </si>
  <si>
    <t>Tiina Juur</t>
  </si>
  <si>
    <t>2021-2027.2.01.24-2579</t>
  </si>
  <si>
    <t>Loode 3 ahju renoveerimine</t>
  </si>
  <si>
    <t>Jaak Teras</t>
  </si>
  <si>
    <t>2021-2027.2.01.24-2583</t>
  </si>
  <si>
    <t>Ristiku ahi2</t>
  </si>
  <si>
    <t>Andres Prunn</t>
  </si>
  <si>
    <t>2021-2027.2.01.24-2588</t>
  </si>
  <si>
    <t>Lehola 19 esimese korruse amortiseerunud ahju rekonstrueerimine</t>
  </si>
  <si>
    <t>Egert Aia</t>
  </si>
  <si>
    <t>2021-2027.2.01.24-2589</t>
  </si>
  <si>
    <t>Kütteseadme uuendamine elamus aadressil Pargi pst 11, Türi linn</t>
  </si>
  <si>
    <t>Ants Pehk</t>
  </si>
  <si>
    <t>2021-2027.2.01.24-2593</t>
  </si>
  <si>
    <t>Väikeelamute kõtteseadmete uuendamine aadressil Põllu 10, Kärdla</t>
  </si>
  <si>
    <t>Lea Männamaa</t>
  </si>
  <si>
    <t>2021-2027.2.01.24-2596</t>
  </si>
  <si>
    <t>Ahju renoveerimine, Valli18</t>
  </si>
  <si>
    <t>Ülle Niilus-Ahlqvist</t>
  </si>
  <si>
    <t>2021-2027.2.01.24-2602</t>
  </si>
  <si>
    <t>Säde 4, Tartu elamu ülemise korruse ahju kaasaegsema vastu vahetamine.</t>
  </si>
  <si>
    <t>Katrin Mikfelt</t>
  </si>
  <si>
    <t>2021-2027.2.01.24-2605</t>
  </si>
  <si>
    <t>Kütteseadme uuendamine, Metsa 11, Põltsamaa linn</t>
  </si>
  <si>
    <t>Anne Ütt</t>
  </si>
  <si>
    <t>2021-2027.2.01.24-2607</t>
  </si>
  <si>
    <t>Ahju uuendamine aadressil Kadaka puiestee 53</t>
  </si>
  <si>
    <t>Sandro Glass</t>
  </si>
  <si>
    <t>2021-2027.2.01.24-2608</t>
  </si>
  <si>
    <t>Kõrre 15 elamu küttesüsteemi uuendamine</t>
  </si>
  <si>
    <t>Martti Praks</t>
  </si>
  <si>
    <t>2021-2027.2.01.24-2610</t>
  </si>
  <si>
    <t>Ahju uuendamine Välja10</t>
  </si>
  <si>
    <t>Elvi Lõiv</t>
  </si>
  <si>
    <t>2021-2027.2.01.24-2615</t>
  </si>
  <si>
    <t>Ahju ehitamine Suur-Puiestee 21, Türi</t>
  </si>
  <si>
    <t>Maaja Eiche</t>
  </si>
  <si>
    <t>2021-2027.2.01.24-2623</t>
  </si>
  <si>
    <t>Piiri 26 , Otepää, ahju uuendamine</t>
  </si>
  <si>
    <t>Eldur Pallotedder</t>
  </si>
  <si>
    <t>2021-2027.2.01.24-2626</t>
  </si>
  <si>
    <t>Kütteseadme uuendamisel ahju soetamine koos paigaldamisega ja ahju ehitamine aadressil Türi linn Vainu tn. 10</t>
  </si>
  <si>
    <t>Kätlin Taalkis</t>
  </si>
  <si>
    <t>2021-2027.2.01.24-2628</t>
  </si>
  <si>
    <t>Ahju vahetus, Roopa tn 1, Kuressaare</t>
  </si>
  <si>
    <t>Tarmo Piipuu</t>
  </si>
  <si>
    <t>2021-2027.2.01.24-2631</t>
  </si>
  <si>
    <t>Valga mnt 19, Otepää elamu ahju uuendamine</t>
  </si>
  <si>
    <t>Ell Hango</t>
  </si>
  <si>
    <t>2021-2027.2.01.24-2633</t>
  </si>
  <si>
    <t>Uue ahju ehitamine Lembitu 4, Põltsamaa</t>
  </si>
  <si>
    <t>Kätlin Meltsas</t>
  </si>
  <si>
    <t>2021-2027.2.01.24-2635</t>
  </si>
  <si>
    <t>Kütteseadme uuendamine Lääne tn 4, Jõhvi linn.</t>
  </si>
  <si>
    <t>Raivo Urbalu</t>
  </si>
  <si>
    <t>2021-2027.2.01.24-2636</t>
  </si>
  <si>
    <t>Väikeelamu ahju vahetamine aadressil Laua 4 Saue</t>
  </si>
  <si>
    <t>Sander Silla</t>
  </si>
  <si>
    <t>2021-2027.2.01.24-2642</t>
  </si>
  <si>
    <t>Elamu liitumine kaugküttevõrguga ja küttesüsteemi ehitamine aadressil Kesk 5 Tartu</t>
  </si>
  <si>
    <t>Tiina Koovit</t>
  </si>
  <si>
    <t>2021-2027.2.01.24-2643</t>
  </si>
  <si>
    <t>Kütteseadme uuendamine aadressil Karja 3, Põltsamaa</t>
  </si>
  <si>
    <t>Liis Päivil</t>
  </si>
  <si>
    <t>2021-2027.2.01.24-2644</t>
  </si>
  <si>
    <t>Tahkel kütusel põhineva kütteseadme uuendamine, Luha 7 Rakvere</t>
  </si>
  <si>
    <t>Eik Laasik</t>
  </si>
  <si>
    <t>2021-2027.2.01.24-2647</t>
  </si>
  <si>
    <t>Väikeelamu aadressil Võru tn 58 Valga linn vana ahju vahetus</t>
  </si>
  <si>
    <t>Valentina Beinar</t>
  </si>
  <si>
    <t>2021-2027.2.01.24-2648</t>
  </si>
  <si>
    <t>Tellisahju ehitamine Kärdla Kabeli 34</t>
  </si>
  <si>
    <t>Ants Voolaid</t>
  </si>
  <si>
    <t>2021-2027.2.01.24-2650</t>
  </si>
  <si>
    <t>Tahkel küttel põhineva kütteseadme uuendamine aadressil L.Puusepa 15, Tartu.</t>
  </si>
  <si>
    <t>Kätlin Laks</t>
  </si>
  <si>
    <t>2021-2027.2.01.24-2652</t>
  </si>
  <si>
    <t>Koidu 1, Keila ahju renoveerimine</t>
  </si>
  <si>
    <t>Leili Neemre</t>
  </si>
  <si>
    <t>2021-2027.2.01.24-2654</t>
  </si>
  <si>
    <t>Uus ahi Heki 10</t>
  </si>
  <si>
    <t>Küllo Vohla</t>
  </si>
  <si>
    <t>2021-2027.2.01.24-2656</t>
  </si>
  <si>
    <t>Jõgeva Jaama 16 uue ahju ehitamine.</t>
  </si>
  <si>
    <t>Endla Kase</t>
  </si>
  <si>
    <t>2021-2027.2.01.24-2657</t>
  </si>
  <si>
    <t>Ahju ehitamine Maidla tee 12A, Kiviõli elamule</t>
  </si>
  <si>
    <t>Madis Iskül</t>
  </si>
  <si>
    <t>2021-2027.2.01.24-2658</t>
  </si>
  <si>
    <t>Taara 14 Rakvere küttesüsteemi uuendamine.</t>
  </si>
  <si>
    <t>Hardi Niitväli</t>
  </si>
  <si>
    <t>2021-2027.2.01.24-2660</t>
  </si>
  <si>
    <t>Olemasoleva ahju kapitaalremont</t>
  </si>
  <si>
    <t>Anu Lepp</t>
  </si>
  <si>
    <t>2021-2027.2.01.24-2661</t>
  </si>
  <si>
    <t>Uue ahju ehitamine aadressil Viljandi mnt 20 Põltsamaa</t>
  </si>
  <si>
    <t>Maie Järve</t>
  </si>
  <si>
    <t>2021-2027.2.01.24-2662</t>
  </si>
  <si>
    <t>kahe uue ahju ehitus Põltsamaa linn Vahe tn 2</t>
  </si>
  <si>
    <t>Ülle Kalder</t>
  </si>
  <si>
    <t>2021-2027.2.01.24-2663</t>
  </si>
  <si>
    <t>Getter Tamm</t>
  </si>
  <si>
    <t>2021-2027.2.01.24-2668</t>
  </si>
  <si>
    <t>Vana tahkekütuse( puuküte) ahju asemele uue ahju ehitamine aadressil Suur-Kaare 89, Viljandi linn</t>
  </si>
  <si>
    <t>Piret Kiis</t>
  </si>
  <si>
    <t>2021-2027.2.01.24-2672</t>
  </si>
  <si>
    <t>Ahju uuendamine aadressiga Hermanni 29</t>
  </si>
  <si>
    <t>Kersti Saar</t>
  </si>
  <si>
    <t>2021-2027.2.01.24-2673</t>
  </si>
  <si>
    <t>Elamu Pärnus Suur-Kuke 11b küttekolde uuendamine</t>
  </si>
  <si>
    <t>Hardi Lehemaa</t>
  </si>
  <si>
    <t>2021-2027.2.01.24-2675</t>
  </si>
  <si>
    <t>Sambla 8 ahi</t>
  </si>
  <si>
    <t>Mare Kivitar</t>
  </si>
  <si>
    <t>2021-2027.2.01.24-2676</t>
  </si>
  <si>
    <t>Ahju ümberehitamine aadressil Taara pst 29</t>
  </si>
  <si>
    <t>Silver Samarütel</t>
  </si>
  <si>
    <t>2021-2027.2.01.24-2678</t>
  </si>
  <si>
    <t>Pärna pst 31 kütteseadme uuendamine</t>
  </si>
  <si>
    <t>Merike Kõosalu</t>
  </si>
  <si>
    <t>2021-2027.2.01.24-2680</t>
  </si>
  <si>
    <t>Kalda 1- 1 kütteseadme uuendamine</t>
  </si>
  <si>
    <t>Salme Kruus</t>
  </si>
  <si>
    <t>2021-2027.2.01.24-2681</t>
  </si>
  <si>
    <t>Pottahju uuendamine, Vasara 28, Tartu</t>
  </si>
  <si>
    <t>Luule Arras</t>
  </si>
  <si>
    <t>2021-2027.2.01.24-2689</t>
  </si>
  <si>
    <t>Vana kütteseadme (ahi) välja vahetamine aadressil Veski tn 2, Valga</t>
  </si>
  <si>
    <t>Benita Köller</t>
  </si>
  <si>
    <t>2021-2027.2.01.24-2691</t>
  </si>
  <si>
    <t>Amortiseerunud ahju lammutus ja uue ehitus aadressil Sambla 3, Rakvere, Lääne-Virumaa maakond.</t>
  </si>
  <si>
    <t>Toomas Laandu</t>
  </si>
  <si>
    <t>2021-2027.2.01.24-2696</t>
  </si>
  <si>
    <t>väikeelamu kütteseadme kaasajastamine</t>
  </si>
  <si>
    <t>Taisi Kadarik</t>
  </si>
  <si>
    <t>2021-2027.2.01.24-2697</t>
  </si>
  <si>
    <t>Kütteseadme uuendamisel ahju soetamine koos paigaldamisega aadressil Heina 6, Kiviõli, Lüganuse vald</t>
  </si>
  <si>
    <t>Allan Tammearu</t>
  </si>
  <si>
    <t>2021-2027.2.01.24-2698</t>
  </si>
  <si>
    <t>Elamu Uus 16 Jõgeva, uue ahju ehitus.</t>
  </si>
  <si>
    <t>Guido Põldkivi</t>
  </si>
  <si>
    <t>2021-2027.2.01.24-2702</t>
  </si>
  <si>
    <t>Alari Valter</t>
  </si>
  <si>
    <t>2021-2027.2.01.24-2703</t>
  </si>
  <si>
    <t>Kütteseadme uuendamine aadressil Roheline tn 5, Põltsamaa</t>
  </si>
  <si>
    <t>Ants Miller</t>
  </si>
  <si>
    <t>2021-2027.2.01.24-2704</t>
  </si>
  <si>
    <t>väikeelamute kütteseadmete uuendamise toetus Tallinn Nõmme Raudtee 94</t>
  </si>
  <si>
    <t>Maarika Lilleväli</t>
  </si>
  <si>
    <t>2021-2027.2.01.24-2707</t>
  </si>
  <si>
    <t>Tartumaa Elva linn Kase 5 vana ahi üle 60 a vana, vajab väljavahetust.</t>
  </si>
  <si>
    <t>Marju Reismann</t>
  </si>
  <si>
    <t>2021-2027.2.01.24-2709</t>
  </si>
  <si>
    <t>Nisu tn 18 Tartu, küttesüsteemi uuendamine. Kaugküttele üleminek.</t>
  </si>
  <si>
    <t>Tiiu Vesselov</t>
  </si>
  <si>
    <t>2021-2027.2.01.24-2710</t>
  </si>
  <si>
    <t>Võru kraavi 17 ahju ümberehitamine</t>
  </si>
  <si>
    <t>Aigi Ploom</t>
  </si>
  <si>
    <t>2021-2027.2.01.24-2711</t>
  </si>
  <si>
    <t>Kütteseadme uuendamine Väike-Pärnu 14 Türi</t>
  </si>
  <si>
    <t>Ülle Tempel</t>
  </si>
  <si>
    <t>2021-2027.2.01.24-2713</t>
  </si>
  <si>
    <t>Elamu uue ahju paigaldus aadressil Künni 24</t>
  </si>
  <si>
    <t>Tarmo Tõnisson</t>
  </si>
  <si>
    <t>2021-2027.2.01.24-2714</t>
  </si>
  <si>
    <t>Olemasoleva ahju ümberehitamine aadressil Võrumõisa tee 20, Võru linn</t>
  </si>
  <si>
    <t>Kati Kornel</t>
  </si>
  <si>
    <t>2021-2027.2.01.24-2715</t>
  </si>
  <si>
    <t>Elamu tahkel küttel põhineva seadme uuendamine Jaama pst 21 Rakvere</t>
  </si>
  <si>
    <t>Kristi Saar</t>
  </si>
  <si>
    <t>2021-2027.2.01.24-2719</t>
  </si>
  <si>
    <t>Luite 12 küttekolde (ahju) uuendamine</t>
  </si>
  <si>
    <t>Imbi-Diana Lepassalu</t>
  </si>
  <si>
    <t>2021-2027.2.01.24-2721</t>
  </si>
  <si>
    <t>Kahe vana mittetoimiva ahju väljavahetamine soojustsalvestava ahju vastu maja põhikütteks, Kristiine linnaosas Vuti 105</t>
  </si>
  <si>
    <t>Tiiu Pukk</t>
  </si>
  <si>
    <t>2021-2027.2.01.24-2722</t>
  </si>
  <si>
    <t>"Ahju ehitamise taotlus"</t>
  </si>
  <si>
    <t>Astrid Teder</t>
  </si>
  <si>
    <t>2021-2027.2.01.24-2725</t>
  </si>
  <si>
    <t>Uue moodulahju soetamine</t>
  </si>
  <si>
    <t>Janika Siimon</t>
  </si>
  <si>
    <t>2021-2027.2.01.24-2726</t>
  </si>
  <si>
    <t>Soinaste 40 liitumime kaugküttega</t>
  </si>
  <si>
    <t>Anne Uluots</t>
  </si>
  <si>
    <t>2021-2027.2.01.24-2728</t>
  </si>
  <si>
    <t>Energiatõhususe edendamine ja kasvuhoonegaaside vähendamine - kütteseadme uuendamine Ravila 8</t>
  </si>
  <si>
    <t>Ave Leppik</t>
  </si>
  <si>
    <t>2021-2027.2.01.24-2729</t>
  </si>
  <si>
    <t>Põhja 5 Kuressaare kahe amortiseerunud ahju asendamine kaasaegse kütteseadmega</t>
  </si>
  <si>
    <t>Jaan Sink</t>
  </si>
  <si>
    <t>2021-2027.2.01.24-2732</t>
  </si>
  <si>
    <t>Jakobi 11, Tartu keskküte süsteem</t>
  </si>
  <si>
    <t>Marina Schmidt</t>
  </si>
  <si>
    <t>2021-2027.2.01.24-2735</t>
  </si>
  <si>
    <t>Vana ahju uuendamine</t>
  </si>
  <si>
    <t>Helmi Kuus</t>
  </si>
  <si>
    <t>2021-2027.2.01.24-2736</t>
  </si>
  <si>
    <t>Olemasolevat tahkel kütusel põhineva kütteseadme asendamine efekiivsema moodulahjuga aadressil Siguri 9 , Valga</t>
  </si>
  <si>
    <t>Vello Pommer</t>
  </si>
  <si>
    <t>2021-2027.2.01.24-2737</t>
  </si>
  <si>
    <t>Toome pst.31 Küttekolde uuendamine</t>
  </si>
  <si>
    <t>Riina Tunger-Paidla</t>
  </si>
  <si>
    <t>2021-2027.2.01.24-2741</t>
  </si>
  <si>
    <t>Kütteseadme renoveerimine</t>
  </si>
  <si>
    <t>Reelika Ulla</t>
  </si>
  <si>
    <t>2021-2027.2.01.24-2744</t>
  </si>
  <si>
    <t>Elamu vana tellisahju asendamine uue tellisahjuga</t>
  </si>
  <si>
    <t>Sigrit Põder</t>
  </si>
  <si>
    <t>2021-2027.2.01.24-2745</t>
  </si>
  <si>
    <t>Väikeelamu kütteseadmete uuendamine aadressil Kaarlimäe 10.</t>
  </si>
  <si>
    <t>Anujelisa Lehtmets-Vaher</t>
  </si>
  <si>
    <t>2021-2027.2.01.24-2748</t>
  </si>
  <si>
    <t>Uue ahju ehitamine elamule Saare tänav 15 Põltsamaal</t>
  </si>
  <si>
    <t>Viljo Emajõe</t>
  </si>
  <si>
    <t>2021-2027.2.01.24-2749</t>
  </si>
  <si>
    <t>Kütteseadme uuendamine Pärnu linnas Suur-Sepa 4-5</t>
  </si>
  <si>
    <t>Ljudmila Beljavskaja</t>
  </si>
  <si>
    <t>2021-2027.2.01.24-2750</t>
  </si>
  <si>
    <t>Moodulahju soetamine ja paigaldamine</t>
  </si>
  <si>
    <t>Peeter Oja</t>
  </si>
  <si>
    <t>2021-2027.2.01.24-2751</t>
  </si>
  <si>
    <t>Elamu ahju renoveerimine aadressil Kesk 2, Elva</t>
  </si>
  <si>
    <t>Meelis Kiisk</t>
  </si>
  <si>
    <t>2021-2027.2.01.24-2752</t>
  </si>
  <si>
    <t>pottahju kap.remont aadressil Lepa 14 Pärnu</t>
  </si>
  <si>
    <t>Riina Koitla</t>
  </si>
  <si>
    <t>2021-2027.2.01.24-2758</t>
  </si>
  <si>
    <t>Uue ahju ehitamine eramajja Viljandis Tartu tn. 37a</t>
  </si>
  <si>
    <t>Helina Mändmets</t>
  </si>
  <si>
    <t>2021-2027.2.01.24-2764</t>
  </si>
  <si>
    <t>Olemasoleva ,kuid kasutuskõlbmatu ahju lammutamine ning uue ehitamine.</t>
  </si>
  <si>
    <t>Mariann Rajang</t>
  </si>
  <si>
    <t>2021-2027.2.01.24-2765</t>
  </si>
  <si>
    <t>Liitumine Kaugküttega ja elamu küttesüsteemi väljaeehitus Kalmistu 10 , Tartu</t>
  </si>
  <si>
    <t>Riho Lätti</t>
  </si>
  <si>
    <t>2021-2027.2.01.24-2768</t>
  </si>
  <si>
    <t>Tahkel kütusel põhineva kütteseadmete uuendamine Ranniku tee 29/7, Tallinn</t>
  </si>
  <si>
    <t>Jaanus Luhaäär</t>
  </si>
  <si>
    <t>2021-2027.2.01.24-2769</t>
  </si>
  <si>
    <t>Kase tn. 27, Põltsamaa ahju vahetamine</t>
  </si>
  <si>
    <t>Marko Kütt</t>
  </si>
  <si>
    <t>2021-2027.2.01.24-2771</t>
  </si>
  <si>
    <t>Elamu ahju sisu uuendamine aadressil Roosi 65, Tartu</t>
  </si>
  <si>
    <t>Merve Mõek</t>
  </si>
  <si>
    <t>2021-2027.2.01.24-2772</t>
  </si>
  <si>
    <t>Väikeelamu kütteseadme uuendamine Laua 3 Saue</t>
  </si>
  <si>
    <t>Kaire Sildnik</t>
  </si>
  <si>
    <t>2021-2027.2.01.24-2773</t>
  </si>
  <si>
    <t>Rohu 18 elamu kütteseadme rekonstrueerimine</t>
  </si>
  <si>
    <t>Anti Antropov</t>
  </si>
  <si>
    <t>2021-2027.2.01.24-2776</t>
  </si>
  <si>
    <t>Uue ahju ehitus aadressil Hirve 4, Tallinn, Nõmme</t>
  </si>
  <si>
    <t>Andres Jakovlev</t>
  </si>
  <si>
    <t>2021-2027.2.01.24-2780</t>
  </si>
  <si>
    <t>Otepää, Pikk 14a Küttesüsteemi ahju uuendamine, ahju ehitamine</t>
  </si>
  <si>
    <t>Kert Kromanov</t>
  </si>
  <si>
    <t>2021-2027.2.01.24-2785</t>
  </si>
  <si>
    <t>Elamu tahkel kütusel põhinevate kütteseadmete uuendamine (Uueveski tee 27, Viljandi)</t>
  </si>
  <si>
    <t>Helena Šegedin</t>
  </si>
  <si>
    <t>2021-2027.2.01.24-2794</t>
  </si>
  <si>
    <t>Kalev Koppel</t>
  </si>
  <si>
    <t>2021-2027.2.01.24-2801</t>
  </si>
  <si>
    <t>Ahju remont aadressil Pärnu tn 117, Kilingi-Nõmme, 86305</t>
  </si>
  <si>
    <t>Hely Blumenfeldt</t>
  </si>
  <si>
    <t>2021-2027.2.01.24-2809</t>
  </si>
  <si>
    <t>Toetuse taotlemine ahju soetamiseks ja paigaldamiseks aadressile Tõrva linn, Raja tn 18, Valgamaa</t>
  </si>
  <si>
    <t>Tõnis Hussar</t>
  </si>
  <si>
    <t>2021-2027.2.01.24-2822</t>
  </si>
  <si>
    <t>Elamu (Rootsi 14, Kärdla) kütteseadme uuendamine</t>
  </si>
  <si>
    <t>Aet Vohu</t>
  </si>
  <si>
    <t>2021-2027.2.01.24-2831</t>
  </si>
  <si>
    <t>Jõgeva linn, Estakaadi 12 tahkel kütusel põhineva kütteseadme uuendamine</t>
  </si>
  <si>
    <t>Maimu Kranich</t>
  </si>
  <si>
    <t>2021-2027.2.01.24-2842</t>
  </si>
  <si>
    <t>Vilja 39, Võru linn, ahju uuendamine</t>
  </si>
  <si>
    <t>Kristi Laanemäe</t>
  </si>
  <si>
    <t>2021-2027.2.01.24-2850</t>
  </si>
  <si>
    <t>Minu kodu</t>
  </si>
  <si>
    <t>Veiko Sepp</t>
  </si>
  <si>
    <t>2021-2027.2.01.24-2860</t>
  </si>
  <si>
    <t>Elamu vana ahju ümberehitamine aadressil Pärnu tn. 46-1, Paide linn</t>
  </si>
  <si>
    <t>Piret Remmer</t>
  </si>
  <si>
    <t>2021-2027.2.01.24-2867</t>
  </si>
  <si>
    <t>Elamu liitumine kaugküttevõrguga aadressil Koidula 14, Haapsalu</t>
  </si>
  <si>
    <t>Virve Metsis</t>
  </si>
  <si>
    <t>2021-2027.2.01.24-2873</t>
  </si>
  <si>
    <t>Kütteseadmete uuendamine ja kaasajastamine aadressil Paide linn, Paide linn, Jõe tn. 11</t>
  </si>
  <si>
    <t>Ain Türner</t>
  </si>
  <si>
    <t>2021-2027.2.01.24-2874</t>
  </si>
  <si>
    <t>Aadressil Pärnu mnt 429b asuva pottahju rekonstrueerimine vastavalt standardile standarditele EVS-EN-15544 ja EVS 812-3</t>
  </si>
  <si>
    <t>Signe Rummo</t>
  </si>
  <si>
    <t>2021-2027.2.01.24-2884</t>
  </si>
  <si>
    <t>Sihi 9a, Tallinn olemasoleva ahju ümberehitamine energiaefektiivsemaks</t>
  </si>
  <si>
    <t>Ülari Niinemägi</t>
  </si>
  <si>
    <t>2021-2027.2.01.24-2885</t>
  </si>
  <si>
    <t>Vana ahju asendamine uue ahjuga aadressil Põhja pst 17, Viljandi</t>
  </si>
  <si>
    <t>Kaido Kajando</t>
  </si>
  <si>
    <t>2021-2027.2.01.24-2888</t>
  </si>
  <si>
    <t>Valga linn, Mööbli 6, väikeelamu ahju ostmine ja paigaldamine.</t>
  </si>
  <si>
    <t>Heikki Udras</t>
  </si>
  <si>
    <t>2021-2027.2.01.24-2889</t>
  </si>
  <si>
    <t>Tartu 86, Viljandi uue ahju ehitamine</t>
  </si>
  <si>
    <t>Johan-Kristjan Konovalov</t>
  </si>
  <si>
    <t>2021-2027.2.01.24-2890</t>
  </si>
  <si>
    <t>Kütteseadme uuendamine Metsa 87, Nõmme</t>
  </si>
  <si>
    <t>Eneken Matjušin</t>
  </si>
  <si>
    <t>2021-2027.2.01.24-2897</t>
  </si>
  <si>
    <t>Vana tuleohtliku ja piirkonna õhukvaliteeti halvendava ahju asemele uu plekkkestaga 80x90x210cm käsitööahju ehitamine, mis on vastavuses standarditega EVS 812-3, EVS-EN-15544 aadressil Kiviõli Kruusa 6.</t>
  </si>
  <si>
    <t>Tiit Piirimäe</t>
  </si>
  <si>
    <t>2021-2027.2.01.24-2906</t>
  </si>
  <si>
    <t>Ahju ja korstna vahetus Tõrvas Kevade 5</t>
  </si>
  <si>
    <t>Anu Metsar</t>
  </si>
  <si>
    <t>2021-2027.2.01.24-2913</t>
  </si>
  <si>
    <t>Uus 32 Keila, väikeelamute kütteseadmete uuendamise toetus</t>
  </si>
  <si>
    <t>Taimi Kaldre</t>
  </si>
  <si>
    <t>2021-2027.2.01.24-2919</t>
  </si>
  <si>
    <t>Vana ahju vahetus</t>
  </si>
  <si>
    <t>Aet Rant</t>
  </si>
  <si>
    <t>2021-2027.2.01.24-2922</t>
  </si>
  <si>
    <t>Kütteseadme uuendamine aadressil Vuti 37, Tallinn</t>
  </si>
  <si>
    <t>Sirje Turta</t>
  </si>
  <si>
    <t>2021-2027.2.01.24-2925</t>
  </si>
  <si>
    <t>Kütteseadme uuendamisel ahju soetamine koos paigaldamisega ja ahju ehitamine aadressil Võidu 50, Rakvere</t>
  </si>
  <si>
    <t>Lennart Maala</t>
  </si>
  <si>
    <t>2021-2027.2.01.24-2926</t>
  </si>
  <si>
    <t>Kütteseadme uuendamine Aia 5, Kuressaare</t>
  </si>
  <si>
    <t>Märt Mägi</t>
  </si>
  <si>
    <t>2021-2027.2.01.24-2929</t>
  </si>
  <si>
    <t>Põllu 1, Tartu kaugküte</t>
  </si>
  <si>
    <t>Vladimir Šokman</t>
  </si>
  <si>
    <t>2021-2027.2.01.24-2932</t>
  </si>
  <si>
    <t>Ahju ehitamine Jõgeva, Kesk tänav 8 eramusse</t>
  </si>
  <si>
    <t>Ene Lehtmaa</t>
  </si>
  <si>
    <t>2021-2027.2.01.24-2935</t>
  </si>
  <si>
    <t>Ahju soetamine koos paigaldamisega</t>
  </si>
  <si>
    <t>Ants Markson</t>
  </si>
  <si>
    <t>2021-2027.2.01.24-2943</t>
  </si>
  <si>
    <t>Plekkahju rekonstrueerimine Vana-Merivälja tee 10, Pirita linnaosa, Tallinn, Harju maakond</t>
  </si>
  <si>
    <t>Merle Tuulik</t>
  </si>
  <si>
    <t>2021-2027.2.01.24-2945</t>
  </si>
  <si>
    <t>Karksi-Nuia, Oru tn 1 elamus vana ahju lammutamine ja uue tahkel kütusel põhineva kütteseadme ostmine ja paigaldus</t>
  </si>
  <si>
    <t>Terje Aasamäe-Tauts</t>
  </si>
  <si>
    <t>2021-2027.2.01.24-2948</t>
  </si>
  <si>
    <t>Pärja 1 kütteseadmed</t>
  </si>
  <si>
    <t>Sirli Gerats</t>
  </si>
  <si>
    <t>2021-2027.2.01.24-2949</t>
  </si>
  <si>
    <t>Aadressil Liiva 5 kütteseadmete uuendamine</t>
  </si>
  <si>
    <t>Silvi Ahmann</t>
  </si>
  <si>
    <t>2021-2027.2.01.24-2953</t>
  </si>
  <si>
    <t>Kütteseadme uuendamisel ahju soetamine koos paigaldamisega ja ahju ehitamine aadressil Paide linn, Parkali tn.33</t>
  </si>
  <si>
    <t>Reet Reinart</t>
  </si>
  <si>
    <t>2021-2027.2.01.24-2954</t>
  </si>
  <si>
    <t>Kütteseadme uuendamine Hiiu 26</t>
  </si>
  <si>
    <t>Eno Loogna</t>
  </si>
  <si>
    <t>2021-2027.2.01.24-2955</t>
  </si>
  <si>
    <t>Olemasoleva ahju asendamine ja korstna renoveerimine Aasa 15 Jõhvi</t>
  </si>
  <si>
    <t>Väino Timusk</t>
  </si>
  <si>
    <t>2021-2027.2.01.24-2958</t>
  </si>
  <si>
    <t>Kütteseadme ahju uuendamine aadressil Kuressaare linn Nooruse 34</t>
  </si>
  <si>
    <t>Rain Raamat</t>
  </si>
  <si>
    <t>2021-2027.2.01.24-2966</t>
  </si>
  <si>
    <t>Põhja pst 28 Viljandi eramu kütteseadme uuendamine</t>
  </si>
  <si>
    <t>Vallo Kirs</t>
  </si>
  <si>
    <t>2021-2027.2.01.24-2972</t>
  </si>
  <si>
    <t>Tuuleveski 28</t>
  </si>
  <si>
    <t>Kelly Poopuu</t>
  </si>
  <si>
    <t>2021-2027.2.01.24-2979</t>
  </si>
  <si>
    <t>Ahju vahetus uue vastu aadressil Metsa tn 1 Keila</t>
  </si>
  <si>
    <t>Kristjan Park</t>
  </si>
  <si>
    <t>2021-2027.2.01.24-2981</t>
  </si>
  <si>
    <t>Eramu Lõhe 5, Pärnu ahju uuendamine</t>
  </si>
  <si>
    <t>Zenta Pärg</t>
  </si>
  <si>
    <t>2021-2027.2.01.24-2984</t>
  </si>
  <si>
    <t>Väikeelamu kütteseadme uuendamine</t>
  </si>
  <si>
    <t>Peedu Lee</t>
  </si>
  <si>
    <t>2021-2027.2.01.24-2989</t>
  </si>
  <si>
    <t>Ahju soetamine ja paigaldamine aadressil Kirsi 10</t>
  </si>
  <si>
    <t>Arvo Kängsepp</t>
  </si>
  <si>
    <t>2021-2027.2.01.24-2990</t>
  </si>
  <si>
    <t>Viljandi Väike 8a 1korruse puuküttega pottahju uuendamine</t>
  </si>
  <si>
    <t>Mait Mätas</t>
  </si>
  <si>
    <t>2021-2027.2.01.24-2992</t>
  </si>
  <si>
    <t>Moodulahju paigaldus eramajja aadressil Võru 110A, Valga linn</t>
  </si>
  <si>
    <t>Dea Margus</t>
  </si>
  <si>
    <t>2021-2027.2.01.24-3001</t>
  </si>
  <si>
    <t>Ahju uuendamine aadressil Kevade 19, Viljandi</t>
  </si>
  <si>
    <t>Enn Johanson</t>
  </si>
  <si>
    <t>2021-2027.2.01.24-3003</t>
  </si>
  <si>
    <t>Eramaja Kuressaare linnas Ida tn 50 asuva vana ahju asemele uue ehitamine.</t>
  </si>
  <si>
    <t>Elgi Vahter</t>
  </si>
  <si>
    <t>2021-2027.2.01.24-3006</t>
  </si>
  <si>
    <t>Küttesüsteemide uuendamine Koidu 33 Tallinn väikeelamule</t>
  </si>
  <si>
    <t>Michael Terry Riley</t>
  </si>
  <si>
    <t>2021-2027.2.01.24-3010</t>
  </si>
  <si>
    <t>Elamu liitumine kaugküttevõrguga ja küttesüsteemide kaasajastamine aadressil Kirsi 13</t>
  </si>
  <si>
    <t>Rein Vunder</t>
  </si>
  <si>
    <t>2021-2027.2.01.24-3011</t>
  </si>
  <si>
    <t>ahju uuendamine, Spordi 23 Tapa</t>
  </si>
  <si>
    <t>Julia Nestra</t>
  </si>
  <si>
    <t>2021-2027.2.01.24-3016</t>
  </si>
  <si>
    <t>Jõgeva linn, Roosi 42 kütteseadme uuendamine</t>
  </si>
  <si>
    <t>Sven Meltsas</t>
  </si>
  <si>
    <t>2021-2027.2.01.24-3020</t>
  </si>
  <si>
    <t>Vana ahju renoveerimine, samuti soojustsalvestava kaminahju ja moodulkorstna soetamine ning paigaldamine aadressil Kapteni 4 / Sadama 5, Pärnu</t>
  </si>
  <si>
    <t>Kauni Sillat</t>
  </si>
  <si>
    <t>2021-2027.2.01.24-3023</t>
  </si>
  <si>
    <t>Plekkahi ja korstna renoveerimine aadressil Nurme 6, Tallinn</t>
  </si>
  <si>
    <t>Andrei Ingelberg</t>
  </si>
  <si>
    <t>2021-2027.2.01.24-3025</t>
  </si>
  <si>
    <t>Ahju soetamine ja paigaldamine, aadressil Palu 12</t>
  </si>
  <si>
    <t>Asta Melts</t>
  </si>
  <si>
    <t>2021-2027.2.01.24-3029</t>
  </si>
  <si>
    <t>Tahkel kütusel põhineva kütteseadme uuendamine aadressil Palupera tee 21 Otepää</t>
  </si>
  <si>
    <t>Kaire Ever</t>
  </si>
  <si>
    <t>2021-2027.2.01.24-3031</t>
  </si>
  <si>
    <t>Elamu ahjude uuendamine aadressil Lobjaka 21, Tallinn</t>
  </si>
  <si>
    <t>Viive Tulva</t>
  </si>
  <si>
    <t>2021-2027.2.01.24-3034</t>
  </si>
  <si>
    <t>Posti 42a kaugküte</t>
  </si>
  <si>
    <t>Rainer Viir</t>
  </si>
  <si>
    <t>2021-2027.2.01.24-3037</t>
  </si>
  <si>
    <t>Üksikelamu, Lootuse pst 103, vana ahju asemel uue ahju soetamiseks</t>
  </si>
  <si>
    <t>Lidia Klaar</t>
  </si>
  <si>
    <t>2021-2027.2.01.24-3041</t>
  </si>
  <si>
    <t>Sihi 91 amortiseerunud ahju asendamine uuega</t>
  </si>
  <si>
    <t>Jane Sõber-Vilbaste</t>
  </si>
  <si>
    <t>2021-2027.2.01.24-3049</t>
  </si>
  <si>
    <t>Tõrvas Oa tänav 21 asuva väikeelamu ahju rekonstrueerimine</t>
  </si>
  <si>
    <t>Heino Laur</t>
  </si>
  <si>
    <t>2021-2027.2.01.24-3050</t>
  </si>
  <si>
    <t>Elamu liitumine kaugküttevõrguga aadressil Telliskivi 23</t>
  </si>
  <si>
    <t>Ilse Kuusk</t>
  </si>
  <si>
    <t>2021-2027.2.01.24-3052</t>
  </si>
  <si>
    <t>Elamu küttesüsteemi parendamine Metsa 48-1, Tallinn</t>
  </si>
  <si>
    <t>Annika Dintšenko</t>
  </si>
  <si>
    <t>2021-2027.2.01.24-3053</t>
  </si>
  <si>
    <t>Ahju ehitus</t>
  </si>
  <si>
    <t>Eriks Unt</t>
  </si>
  <si>
    <t>2021-2027.2.01.24-3057</t>
  </si>
  <si>
    <t>Küttekolde vahetamine soojust salvestavaks ahjuks aadressil Haava 22 Nõmme Tallinn</t>
  </si>
  <si>
    <t>Pilvi-Heli Vettik</t>
  </si>
  <si>
    <t>2021-2027.2.01.24-3063</t>
  </si>
  <si>
    <t>Väikeelamu ahju uuendamine aadressil Piiri 13, Otepää linn</t>
  </si>
  <si>
    <t>Gitta Truus</t>
  </si>
  <si>
    <t>2021-2027.2.01.24-3072</t>
  </si>
  <si>
    <t>100a vana katkise ahju asendamine uuega, aadressil Kalevi 26, Haapsalu</t>
  </si>
  <si>
    <t>Maili Kuuse</t>
  </si>
  <si>
    <t>2021-2027.2.01.24-3078</t>
  </si>
  <si>
    <t>Elamu kütteseadmete ahjude uuendamine aadressil Transvaali 3, Kuressaare</t>
  </si>
  <si>
    <t>Pilleriin Vessik</t>
  </si>
  <si>
    <t>2021-2027.2.01.24-3079</t>
  </si>
  <si>
    <t>elamu liitumine kaugküttevõrguga aadressil Astri 2a, Pärnu</t>
  </si>
  <si>
    <t>Riina Ernits</t>
  </si>
  <si>
    <t>2021-2027.2.01.24-3081</t>
  </si>
  <si>
    <t>Kütteseadme uuendamine Allika 2, Tartu</t>
  </si>
  <si>
    <t>Koidu Tani-Jürisoo</t>
  </si>
  <si>
    <t>2021-2027.2.01.24-3088</t>
  </si>
  <si>
    <t>Olemasoleva ahju asemele uue ahju soetamine/ehitamine</t>
  </si>
  <si>
    <t>Annely Pajumäe</t>
  </si>
  <si>
    <t>2021-2027.2.01.24-3091</t>
  </si>
  <si>
    <t>Põhja tänava maja kodusoojus.</t>
  </si>
  <si>
    <t>Rando Varblane</t>
  </si>
  <si>
    <t>2021-2027.2.01.24-3092</t>
  </si>
  <si>
    <t>Kütteseadme uuendamine aadressil Vana-Sauga 17a, Pärnu linn</t>
  </si>
  <si>
    <t>Mairy Tammekänd</t>
  </si>
  <si>
    <t>2021-2027.2.01.24-3094</t>
  </si>
  <si>
    <t>Tahkekütusel põhineva kütteseadme uuendamine aadressil Rakvere, Viru 12</t>
  </si>
  <si>
    <t>Maarika Miilman</t>
  </si>
  <si>
    <t>2021-2027.2.01.24-3095</t>
  </si>
  <si>
    <t>Ahjude uuendamine aadressil Eha 71</t>
  </si>
  <si>
    <t>Merli Virroja</t>
  </si>
  <si>
    <t>2021-2027.2.01.24-3099</t>
  </si>
  <si>
    <t>kütteseadme uuendamine</t>
  </si>
  <si>
    <t>Veljo Vinni</t>
  </si>
  <si>
    <t>2021-2027.2.01.24-3101</t>
  </si>
  <si>
    <t>FR. R. Kreutzwaldi 96 ahju välja vahetamine</t>
  </si>
  <si>
    <t>Säde Kelder</t>
  </si>
  <si>
    <t>2021-2027.2.01.24-3102</t>
  </si>
  <si>
    <t>Tõnis Leito</t>
  </si>
  <si>
    <t>2021-2027.2.01.24-3103</t>
  </si>
  <si>
    <t>Ahi Lõuna tn 13 Rakvere</t>
  </si>
  <si>
    <t>Helle Veenpere</t>
  </si>
  <si>
    <t>2021-2027.2.01.24-3113</t>
  </si>
  <si>
    <t>Ahjude vahetus aadressil Vahe 13</t>
  </si>
  <si>
    <t>Heli Vares</t>
  </si>
  <si>
    <t>2021-2027.2.01.24-3114</t>
  </si>
  <si>
    <t>Elamu kütteseadme muutmine aadressil Põltsamaa Lossi 22</t>
  </si>
  <si>
    <t>Annes Karing</t>
  </si>
  <si>
    <t>2021-2027.2.01.24-3124</t>
  </si>
  <si>
    <t>Kütteseadmete uuendamine aadressil Lemmiku 46, Nõmme LO</t>
  </si>
  <si>
    <t>Malle Kull</t>
  </si>
  <si>
    <t>2021-2027.2.01.24-3125</t>
  </si>
  <si>
    <t>Teaduse Põik 4, Keila II Väikeelamute kütteseadmete uuendamise toetus I voor</t>
  </si>
  <si>
    <t>2021-2027.2.01.24-3129</t>
  </si>
  <si>
    <t>Vana ahju asendamine uue energiasalvestavaga ermajas aadressil Rüütli 30 Paide linn</t>
  </si>
  <si>
    <t>Maksim Nikiforov</t>
  </si>
  <si>
    <t>2021-2027.2.01.24-3135</t>
  </si>
  <si>
    <t>Elamu küttesüsteemi uuendamine kahe korteriga elamus Elva linnas</t>
  </si>
  <si>
    <t>Piret Suidt</t>
  </si>
  <si>
    <t>2021-2027.2.01.24-3137</t>
  </si>
  <si>
    <t>Ahju ehitamine Veeriku tn 31.</t>
  </si>
  <si>
    <t>Moona Arrak</t>
  </si>
  <si>
    <t>2021-2027.2.01.24-3140</t>
  </si>
  <si>
    <t>Kütteseadme väljavahetus, Tapa Linn, Jakobi 11</t>
  </si>
  <si>
    <t>Tiiu Tiit</t>
  </si>
  <si>
    <t>2021-2027.2.01.24-3142</t>
  </si>
  <si>
    <t>Olemasoleva tahkel kütusel põhineva kütteseadme uuendamine aadressil Nõva 8, Nõmme, Tallinn</t>
  </si>
  <si>
    <t>Triin Teppand</t>
  </si>
  <si>
    <t>2021-2027.2.01.24-3145</t>
  </si>
  <si>
    <t>Ahjutoetus Lepiku 16, Karksi Nuia</t>
  </si>
  <si>
    <t>Thea Põldmäe</t>
  </si>
  <si>
    <t>2021-2027.2.01.24-3146</t>
  </si>
  <si>
    <t>Kütteseadme uuendamine aadressil Uus tn 16, Haapsalu.</t>
  </si>
  <si>
    <t>Liis Toom</t>
  </si>
  <si>
    <t>2021-2027.2.01.24-3149</t>
  </si>
  <si>
    <t>Särje 5b, Tallinn_kütteseadme uuendamine</t>
  </si>
  <si>
    <t>Ott Soon</t>
  </si>
  <si>
    <t>2021-2027.2.01.24-3151</t>
  </si>
  <si>
    <t>Tartu ,Kannikese 31 maja olemasoleva ahju asendamine uue,standarditele vastava ahju vastu.</t>
  </si>
  <si>
    <t>Ilmar Moor</t>
  </si>
  <si>
    <t>2021-2027.2.01.24-3156</t>
  </si>
  <si>
    <t>Ahju renoveerimine Pihtla tee 65 Kuressaare</t>
  </si>
  <si>
    <t>Piret Adamson</t>
  </si>
  <si>
    <t>2021-2027.2.01.24-3165</t>
  </si>
  <si>
    <t>Eramu tahkekütteseadme uuendamine aadressil Aardla 12a Tartu linn</t>
  </si>
  <si>
    <t>Valmo Vider</t>
  </si>
  <si>
    <t>2021-2027.2.01.24-3167</t>
  </si>
  <si>
    <t>Haapsalus, Tamme 40 eramus vana küttekolde asendamine uuega</t>
  </si>
  <si>
    <t>Tea Saak</t>
  </si>
  <si>
    <t>2021-2027.2.01.24-3168</t>
  </si>
  <si>
    <t>Ridaelamu sektsiooni liitumine kaugküttevõrguga aadressil Valuoja pst 10/4, Viljandi</t>
  </si>
  <si>
    <t>Aimur Sukk</t>
  </si>
  <si>
    <t>2021-2027.2.01.24-3188</t>
  </si>
  <si>
    <t>Robin Uibopuu</t>
  </si>
  <si>
    <t>2021-2027.2.01.24-3191</t>
  </si>
  <si>
    <t>Kütteseadmete uuendamine aadressil Kooli 6a, Keila</t>
  </si>
  <si>
    <t>Teivi Randväli</t>
  </si>
  <si>
    <t>2021-2027.2.01.24-3194</t>
  </si>
  <si>
    <t>Hiiu-Maleva tn 26 vana ahju vahetamine uue vastu</t>
  </si>
  <si>
    <t>Katti Värk</t>
  </si>
  <si>
    <t>2021-2027.2.01.24-3195</t>
  </si>
  <si>
    <t>vana küttekolde asendamine uuega</t>
  </si>
  <si>
    <t>Ene Kiil</t>
  </si>
  <si>
    <t>2021-2027.2.01.24-3202</t>
  </si>
  <si>
    <t>Tartu Riia tn 55 - 2 ahjude renoveerimine</t>
  </si>
  <si>
    <t>Külliki Matson</t>
  </si>
  <si>
    <t>2021-2027.2.01.24-3206</t>
  </si>
  <si>
    <t>Pärnu linn, Luha 25 ahju rekonstrueerimine</t>
  </si>
  <si>
    <t>Vaabo Kalbus</t>
  </si>
  <si>
    <t>2021-2027.2.01.24-3209</t>
  </si>
  <si>
    <t>Ahju soetamine ja paigaldamine aadressil Külvi 32, Viljandi</t>
  </si>
  <si>
    <t>Kerli Pärna</t>
  </si>
  <si>
    <t>2021-2027.2.01.24-3210</t>
  </si>
  <si>
    <t>Väikelamu kütteseadme uuendamine aadressil Lääne 8, Jõhvi Ida-Virumaa</t>
  </si>
  <si>
    <t>Jaak Eelmets</t>
  </si>
  <si>
    <t>2021-2027.2.01.24-3213</t>
  </si>
  <si>
    <t>Uue ahju ehitamine, olemasolev ahi on ehitatud 1960 ja ei ole enam kasutuskõlblik, ega turvaline keskkonnale</t>
  </si>
  <si>
    <t>Kairit Raud</t>
  </si>
  <si>
    <t>2021-2027.2.01.24-3216</t>
  </si>
  <si>
    <t>Ahi vahetamine paarismajas</t>
  </si>
  <si>
    <t>Oksana Nigmatulina</t>
  </si>
  <si>
    <t>2021-2027.2.01.24-3217</t>
  </si>
  <si>
    <t>Ahju soetamine ja paigaldamine Tamme puiestee 44</t>
  </si>
  <si>
    <t>Signe Pärn</t>
  </si>
  <si>
    <t>2021-2027.2.01.24-3221</t>
  </si>
  <si>
    <t>Moodulahju soetamine ja paigaldamine Roosi 15 elamus</t>
  </si>
  <si>
    <t>Milvi Silm</t>
  </si>
  <si>
    <t>2021-2027.2.01.24-3222</t>
  </si>
  <si>
    <t>Lepiku 12, Karksi-Nuia ahju uuendamine</t>
  </si>
  <si>
    <t>Eva Mägi</t>
  </si>
  <si>
    <t>2021-2027.2.01.24-3223</t>
  </si>
  <si>
    <t>Eramu ahju uuendamine Uuta tee 7a, Elva</t>
  </si>
  <si>
    <t>Annika Luik</t>
  </si>
  <si>
    <t>2021-2027.2.01.24-3225</t>
  </si>
  <si>
    <t>Suur-Lossi 6 elamu uue ahju ehitus</t>
  </si>
  <si>
    <t>Erki Meister</t>
  </si>
  <si>
    <t>2021-2027.2.01.24-3226</t>
  </si>
  <si>
    <t>Moodulahju soetamine vana mitte töötava ahju asemele</t>
  </si>
  <si>
    <t>Asta Kiisler</t>
  </si>
  <si>
    <t>2021-2027.2.01.24-3228</t>
  </si>
  <si>
    <t>Elamu kütteseadme uuendamine, Leegi 17 Tartu</t>
  </si>
  <si>
    <t>Sigrid Vaher</t>
  </si>
  <si>
    <t>2021-2027.2.01.24-3236</t>
  </si>
  <si>
    <t>Ahju uuendamine, Tõrva linn, Luha 1</t>
  </si>
  <si>
    <t>Heigo Kõrge</t>
  </si>
  <si>
    <t>2021-2027.2.01.24-3239</t>
  </si>
  <si>
    <t>Lee 4-2 Kütteseadme uuendamine</t>
  </si>
  <si>
    <t>Ruta Roopere</t>
  </si>
  <si>
    <t>2021-2027.2.01.24-3240</t>
  </si>
  <si>
    <t>Lembitu 16, Haapsalu, väikeelamu kütteseadme uuendus.</t>
  </si>
  <si>
    <t>Keit Purga</t>
  </si>
  <si>
    <t>2021-2027.2.01.24-3242</t>
  </si>
  <si>
    <t>Lõuna tn 30, Tallinn 2. korruse vana ahju lammutus ja uue ehitus</t>
  </si>
  <si>
    <t>Helika Preemet</t>
  </si>
  <si>
    <t>2021-2027.2.01.24-3244</t>
  </si>
  <si>
    <t>Triin Kodusaar</t>
  </si>
  <si>
    <t>2021-2027.2.01.24-3249</t>
  </si>
  <si>
    <t>Väikeelamute kütteseadmete uuendamise toetus</t>
  </si>
  <si>
    <t>Victoria Mets</t>
  </si>
  <si>
    <t>2021-2027.2.01.24-3252</t>
  </si>
  <si>
    <t>Esplanaadi 42 ahju rekonstueerimine</t>
  </si>
  <si>
    <t>Isabella Maripuu</t>
  </si>
  <si>
    <t>2021-2027.2.01.24-3254</t>
  </si>
  <si>
    <t>Ahju asendamine uuega Jasmiini tee 15</t>
  </si>
  <si>
    <t>Mall Paas</t>
  </si>
  <si>
    <t>2021-2027.2.01.24-3260</t>
  </si>
  <si>
    <t>Elamu Pikk 17, Elva ahju uuendamine</t>
  </si>
  <si>
    <t>Holar Sepp</t>
  </si>
  <si>
    <t>2021-2027.2.01.24-3261</t>
  </si>
  <si>
    <t>ahi nurme 28</t>
  </si>
  <si>
    <t>Marek Kovalevski</t>
  </si>
  <si>
    <t>2021-2027.2.01.24-3262</t>
  </si>
  <si>
    <t>Viljandi Veere tn 3 eramu ahju rekonstrueerimine. Moodulkorstna paigaldamine.</t>
  </si>
  <si>
    <t>Kersti Õun</t>
  </si>
  <si>
    <t>2021-2027.2.01.24-3263</t>
  </si>
  <si>
    <t>Kullerkupu 20 kütteseadme renoveerimine</t>
  </si>
  <si>
    <t>Anu Lomp</t>
  </si>
  <si>
    <t>2021-2027.2.01.24-3269</t>
  </si>
  <si>
    <t>Õhtu 6 väikeelamu ahju rekonstrueerimine</t>
  </si>
  <si>
    <t>Märt Krell</t>
  </si>
  <si>
    <t>2021-2027.2.01.24-3271</t>
  </si>
  <si>
    <t>Paemurru 8, Rakvere linn, elamu kütteseadmete uuendamine</t>
  </si>
  <si>
    <t>Janek Puusepp</t>
  </si>
  <si>
    <t>2021-2027.2.01.24-3272</t>
  </si>
  <si>
    <t>Kunderi 17a (Rakvere) kohtküttekolde rekonstrueerimine</t>
  </si>
  <si>
    <t>Ülo Sepp</t>
  </si>
  <si>
    <t>2021-2027.2.01.24-3273</t>
  </si>
  <si>
    <t>Viljandi Linna õhusaaste heitmete vähendamine Eramu Tartu tn 36 viimisega lokaalküttelt kaugküttele</t>
  </si>
  <si>
    <t>Marja-Liisa Raudne-Kanarbik</t>
  </si>
  <si>
    <t>2021-2027.2.01.24-3279</t>
  </si>
  <si>
    <t>Eramu ahju vahetus</t>
  </si>
  <si>
    <t>Lermo Pohlak</t>
  </si>
  <si>
    <t>2021-2027.2.01.24-3290</t>
  </si>
  <si>
    <t>Pottahju kapitaalremont Rõugu 1 Pärnu linn</t>
  </si>
  <si>
    <t>Aime Harjakas</t>
  </si>
  <si>
    <t>2021-2027.2.01.24-3299</t>
  </si>
  <si>
    <t>uue ahju ehitus Võidu tn22, Rakvere, Alo Üidik</t>
  </si>
  <si>
    <t>Alo Üidik</t>
  </si>
  <si>
    <t>2021-2027.2.01.24-3301</t>
  </si>
  <si>
    <t>vabaduse 58 vana ahju lammutamine ja uue ehitus</t>
  </si>
  <si>
    <t>Meelis Sepp</t>
  </si>
  <si>
    <t>2021-2027.2.01.24-3304</t>
  </si>
  <si>
    <t>Värsi 15 Nõmmel asuva vana ahju asendamine</t>
  </si>
  <si>
    <t>Hellar Nirk</t>
  </si>
  <si>
    <t>2021-2027.2.01.24-3319</t>
  </si>
  <si>
    <t>Oru tn 25 elamu ühe ahju renoveerimine ja ühe ahju väljavahetamine</t>
  </si>
  <si>
    <t>Jüri Kuzmin</t>
  </si>
  <si>
    <t>2021-2027.2.01.24-3326</t>
  </si>
  <si>
    <t>Tallinn, 11313 Luite tänav 29 ahju rekonstrueerimine elamu I korrusel</t>
  </si>
  <si>
    <t>Marika Kaevats</t>
  </si>
  <si>
    <t>2021-2027.2.01.24-3328</t>
  </si>
  <si>
    <t>Tahkel küttel põhineva kütteseadme uuendamine aadrssil Tamme 15</t>
  </si>
  <si>
    <t>Meelis Saar</t>
  </si>
  <si>
    <t>2021-2027.2.01.24-3331</t>
  </si>
  <si>
    <t>Tahkel kütusel põhineva kütteseadme uuendamine Telliskivi 21</t>
  </si>
  <si>
    <t>Mait Vuurmann</t>
  </si>
  <si>
    <t>2021-2027.2.01.24-3339</t>
  </si>
  <si>
    <t>Elamu tahkel kütusel põhineva kütteseadme uuendamine (puuküttega ahi)</t>
  </si>
  <si>
    <t>Hiie Münt</t>
  </si>
  <si>
    <t>2021-2027.2.01.24-3344</t>
  </si>
  <si>
    <t>Soojust salvestava ahju soetamine ja paigaldamine</t>
  </si>
  <si>
    <t>Ruth Kipper</t>
  </si>
  <si>
    <t>2021-2027.2.01.24-3351</t>
  </si>
  <si>
    <t>Ruudu 7e ahju uuendamine</t>
  </si>
  <si>
    <t>Ave Laks</t>
  </si>
  <si>
    <t>2021-2027.2.01.24-3352</t>
  </si>
  <si>
    <t>Ahju uuendamine Aisa tn väikeelamus</t>
  </si>
  <si>
    <t>Ilona Küüts</t>
  </si>
  <si>
    <t>2021-2027.2.01.24-3353</t>
  </si>
  <si>
    <t>Ahju väljavahetamine Pikk 29, Otepää</t>
  </si>
  <si>
    <t>Iljar Kabral</t>
  </si>
  <si>
    <t>2021-2027.2.01.24-3355</t>
  </si>
  <si>
    <t>Ojaveere tn 3 eramaja ahju renoveerimine</t>
  </si>
  <si>
    <t>Margarita Kanut</t>
  </si>
  <si>
    <t>2021-2027.2.01.24-3357</t>
  </si>
  <si>
    <t>Püü tn 2b, Kristiine LO - väikeelamu kütteseadme uuendamine</t>
  </si>
  <si>
    <t>Peep Haljas</t>
  </si>
  <si>
    <t>2021-2027.2.01.24-3388</t>
  </si>
  <si>
    <t>AHJU JA KORSTNA VÄLJAVAHETAMINE</t>
  </si>
  <si>
    <t>Margus Mikk</t>
  </si>
  <si>
    <t>2021-2027.2.01.24-3397</t>
  </si>
  <si>
    <t>Ahju rekonstrueerimine aadressil Aisa 63, Pärnu</t>
  </si>
  <si>
    <t>Jaak Toome</t>
  </si>
  <si>
    <t>2021-2027.2.01.24-3410</t>
  </si>
  <si>
    <t>Elamu kütteseadme uuendamine aadressil Käina mnt30, Kärdla, Hiiumaa</t>
  </si>
  <si>
    <t>Marta Velt</t>
  </si>
  <si>
    <t>2021-2027.2.01.24-3411</t>
  </si>
  <si>
    <t>Kütteseadme uuendamise toetus</t>
  </si>
  <si>
    <t>Rivo Kallasmaa</t>
  </si>
  <si>
    <t>2021-2027.2.01.24-3418</t>
  </si>
  <si>
    <t>Eramaja kütteseadme uuendamine moodulahjuga (Türi Marjamaa põik 26)</t>
  </si>
  <si>
    <t>Margus Jürgenson</t>
  </si>
  <si>
    <t>2021-2027.2.01.24-3424</t>
  </si>
  <si>
    <t>Ahjude uuendamine Aardla 24</t>
  </si>
  <si>
    <t>Veiko Faster</t>
  </si>
  <si>
    <t>2021-2027.2.01.24-3430</t>
  </si>
  <si>
    <t>Pottahju parandamine aadressil Tamme 54, Haapsalu</t>
  </si>
  <si>
    <t>Kert Jaaniste</t>
  </si>
  <si>
    <t>2021-2027.2.01.24-3431</t>
  </si>
  <si>
    <t>Tuuleveski 36, Haabersti , kütteseadmete uuendamine</t>
  </si>
  <si>
    <t>Lili Pilt</t>
  </si>
  <si>
    <t>2021-2027.2.01.24-3433</t>
  </si>
  <si>
    <t>Kahe amortiseerunud ahju renoveerimine eramajas</t>
  </si>
  <si>
    <t>Elle Piho</t>
  </si>
  <si>
    <t>2021-2027.2.01.24-3438</t>
  </si>
  <si>
    <t>Ahju vahetamine eramus Viljandi Tartu 80</t>
  </si>
  <si>
    <t>Urmas Tuuleveski</t>
  </si>
  <si>
    <t>2021-2027.2.01.24-3441</t>
  </si>
  <si>
    <t>Kütteseadmete uuendamine Kagu 21 Tallinn Nõmme</t>
  </si>
  <si>
    <t>Marion Vimberg</t>
  </si>
  <si>
    <t>2021-2027.2.01.24-3445</t>
  </si>
  <si>
    <t>Vana amortiseerunud ahju välja vahetamine uue energiasäästliku ahju vastu</t>
  </si>
  <si>
    <t>Aili Aasoja</t>
  </si>
  <si>
    <t>2021-2027.2.01.24-3448</t>
  </si>
  <si>
    <t>Kütteseadme uuendamine aadressil Väike-Sepa 7, Tartu.</t>
  </si>
  <si>
    <t>Kalju Torga</t>
  </si>
  <si>
    <t>2021-2027.2.01.24-3457</t>
  </si>
  <si>
    <t>Kaarna 17a ahju uuendamine</t>
  </si>
  <si>
    <t>Rihhard Loit</t>
  </si>
  <si>
    <t>2021-2027.2.01.24-3462</t>
  </si>
  <si>
    <t>Pikk tn.17 Otepää ahju uuendamine vol.2</t>
  </si>
  <si>
    <t>Merle Nimbach</t>
  </si>
  <si>
    <t>2021-2027.2.01.24-3464</t>
  </si>
  <si>
    <t>Pärnu, Kaevu 84 eramusse ahju soetamine ja paigaldamine ning kaugkütte võrguga liitumine</t>
  </si>
  <si>
    <t>Kairi Teder</t>
  </si>
  <si>
    <t>2021-2027.2.01.24-3468</t>
  </si>
  <si>
    <t>Ahju (moodulahi, soojussalvestav kaminahi, käsitööna valminud ahi) soetamine ja paigaldamine või olemasoleva ahju ümberehitamine määruses toodud standarditele vastavaks</t>
  </si>
  <si>
    <t>Andres Hirve</t>
  </si>
  <si>
    <t>2021-2027.2.01.24-3474</t>
  </si>
  <si>
    <t>Olemasoleva ahju asendamine uue ahjuga, aadressil Kraavi 81, Nõmme, Tallinn</t>
  </si>
  <si>
    <t>Raido Viinapuu</t>
  </si>
  <si>
    <t>2021-2027.2.01.24-3481</t>
  </si>
  <si>
    <t>Kütteseadme uuendamisel ahju ehitamine ning korstna renoveerimine aadressil Kalda tn 2, Jõgeva linn.</t>
  </si>
  <si>
    <t>Mari Tromm</t>
  </si>
  <si>
    <t>2021-2027.2.01.24-3486</t>
  </si>
  <si>
    <t>Uue ahju soetamine aadressil Taara 32a, Tallinn</t>
  </si>
  <si>
    <t>Marie Soone</t>
  </si>
  <si>
    <t>2021-2027.2.01.24-3493</t>
  </si>
  <si>
    <t>Kütteseadme uuendamine aadressil Salme 32a-1, Tartu</t>
  </si>
  <si>
    <t>Jaan Ütsi</t>
  </si>
  <si>
    <t>2021-2027.2.01.24-3497</t>
  </si>
  <si>
    <t>Vana ahju uue vastu vahetamine, põhja puiestee 10 viljandi linn</t>
  </si>
  <si>
    <t>Lea Roosmann</t>
  </si>
  <si>
    <t>2021-2027.2.01.24-3499</t>
  </si>
  <si>
    <t>Laine 14, kütteseadme uuendamine</t>
  </si>
  <si>
    <t>Martin Vaht</t>
  </si>
  <si>
    <t>2021-2027.2.01.24-3506</t>
  </si>
  <si>
    <t>Rakvere Lääne 22 eramu kütteseadme uuendamine</t>
  </si>
  <si>
    <t>Harri Piirimäe</t>
  </si>
  <si>
    <t>2021-2027.2.01.24-3508</t>
  </si>
  <si>
    <t>Kohalikul taastuval tahkekütusel soojusenergia tootmise paigaldise rekonstrueerimine</t>
  </si>
  <si>
    <t>Tiina Ilus</t>
  </si>
  <si>
    <t>2021-2027.2.01.24-3509</t>
  </si>
  <si>
    <t>Vana ahju lammutamine ja uue ehitamine Kajaka 13,Tallinn.</t>
  </si>
  <si>
    <t>Rein Ebber</t>
  </si>
  <si>
    <t>2021-2027.2.01.24-3513</t>
  </si>
  <si>
    <t>Küttekolde uuendamine aadressil Ojaveere 2a, Tallinn</t>
  </si>
  <si>
    <t>Jaanus Kala</t>
  </si>
  <si>
    <t>2021-2027.2.01.24-3520</t>
  </si>
  <si>
    <t>Kaugküttega liitumine, radiaatorite vahetus</t>
  </si>
  <si>
    <t>Sirly Peterson</t>
  </si>
  <si>
    <t>2021-2027.2.01.24-3522</t>
  </si>
  <si>
    <t>Suur-Puiestee 15, Türi uue ahju soetamine ja paigaldus</t>
  </si>
  <si>
    <t>Piret Juhanson</t>
  </si>
  <si>
    <t>2021-2027.2.01.24-3524</t>
  </si>
  <si>
    <t>Küttekolde vahetus</t>
  </si>
  <si>
    <t>Argo Korjus</t>
  </si>
  <si>
    <t>2021-2027.2.01.24-3525</t>
  </si>
  <si>
    <t>Elamu kütteseadmete renoveerimine Tartu Kuu 1-1</t>
  </si>
  <si>
    <t>Aire Jaguson</t>
  </si>
  <si>
    <t>2021-2027.2.01.24-3526</t>
  </si>
  <si>
    <t>Marianne Menning</t>
  </si>
  <si>
    <t>2021-2027.2.01.24-3528</t>
  </si>
  <si>
    <t>Ahvena 5, Haabersti, Tallinn. kütteseadmete uuendamine</t>
  </si>
  <si>
    <t>Lehte Kirisberg</t>
  </si>
  <si>
    <t>2021-2027.2.01.24-3531</t>
  </si>
  <si>
    <t>Tahkel kütusel põhineva kütteseadme uuendamine.</t>
  </si>
  <si>
    <t>Mari Üürike</t>
  </si>
  <si>
    <t>2021-2027.2.01.24-3533</t>
  </si>
  <si>
    <t>Hille Kisand</t>
  </si>
  <si>
    <t>2021-2027.2.01.24-3543</t>
  </si>
  <si>
    <t>Kütteseadme uuendamine Okka tn 1 Pärnu</t>
  </si>
  <si>
    <t>Rasmus Seli</t>
  </si>
  <si>
    <t>2021-2027.2.01.24-3544</t>
  </si>
  <si>
    <t>tahkekütuse ahju rekonstrueerimine Kirde 12, Tartu linn</t>
  </si>
  <si>
    <t>Taima Samuel</t>
  </si>
  <si>
    <t>2021-2027.2.01.24-3546</t>
  </si>
  <si>
    <t>Väikeelamute kütteseadmete uuuendamine Püssi 9. Pärnu. uus ahi</t>
  </si>
  <si>
    <t>Karlo Aia</t>
  </si>
  <si>
    <t>2021-2027.2.01.24-3549</t>
  </si>
  <si>
    <t>Raatuse 96, Kaugküttega liitumine</t>
  </si>
  <si>
    <t>Siiri Kivimeister</t>
  </si>
  <si>
    <t>2021-2027.2.01.24-3550</t>
  </si>
  <si>
    <t>Konguta tee 6 (Elva) uue kütteseadme (ahju) seotamise toetuse taotlus</t>
  </si>
  <si>
    <t>Ain Punder</t>
  </si>
  <si>
    <t>2021-2027.2.01.24-3562</t>
  </si>
  <si>
    <t>Kütteseadme uuendamine Künni 10</t>
  </si>
  <si>
    <t>Janar Sokk</t>
  </si>
  <si>
    <t>2021-2027.2.01.24-3563</t>
  </si>
  <si>
    <t>Uue-Jaanimäe, Otepää linn, Otepää vald - vana ahju uuendamine</t>
  </si>
  <si>
    <t>Kalev Madissoo</t>
  </si>
  <si>
    <t>2021-2027.2.01.24-3566</t>
  </si>
  <si>
    <t>Kütteseadmete uuendamise toetus I voor , aadressil Tähe 9 Rakvere</t>
  </si>
  <si>
    <t>Daisy Kull</t>
  </si>
  <si>
    <t>2021-2027.2.01.24-3568</t>
  </si>
  <si>
    <t>Ahju ehitus aadressil Paide Tiigi 26</t>
  </si>
  <si>
    <t>Janika Jaas</t>
  </si>
  <si>
    <t>2021-2027.2.01.24-3577</t>
  </si>
  <si>
    <t>Olemasolevate ahjude asendamine(moodulahi või 5 kategooria pottsepa laotud) määruses toodud standarditele vastavaks aadressil pärnu 4, Valga linn</t>
  </si>
  <si>
    <t>Ilse Küün</t>
  </si>
  <si>
    <t>2021-2027.2.01.24-3580</t>
  </si>
  <si>
    <t>Ahju vahetus Valgas Tuubi tn.3</t>
  </si>
  <si>
    <t>Marju Mägi</t>
  </si>
  <si>
    <t>2021-2027.2.01.24-3582</t>
  </si>
  <si>
    <t>Väikese Illimari 4 elamu glasuurpottahju renoveerimine</t>
  </si>
  <si>
    <t>Erki Laur</t>
  </si>
  <si>
    <t>2021-2027.2.01.24-3585</t>
  </si>
  <si>
    <t>Elamu kaugküttega liitumine aadressil Rohu 126, Pärnu</t>
  </si>
  <si>
    <t>Hannes Annus</t>
  </si>
  <si>
    <t>2021-2027.2.01.24-3587</t>
  </si>
  <si>
    <t>Mäe tn 4 kütteseadme uuendamine</t>
  </si>
  <si>
    <t>Merike Palumaa</t>
  </si>
  <si>
    <t>2021-2027.2.01.24-3589</t>
  </si>
  <si>
    <t>Kastani 29 maja vana ahju vahetus uue säästlikuma ahju vastu</t>
  </si>
  <si>
    <t>Raivo Paltsmar</t>
  </si>
  <si>
    <t>2021-2027.2.01.24-3590</t>
  </si>
  <si>
    <t>Väikeelamu ahju ja korstnasüsteemi uuendamine Uus 6 Jõgeva linn</t>
  </si>
  <si>
    <t>Anu Solnik</t>
  </si>
  <si>
    <t>2021-2027.2.01.24-3596</t>
  </si>
  <si>
    <t>Kütteseadme uuendamine- vana asemel uue ahju ehitamine /ostmine/paigaldamine (vajadusel korstna tööd)</t>
  </si>
  <si>
    <t>Alar Viin</t>
  </si>
  <si>
    <t>2021-2027.2.01.24-3600</t>
  </si>
  <si>
    <t>Soojust salvestava ahju asendamine</t>
  </si>
  <si>
    <t>Helen Bunder</t>
  </si>
  <si>
    <t>2021-2027.2.01.24-3603</t>
  </si>
  <si>
    <t>Kütteseadmete uuendamine Rootsi 9</t>
  </si>
  <si>
    <t>Indrek Kutser</t>
  </si>
  <si>
    <t>2021-2027.2.01.24-3605</t>
  </si>
  <si>
    <t>Lõo 1 (Tallinn) eramu, ahjude lammutamine ja uue ahju ehitamine, vana amortiseerunud korstna lammutamine ja uue moodulkorstna ehitamine</t>
  </si>
  <si>
    <t>Sander Adamson</t>
  </si>
  <si>
    <t>2021-2027.2.01.24-3607</t>
  </si>
  <si>
    <t>Aia 28, Kuressaare uue keskkonnasõbraliku ahju ehitus.</t>
  </si>
  <si>
    <t>Terje Mägi</t>
  </si>
  <si>
    <t>2021-2027.2.01.24-3609</t>
  </si>
  <si>
    <t>Kütteseadme uuendamisel ahju ehitamine aadressil Välja 13, Tõrva linn</t>
  </si>
  <si>
    <t>Kaja Ilisson</t>
  </si>
  <si>
    <t>2021-2027.2.01.24-3610</t>
  </si>
  <si>
    <t>Küttekolde asendamine uue küttekoldega aadressil Tõru 25</t>
  </si>
  <si>
    <t>Monika Griffel</t>
  </si>
  <si>
    <t>2021-2027.2.01.24-3619</t>
  </si>
  <si>
    <t>65 aastat vana ahju asendamine uue kütteseadmega aadressil Vabaduse pst 113a, Tallinn</t>
  </si>
  <si>
    <t>Janika Kass-Roosimägi</t>
  </si>
  <si>
    <t>2021-2027.2.01.24-3624</t>
  </si>
  <si>
    <t>Eramu ahju ümberehitamine aadressil Nelgi 19</t>
  </si>
  <si>
    <t>Velda Lauringson</t>
  </si>
  <si>
    <t>2021-2027.2.01.24-3630</t>
  </si>
  <si>
    <t>Ahju uuendamine. Väike-Aia 14, Tõrva linn</t>
  </si>
  <si>
    <t>Liivi Rozvadovsky</t>
  </si>
  <si>
    <t>2021-2027.2.01.24-3638</t>
  </si>
  <si>
    <t>Elamu kütteseadme uuendamine aadressil Jasmiini tee 101 Tallinn</t>
  </si>
  <si>
    <t>Sulev Astok</t>
  </si>
  <si>
    <t>2021-2027.2.01.24-3640</t>
  </si>
  <si>
    <t>Palupera tee 33 Otepää ahju uuendamine toetuse näol.</t>
  </si>
  <si>
    <t>Ülle Järvekülg-Luoma</t>
  </si>
  <si>
    <t>2021-2027.2.01.24-3641</t>
  </si>
  <si>
    <t>Tammetõru tn 2, Saue ahju vahetus</t>
  </si>
  <si>
    <t>Taavi Turvas</t>
  </si>
  <si>
    <t>2021-2027.2.01.24-3650</t>
  </si>
  <si>
    <t>Vana ahju lammutamine ja uue ahju ehitamine aadressil Tartu, Räägu 2</t>
  </si>
  <si>
    <t>Rein Tennosaar</t>
  </si>
  <si>
    <t>2021-2027.2.01.24-3656</t>
  </si>
  <si>
    <t>"Olemasoleva vana ahju lammutamine ja asendamine uue ahjuga aadressil Tallinn, Viisi 24"</t>
  </si>
  <si>
    <t>Tiiu Ilu</t>
  </si>
  <si>
    <t>2021-2027.2.01.24-3661</t>
  </si>
  <si>
    <t>Ahju renoveerimine Elvas,J.Kärneri 25,Tartumaa</t>
  </si>
  <si>
    <t>Leelo Suidt</t>
  </si>
  <si>
    <t>2021-2027.2.01.24-3664</t>
  </si>
  <si>
    <t>Pottsepa ahju rekonstueerimine</t>
  </si>
  <si>
    <t>Singe Kärbline</t>
  </si>
  <si>
    <t>2021-2027.2.01.24-3666</t>
  </si>
  <si>
    <t>Kütteseadme uuendamine Keila, Paldiski mnt 18</t>
  </si>
  <si>
    <t>Merlin Rink</t>
  </si>
  <si>
    <t>2021-2027.2.01.24-3667</t>
  </si>
  <si>
    <t>Vana puidukütte ahju lammutamine ja uue ehitamine elamus aadressil Meloni 16a. Tartu</t>
  </si>
  <si>
    <t>Elve Goidina</t>
  </si>
  <si>
    <t>2021-2027.2.01.24-3671</t>
  </si>
  <si>
    <t>Elamu liitumine kaugküttevõrguga aadressil Rukki 2, Tartu</t>
  </si>
  <si>
    <t>Indrek Oraka</t>
  </si>
  <si>
    <t>2021-2027.2.01.24-3672</t>
  </si>
  <si>
    <t>Tamme tn 4, Tallinn</t>
  </si>
  <si>
    <t>Mart Altvee</t>
  </si>
  <si>
    <t>2021-2027.2.01.24-3674</t>
  </si>
  <si>
    <t>Salme 16 Tartu soojussalvestav ahi</t>
  </si>
  <si>
    <t>Tarmo Järve</t>
  </si>
  <si>
    <t>2021-2027.2.01.24-3675</t>
  </si>
  <si>
    <t>Võsa tn 15</t>
  </si>
  <si>
    <t>Veiko Krautman</t>
  </si>
  <si>
    <t>2021-2027.2.01.24-3680</t>
  </si>
  <si>
    <t>Kütteseadme uuendamine Riia 105 Tartu</t>
  </si>
  <si>
    <t>Ene Näpping</t>
  </si>
  <si>
    <t>2021-2027.2.01.24-3686</t>
  </si>
  <si>
    <t>Reikitaja Ahi. Vana ja amortiseerunud ahju asendamine uuega. Mooni70a Tallinn</t>
  </si>
  <si>
    <t>Aivar Meindok</t>
  </si>
  <si>
    <t>2021-2027.2.01.24-3687</t>
  </si>
  <si>
    <t>vana ahi uuendamine EVS-EN-15544 kohaselt</t>
  </si>
  <si>
    <t>Anne Urbel</t>
  </si>
  <si>
    <t>2021-2027.2.01.24-3690</t>
  </si>
  <si>
    <t>Lehe 19a ahju toetus</t>
  </si>
  <si>
    <t>Tiiu Kolmer</t>
  </si>
  <si>
    <t>2021-2027.2.01.24-3694</t>
  </si>
  <si>
    <t>Västriku 5a ahju projekt</t>
  </si>
  <si>
    <t>Elvi Raidmäe</t>
  </si>
  <si>
    <t>2021-2027.2.01.24-3695</t>
  </si>
  <si>
    <t>Uue ahju rajamine eramusse</t>
  </si>
  <si>
    <t>Ivar Hirs</t>
  </si>
  <si>
    <t>2021-2027.2.01.24-3696</t>
  </si>
  <si>
    <t>Lõuna 43, Tallinn glasuurpottahjude rekonstrueerimine</t>
  </si>
  <si>
    <t>Siim Palu</t>
  </si>
  <si>
    <t>2021-2027.2.01.24-3697</t>
  </si>
  <si>
    <t>Salme 13 Tartu soosjussalvestavad ahjud (3 tk)</t>
  </si>
  <si>
    <t>2021-2027.2.01.24-3699</t>
  </si>
  <si>
    <t>Elamu kütteseadmete uuendamine ahjude soetamise, paigaldamise ning ehitamisega aadressil Vabriku 5, Tartu</t>
  </si>
  <si>
    <t>Mihkel Luik</t>
  </si>
  <si>
    <t>2021-2027.2.01.24-3702</t>
  </si>
  <si>
    <t>Elva Tartu mnt 29 ahjud</t>
  </si>
  <si>
    <t>Kunnar Jürgenson</t>
  </si>
  <si>
    <t>2021-2027.2.01.24-3703</t>
  </si>
  <si>
    <t>Uue ahju ehitamine elumajja aadressil Haraka 29 Pärnu linnas.</t>
  </si>
  <si>
    <t>Nele Reimann</t>
  </si>
  <si>
    <t>2021-2027.2.01.24-3706</t>
  </si>
  <si>
    <t>Elamu Koore 18 Saue ahjutoetus</t>
  </si>
  <si>
    <t>Alfred Telliskivi</t>
  </si>
  <si>
    <t>2021-2027.2.01.24-3707</t>
  </si>
  <si>
    <t>Uus ahi Ravila 8</t>
  </si>
  <si>
    <t>Mare Ool</t>
  </si>
  <si>
    <t>2021-2027.2.01.24-3709</t>
  </si>
  <si>
    <t>Tahkekütuse ahjude renoveerimine ning moodulkorstna paigaldus olemasolevasse korstnakehasse Tallinn, Pärnu mnt 494</t>
  </si>
  <si>
    <t>Rein Bötcher</t>
  </si>
  <si>
    <t>2021-2027.2.01.24-3710</t>
  </si>
  <si>
    <t>Ahju ümberehitamine, Kooli 2b, Keila</t>
  </si>
  <si>
    <t>Eli Viielo</t>
  </si>
  <si>
    <t>2021-2027.2.01.24-3712</t>
  </si>
  <si>
    <t>Elamu kütteseadme uuendamine aadressil Meloni 21</t>
  </si>
  <si>
    <t>Kristjan Kaldur</t>
  </si>
  <si>
    <t>2021-2027.2.01.24-3714</t>
  </si>
  <si>
    <t>Herne 24d ahju uuendamine</t>
  </si>
  <si>
    <t>Andres Tiko</t>
  </si>
  <si>
    <t>2021-2027.2.01.24-3720</t>
  </si>
  <si>
    <t>Elamu kütteseadmete uuendamine aadressil Trummi 22b</t>
  </si>
  <si>
    <t>Lembit Kivisik</t>
  </si>
  <si>
    <t>2021-2027.2.01.24-3736</t>
  </si>
  <si>
    <t>Elamu kütteseadme uuendamine aadressil Põhja tn 1, Rakvere linn</t>
  </si>
  <si>
    <t>Jaan Kangur</t>
  </si>
  <si>
    <t>2021-2027.2.01.24-3742</t>
  </si>
  <si>
    <t>Elamu kütteseadme uuendamine aadressil Randvere tee 153, Tallinn</t>
  </si>
  <si>
    <t>Enid Songisepp</t>
  </si>
  <si>
    <t>2021-2027.2.01.24-3764</t>
  </si>
  <si>
    <t>Sambla tn 2, Tallinn kütteseadme uuendamine</t>
  </si>
  <si>
    <t>Henn-Toivo Kivi</t>
  </si>
  <si>
    <t>2021-2027.2.01.24-3765</t>
  </si>
  <si>
    <t>Väikeelamu I korruse vana küttekolde (ahi) amortiseerunud sisu uuendamine ökonoomsema ja ohutuma kütmise eesmärgil.</t>
  </si>
  <si>
    <t>Tiiu Kiveste</t>
  </si>
  <si>
    <t>2021-2027.2.01.24-3771</t>
  </si>
  <si>
    <t>Väikeelamute kütteseadmete uuendamise toetus Kivipõllu 22 Saue linn Harjumaa</t>
  </si>
  <si>
    <t>Sirje Põder</t>
  </si>
  <si>
    <t>2021-2027.2.01.24-3784</t>
  </si>
  <si>
    <t>Ööbiku 15 ahju soetamine ja paigaldamine</t>
  </si>
  <si>
    <t>Liis Mets</t>
  </si>
  <si>
    <t>2021-2027.2.01.24-3791</t>
  </si>
  <si>
    <t>Ahju soetamine ja paigaldamine aadressil Küti 13/2 Rakveres</t>
  </si>
  <si>
    <t>Virge Messer</t>
  </si>
  <si>
    <t>2021-2027.2.01.24-3794</t>
  </si>
  <si>
    <t>ahjude soetamine koos paigaldusega ja korstna renoveerimine, aadressil Pikk 4, Tõrva , 68606</t>
  </si>
  <si>
    <t>Andres Pirs</t>
  </si>
  <si>
    <t>2021-2027.2.01.24-3796</t>
  </si>
  <si>
    <t>Elamu aadressil Kajaka 41, Tallinn, küttesüsteemi uuendamine</t>
  </si>
  <si>
    <t>Taavo Lumiste</t>
  </si>
  <si>
    <t>2021-2027.2.01.24-3800</t>
  </si>
  <si>
    <t>Uue ahju ja korstna ehitus</t>
  </si>
  <si>
    <t>Alexander Manninen</t>
  </si>
  <si>
    <t>2021-2027.2.01.24-3807</t>
  </si>
  <si>
    <t>Elamu liitumine kaugküttevõrguga aadressil Raja 3 Jõhvi linn</t>
  </si>
  <si>
    <t>Aleksandr Gavrenkov</t>
  </si>
  <si>
    <t>2021-2027.2.01.24-3810</t>
  </si>
  <si>
    <t>Aia tn 2, Otepää linn, elamu vana kütteseadme uuendamine</t>
  </si>
  <si>
    <t>Kimmo Käärik</t>
  </si>
  <si>
    <t>2021-2027.2.01.24-3819</t>
  </si>
  <si>
    <t>Ahju soetamine ja paigaldamine ja korstna renoveerimine</t>
  </si>
  <si>
    <t>Veronika Kokk</t>
  </si>
  <si>
    <t>2021-2027.2.01.24-3821</t>
  </si>
  <si>
    <t>Uue ahju ehitus</t>
  </si>
  <si>
    <t>Aivar Kaits</t>
  </si>
  <si>
    <t>2021-2027.2.01.24-3822</t>
  </si>
  <si>
    <t>Kalmistu 11a Tartu elamu ahju soetamine ja paigaldamine ning korstna rekonstrueerimine</t>
  </si>
  <si>
    <t>Peep Ratas</t>
  </si>
  <si>
    <t>2021-2027.2.01.24-3825</t>
  </si>
  <si>
    <t>Elamu ahju ja korstna väljavahetamine aadressil Ristiku 20, Kuressaare, Saare maakond</t>
  </si>
  <si>
    <t>Liivi Jõeäär</t>
  </si>
  <si>
    <t>2021-2027.2.01.24-3826</t>
  </si>
  <si>
    <t>Rohula 29 küttesüsteemi kaasajastamine</t>
  </si>
  <si>
    <t>Allar Roht</t>
  </si>
  <si>
    <t>2021-2027.2.01.24-3840</t>
  </si>
  <si>
    <t>Karja 22 ahju asendamine</t>
  </si>
  <si>
    <t>Martin Käärid</t>
  </si>
  <si>
    <t>2021-2027.2.01.24-3848</t>
  </si>
  <si>
    <t>Kalda pst 4, Viljandi linn - vana ahju ja kamina rekonstrueerimine</t>
  </si>
  <si>
    <t>Olavi Oviir</t>
  </si>
  <si>
    <t>2021-2027.2.01.24-3849</t>
  </si>
  <si>
    <t>Ahju ehitamine Marjamaa 8 Tallinn Harjumaa</t>
  </si>
  <si>
    <t>Aare Tammesalu</t>
  </si>
  <si>
    <t>2021-2027.2.01.24-3887</t>
  </si>
  <si>
    <t>Põhja pst 28 Viljandi eramu kütteseadme uuendamine II voor</t>
  </si>
  <si>
    <t>2021-2027.2.01.24-3888</t>
  </si>
  <si>
    <t>Olemasolevate ahjude rekonstrueerimine (3 tk)</t>
  </si>
  <si>
    <t>Gerta Reinhold</t>
  </si>
  <si>
    <t>2021-2027.2.01.24-3889</t>
  </si>
  <si>
    <t>MURELI 7, JÕHVI</t>
  </si>
  <si>
    <t>Jevgenia Mihhailova</t>
  </si>
  <si>
    <t>2021-2027.2.01.24-3890</t>
  </si>
  <si>
    <t>Edu 6 küttesüsteemi uuendus</t>
  </si>
  <si>
    <t>Mihkel Haug</t>
  </si>
  <si>
    <t>2021-2027.2.01.24-3891</t>
  </si>
  <si>
    <t>Riina Langebraun</t>
  </si>
  <si>
    <t>2021-2027.2.01.24-3894</t>
  </si>
  <si>
    <t>Maasoojuspumba soetamine koos paigaldusega</t>
  </si>
  <si>
    <t>Jaana Jeets</t>
  </si>
  <si>
    <t>2021-2027.2.01.24-3897</t>
  </si>
  <si>
    <t>Liiva 7 maaküte</t>
  </si>
  <si>
    <t>Kaie Tähe</t>
  </si>
  <si>
    <t>2021-2027.2.01.24-3898</t>
  </si>
  <si>
    <t>Elamu rekonstrueerimine</t>
  </si>
  <si>
    <t>Mart Särg</t>
  </si>
  <si>
    <t>2021-2027.2.01.24-3902</t>
  </si>
  <si>
    <t>Küttesüsteemi renoveerimine Lepa 1</t>
  </si>
  <si>
    <t>Roland Tuhkur</t>
  </si>
  <si>
    <t>2021-2027.2.01.24-3903</t>
  </si>
  <si>
    <t>Väikeelamu küttesüsteemi uuendamine Kungla 32 Tartu II etapp</t>
  </si>
  <si>
    <t>2021-2027.2.01.24-3904</t>
  </si>
  <si>
    <t>Õhk-vesi soojuspumba ost ja paigaldus Ümera tn 2, Pärnu</t>
  </si>
  <si>
    <t>Ron Ehvärt</t>
  </si>
  <si>
    <t>2021-2027.2.01.24-3905</t>
  </si>
  <si>
    <t>Elamu kütteseadme uuendamine</t>
  </si>
  <si>
    <t>Helle Tölp</t>
  </si>
  <si>
    <t>2021-2027.2.01.24-3906</t>
  </si>
  <si>
    <t>Tartu tänav 35 eramu küttekolde uuendamine.</t>
  </si>
  <si>
    <t>Ester Kukk</t>
  </si>
  <si>
    <t>2021-2027.2.01.24-3908</t>
  </si>
  <si>
    <t>Kütteseademe uuendamine, Vabriku 5, Türi linn</t>
  </si>
  <si>
    <t>Eilo Eesmäe</t>
  </si>
  <si>
    <t>2021-2027.2.01.24-3909</t>
  </si>
  <si>
    <t>Kütteseadme uuendamine Kevade 1, Kuressaare</t>
  </si>
  <si>
    <t>Harri Aulik</t>
  </si>
  <si>
    <t>2021-2027.2.01.24-3910</t>
  </si>
  <si>
    <t>Kose tee 38 eramu õhk-vesi soojuspumba paigaldus</t>
  </si>
  <si>
    <t>Kadri Rannala</t>
  </si>
  <si>
    <t>2021-2027.2.01.24-3911</t>
  </si>
  <si>
    <t>Mustvee mnt 11 maasoojuspumba paigaldus</t>
  </si>
  <si>
    <t>Toomas Gehlert</t>
  </si>
  <si>
    <t>2021-2027.2.01.24-3912</t>
  </si>
  <si>
    <t>Küttteseadme asendamine energiatõhusamaga</t>
  </si>
  <si>
    <t>Maret Kivi</t>
  </si>
  <si>
    <t>2021-2027.2.01.24-3913</t>
  </si>
  <si>
    <t>Meelis Tarning</t>
  </si>
  <si>
    <t>2021-2027.2.01.24-3914</t>
  </si>
  <si>
    <t>Elamu küttesüsteemi uuendamine Roosi 11</t>
  </si>
  <si>
    <t>Anu Ernesaks</t>
  </si>
  <si>
    <t>2021-2027.2.01.24-3915</t>
  </si>
  <si>
    <t>Küttesüsteemi ehitamine aadressil Käo põik 5</t>
  </si>
  <si>
    <t>Evelin Uibo</t>
  </si>
  <si>
    <t>2021-2027.2.01.24-3916</t>
  </si>
  <si>
    <t>uue ahju ehitamine ja õhk-vesi küttesüsteemi kasutuselevõtt</t>
  </si>
  <si>
    <t>Epp Rätsep</t>
  </si>
  <si>
    <t>2021-2027.2.01.24-3917</t>
  </si>
  <si>
    <t>Katla vahetus ja põrandaküte</t>
  </si>
  <si>
    <t>Ivar Unt</t>
  </si>
  <si>
    <t>2021-2027.2.01.24-3918</t>
  </si>
  <si>
    <t>Maasoojus Kütteseadme Paigaldus ja Kaasaegne juht Süsteem</t>
  </si>
  <si>
    <t>2021-2027.2.01.24-3919</t>
  </si>
  <si>
    <t>Elamu kütteseadmete uuendamine ja põrandakütte paigaldamine</t>
  </si>
  <si>
    <t>Reivo Värk</t>
  </si>
  <si>
    <t>2021-2027.2.01.24-3920</t>
  </si>
  <si>
    <t>Kütteseadmete soetamine Künni 10</t>
  </si>
  <si>
    <t>2021-2027.2.01.24-3921</t>
  </si>
  <si>
    <t>Väikeelamu tahkekütteseadme uuendamine aadressil Soo 3E, Pärnu</t>
  </si>
  <si>
    <t>Svea Uusen</t>
  </si>
  <si>
    <t>2021-2027.2.01.24-3924</t>
  </si>
  <si>
    <t>Elamu kütteseadme uuendamine aadressil Ringtee 10, Keila linn</t>
  </si>
  <si>
    <t>Raigo Viltrop</t>
  </si>
  <si>
    <t>2021-2027.2.01.24-3925</t>
  </si>
  <si>
    <t>Välja 5 elamu küttesüsteemi uuendamine</t>
  </si>
  <si>
    <t>Mikk Umbleja</t>
  </si>
  <si>
    <t>2021-2027.2.01.24-3927</t>
  </si>
  <si>
    <t>Pelleti-või halupuidu katla soetamine koos paigaldusega- elamu Võru linn Raba 8</t>
  </si>
  <si>
    <t>Martin Niilus</t>
  </si>
  <si>
    <t>2021-2027.2.01.24-3928</t>
  </si>
  <si>
    <t>Õhk-vesi soojuspumba paigaldamine aadressile Maidla tee 23a, Kiviõli</t>
  </si>
  <si>
    <t>Risto Lindeberg</t>
  </si>
  <si>
    <t>2021-2027.2.01.24-3930</t>
  </si>
  <si>
    <t>Kaminahju uuendamine aadressil Ravila 15 Viljandi</t>
  </si>
  <si>
    <t>Janar Jaadla</t>
  </si>
  <si>
    <t>2021-2027.2.01.24-3933</t>
  </si>
  <si>
    <t>Värsi 15a küttesüsteem soojuspump</t>
  </si>
  <si>
    <t>2021-2027.2.01.24-3934</t>
  </si>
  <si>
    <t>Läänekaare 14 kütteseadme uuendamine</t>
  </si>
  <si>
    <t>Sandra Pent</t>
  </si>
  <si>
    <t>2021-2027.2.01.24-3935</t>
  </si>
  <si>
    <t>Roheline 2 kütteseadme uuendamine</t>
  </si>
  <si>
    <t>Helen Sõmerik</t>
  </si>
  <si>
    <t>2021-2027.2.01.24-3936</t>
  </si>
  <si>
    <t>Lodjapuu tee 103 kütte seadme ajakohastus.</t>
  </si>
  <si>
    <t>Gert Keller</t>
  </si>
  <si>
    <t>2021-2027.2.01.24-3938</t>
  </si>
  <si>
    <t>Allika 23</t>
  </si>
  <si>
    <t>Avo Lõoke</t>
  </si>
  <si>
    <t>2021-2027.2.01.24-3940</t>
  </si>
  <si>
    <t>Türi Tähe 1 Kütteseadme vahetus</t>
  </si>
  <si>
    <t>Tarmo Tedro</t>
  </si>
  <si>
    <t>2021-2027.2.01.24-3941</t>
  </si>
  <si>
    <t>Püü tn 2b, Kristiine LO - väikeelamu õhk-vesi soojuspump ja põrandaküte</t>
  </si>
  <si>
    <t>2021-2027.2.01.24-3942</t>
  </si>
  <si>
    <t>Kütteseadme uuendamine Pihlaka 15, Valga</t>
  </si>
  <si>
    <t>Juha Reima</t>
  </si>
  <si>
    <t>2021-2027.2.01.24-3943</t>
  </si>
  <si>
    <t>Aardla 154/8 Kütteseadme uuendamine</t>
  </si>
  <si>
    <t>Arvi Kokk</t>
  </si>
  <si>
    <t>2021-2027.2.01.24-3944</t>
  </si>
  <si>
    <t>Metsa 18 küttekehade uuendamine</t>
  </si>
  <si>
    <t>Aivi Tamm</t>
  </si>
  <si>
    <t>2021-2027.2.01.24-3946</t>
  </si>
  <si>
    <t>Kütteseadme uuendamine Raudtee 60 Tartu</t>
  </si>
  <si>
    <t>Janari Noobel</t>
  </si>
  <si>
    <t>2021-2027.2.01.24-3947</t>
  </si>
  <si>
    <t>Küttesüsteemi vahetus Umb 1 Tõrva</t>
  </si>
  <si>
    <t>Eveli Lehtla</t>
  </si>
  <si>
    <t>2021-2027.2.01.24-3948</t>
  </si>
  <si>
    <t>Kabeli tn 7 õhkvesi pump</t>
  </si>
  <si>
    <t>2021-2027.2.01.24-3950</t>
  </si>
  <si>
    <t>Seedri tn 3 kütteseadme uuendamine</t>
  </si>
  <si>
    <t>Merlin Soosaar</t>
  </si>
  <si>
    <t>2021-2027.2.01.24-3951</t>
  </si>
  <si>
    <t>Kulli 21, Tallinn ahju asendamine</t>
  </si>
  <si>
    <t>Ingrid Puurvee</t>
  </si>
  <si>
    <t>2021-2027.2.01.24-3955</t>
  </si>
  <si>
    <t>Põhja tänava maja soe põrand ja vesi</t>
  </si>
  <si>
    <t>2021-2027.2.01.24-3964</t>
  </si>
  <si>
    <t>Põllu 4D eramu küttesüsteemide rekonstrueerimine</t>
  </si>
  <si>
    <t>Mart Alu</t>
  </si>
  <si>
    <t>2021-2027.2.01.24-3969</t>
  </si>
  <si>
    <t>Maasoojuspumba paigaldamine aadressil Riia tn 90</t>
  </si>
  <si>
    <t>Aleksei Kubarski</t>
  </si>
  <si>
    <t>2021-2027.2.01.24-3971</t>
  </si>
  <si>
    <t>Tahkel kütusel köetav ahi,aastast 1958</t>
  </si>
  <si>
    <t>Annika Väli</t>
  </si>
  <si>
    <t>2021-2027.2.01.24-3975</t>
  </si>
  <si>
    <t>Väikeelamute kütteseadmete uuendamise</t>
  </si>
  <si>
    <t>Mirgo Bannikov</t>
  </si>
  <si>
    <t>2021-2027.2.01.24-3981</t>
  </si>
  <si>
    <t>Maakütte paigaldamine Oru 36, Valgas</t>
  </si>
  <si>
    <t>Otto Aavistu</t>
  </si>
  <si>
    <t>2021-2027.2.01.24-3982</t>
  </si>
  <si>
    <t>Tähtvere 1/2, Tartu. Õhk-vesi soojuspumba ost ja paigaldus</t>
  </si>
  <si>
    <t>Lauri Adamson</t>
  </si>
  <si>
    <t>2021-2027.2.01.24-3983</t>
  </si>
  <si>
    <t>Graniidi tn 47 Kiviõli kütteseadme uuendamine</t>
  </si>
  <si>
    <t>Anu Horn</t>
  </si>
  <si>
    <t>2021-2027.2.01.24-3985</t>
  </si>
  <si>
    <t>Elamu kütteseadme uuendamine aadressil Ehituse 14a, Rakvere.</t>
  </si>
  <si>
    <t>Edvin Runnel</t>
  </si>
  <si>
    <t>2021-2027.2.01.24-3986</t>
  </si>
  <si>
    <t>Elamu küttesüsteemi uuendamine aadressil Särje 5C</t>
  </si>
  <si>
    <t>Aivar Kolga</t>
  </si>
  <si>
    <t>2021-2027.2.01.24-3988</t>
  </si>
  <si>
    <t>Väikeelamu Karja tn 23, Võru linn küttesüsteemi renoveerimine</t>
  </si>
  <si>
    <t>Marelle Mölder</t>
  </si>
  <si>
    <t>2021-2027.2.01.24-3996</t>
  </si>
  <si>
    <t>Keila, Koidu 53</t>
  </si>
  <si>
    <t>Maie Kivi</t>
  </si>
  <si>
    <t>2021-2027.2.01.24-3999</t>
  </si>
  <si>
    <t>Tahkekütusekatla vahetamine ja kütteseadmete uuendamine aadressil Kase tn 14, Haapsalu linn</t>
  </si>
  <si>
    <t>Kairi Heilu</t>
  </si>
  <si>
    <t>2021-2027.2.01.24-4000</t>
  </si>
  <si>
    <t>Ahju renoveerimine aadressil Tallinna 48, Kuressaare</t>
  </si>
  <si>
    <t>Indrek Laht</t>
  </si>
  <si>
    <t>2021-2027.2.01.24-4001</t>
  </si>
  <si>
    <t>Elamu kütteseadme uuendamine aadressil Kalda pst 35, Viljandi linn</t>
  </si>
  <si>
    <t>Kristjan Tikk</t>
  </si>
  <si>
    <t>2021-2027.2.01.24-4003</t>
  </si>
  <si>
    <t>Väikeelamu pelletikatla ja moodulkorstna soetamine aadressil Vahe 5 Otepää linn</t>
  </si>
  <si>
    <t>Taavi Raak</t>
  </si>
  <si>
    <t>2021-2027.2.01.24-4004</t>
  </si>
  <si>
    <t>Vana amortiseerunud ahju vahetus uue vastu</t>
  </si>
  <si>
    <t>Marko Haug</t>
  </si>
  <si>
    <t>2021-2027.2.01.24-4017</t>
  </si>
  <si>
    <t>Tuhkpuu tee 6,Tallinn küttesüsteemi renoveermine</t>
  </si>
  <si>
    <t>Külli Hiiesalu</t>
  </si>
  <si>
    <t>2021-2027.2.01.24-4018</t>
  </si>
  <si>
    <t>Kase tn. 27, Põltsamaa, soojuspumba paigaldamine</t>
  </si>
  <si>
    <t>2021-2027.2.01.24-4019</t>
  </si>
  <si>
    <t>Kannikese 10 maasoojuspump</t>
  </si>
  <si>
    <t>2021-2027.2.01.24-4020</t>
  </si>
  <si>
    <t>Elamu tahkel kütusel põhineva kütteseadme uuendamine aadressil Lõuna 19a Rakvere</t>
  </si>
  <si>
    <t>Aive Liivaste</t>
  </si>
  <si>
    <t>2021-2027.2.01.24-4021</t>
  </si>
  <si>
    <t>Timuti 8 Tartu</t>
  </si>
  <si>
    <t>Gabriel Roos</t>
  </si>
  <si>
    <t>2021-2027.2.01.24-4022</t>
  </si>
  <si>
    <t>Männi 14 küttekolde vahetus</t>
  </si>
  <si>
    <t>Riina Sitsmann</t>
  </si>
  <si>
    <t>2021-2027.2.01.24-4023</t>
  </si>
  <si>
    <t>Maasoojuspumba soetamine ja paigaldamine elamule Kaskede pst 21 Tallinn</t>
  </si>
  <si>
    <t>Erkki Kaar</t>
  </si>
  <si>
    <t>2021-2027.2.01.24-4024</t>
  </si>
  <si>
    <t>Elamu kutteseadme uuendamine Tiigi 11, Valga</t>
  </si>
  <si>
    <t>Oleksandr Drozdov</t>
  </si>
  <si>
    <t>2021-2027.2.01.24-4028</t>
  </si>
  <si>
    <t>Kasutuskõlbmatu ahju asendamine kaasaegse, nõuetele vastava uue ahjuga. Korstna asendamine uue modulkorstnaga. aadressil Uus-Sauga 9, Pärnu linn</t>
  </si>
  <si>
    <t>Kristel Pajos</t>
  </si>
  <si>
    <t>2021-2027.2.01.24-4029</t>
  </si>
  <si>
    <t>Õhk-vesi soojuspumba paigaldus</t>
  </si>
  <si>
    <t>Adu Jõearu</t>
  </si>
  <si>
    <t>2021-2027.2.01.24-4034</t>
  </si>
  <si>
    <t>Kivisöekatla vahetus pelletikatla vastu</t>
  </si>
  <si>
    <t>Rasmus Vuntus</t>
  </si>
  <si>
    <t>2021-2027.2.01.24-4036</t>
  </si>
  <si>
    <t>Tuleviku 16, Põltsamaa</t>
  </si>
  <si>
    <t>Kristo Org</t>
  </si>
  <si>
    <t>2021-2027.2.01.24-4037</t>
  </si>
  <si>
    <t>Puuküttel katla vahetus maasoojuspumbe vastu aadressil Kuuse 4</t>
  </si>
  <si>
    <t>Aimar Kuusalu</t>
  </si>
  <si>
    <t>2021-2027.2.01.24-4038</t>
  </si>
  <si>
    <t>Kraavi 1 küte</t>
  </si>
  <si>
    <t>Jaanus Kalde</t>
  </si>
  <si>
    <t>2021-2027.2.01.24-4042</t>
  </si>
  <si>
    <t>Kütteseadme, katla vahetus, uuendamine</t>
  </si>
  <si>
    <t>Kaido Allik</t>
  </si>
  <si>
    <t>2021-2027.2.01.24-4045</t>
  </si>
  <si>
    <t>Tahkekütuselt üleminek maasoojuspumbale</t>
  </si>
  <si>
    <t>Ivo Tamson</t>
  </si>
  <si>
    <t>2021-2027.2.01.24-4047</t>
  </si>
  <si>
    <t>Marje Mändsalu</t>
  </si>
  <si>
    <t>2021-2027.2.01.24-4049</t>
  </si>
  <si>
    <t>Allan Muuk</t>
  </si>
  <si>
    <t>2021-2027.2.01.24-4050</t>
  </si>
  <si>
    <t>Kuressaares Kitzbergi 14 väikeelamule õhk-vesi kütteseadme paigaldus</t>
  </si>
  <si>
    <t>Piret Ustal</t>
  </si>
  <si>
    <t>2021-2027.2.01.24-4055</t>
  </si>
  <si>
    <t>Katla välja vahetamine</t>
  </si>
  <si>
    <t>Agu Andre</t>
  </si>
  <si>
    <t>2021-2027.2.01.24-4058</t>
  </si>
  <si>
    <t>Pikk tn 76 Tapa linn tahkekütusel põhineva kütteseadme vahetamine õhk-vesi soojuspumba vastu</t>
  </si>
  <si>
    <t>Aare Palmsalu</t>
  </si>
  <si>
    <t>2021-2027.2.01.24-4059</t>
  </si>
  <si>
    <t>Pelleti katla soetamine koos paigaldamisega, Kalda 22 Otepää</t>
  </si>
  <si>
    <t>Viljar Teder</t>
  </si>
  <si>
    <t>2021-2027.2.01.24-4065</t>
  </si>
  <si>
    <t>Kressi tee 108,Tallinn küttesüsteemi rekonstrueerimine</t>
  </si>
  <si>
    <t>Triinu Bötker</t>
  </si>
  <si>
    <t>2021-2027.2.01.24-4066</t>
  </si>
  <si>
    <t>Kütteseadmete uuendamine aadressil Tuisu 15, Rakvere</t>
  </si>
  <si>
    <t>Veiko Nõmm</t>
  </si>
  <si>
    <t>2021-2027.2.01.24-4068</t>
  </si>
  <si>
    <t>Heiki Pruus</t>
  </si>
  <si>
    <t>2021-2027.2.01.24-4070</t>
  </si>
  <si>
    <t>Küttesüsteemi üleviimine maaküttele Välja 26 Tõrva</t>
  </si>
  <si>
    <t>Priit Saarmann</t>
  </si>
  <si>
    <t>2021-2027.2.01.24-4077</t>
  </si>
  <si>
    <t>Elamu küttesüsteemi ümberehitamine ahiküttelt õhk- vesi soojuspumbaküttele koos põranda- ja radiaatorkütte ehitamisega aadressil Liiva tn 5, Elva linn</t>
  </si>
  <si>
    <t>Rain Vahtla</t>
  </si>
  <si>
    <t>2021-2027.2.01.24-4078</t>
  </si>
  <si>
    <t>Tõrva linnas Viljandi 25 elamu küttesüsteemi ümberehitamine maaküttele</t>
  </si>
  <si>
    <t>Tõnu Jaansalu</t>
  </si>
  <si>
    <t>2021-2027.2.01.24-4079</t>
  </si>
  <si>
    <t>Tahkküttekatla asendamine õhk-vesi soojuspumbaga</t>
  </si>
  <si>
    <t>Lauri Liblik</t>
  </si>
  <si>
    <t>2021-2027.2.01.24-4083</t>
  </si>
  <si>
    <t>Õhk-vesi soojuspumba paigaldus Kingu 5 Põltsamaa</t>
  </si>
  <si>
    <t>Lehto Vannus</t>
  </si>
  <si>
    <t>2021-2027.2.01.24-4086</t>
  </si>
  <si>
    <t>Tahkekütte allika asendamine Õhk-vesi küttesüsteemi vastu elamu Eha 9, Paide</t>
  </si>
  <si>
    <t>Risto Valling</t>
  </si>
  <si>
    <t>2021-2027.2.01.24-4087</t>
  </si>
  <si>
    <t>Kütteseadme uuendamisel ahju vahetamine õhk-vesi soojuspumba vastu, Liiva 8, Kiviõli.</t>
  </si>
  <si>
    <t>Kersti Mirontšik</t>
  </si>
  <si>
    <t>2021-2027.2.01.24-4091</t>
  </si>
  <si>
    <t>Kütteseadme uuendamine VP20</t>
  </si>
  <si>
    <t>Raivo Kukk</t>
  </si>
  <si>
    <t>2021-2027.2.01.24-4092</t>
  </si>
  <si>
    <t>Elamu kütteseadmete välja vahetamine aadressil Jaama 6</t>
  </si>
  <si>
    <t>Katrin Mattis</t>
  </si>
  <si>
    <t>2021-2027.2.01.24-4096</t>
  </si>
  <si>
    <t>Vainu 5</t>
  </si>
  <si>
    <t>Kalle Pütsepp</t>
  </si>
  <si>
    <t>2021-2027.2.01.24-4098</t>
  </si>
  <si>
    <t>Kütteseadme uuendamine Nooruse 7, Türi</t>
  </si>
  <si>
    <t>Svetlana Pormeister</t>
  </si>
  <si>
    <t>2021-2027.2.01.24-4100</t>
  </si>
  <si>
    <t>õhk vesi katel</t>
  </si>
  <si>
    <t>2021-2027.2.01.24-4106</t>
  </si>
  <si>
    <t>Harju 21a elamu kütteseadmete vahetamine</t>
  </si>
  <si>
    <t>Regina Ester</t>
  </si>
  <si>
    <t>2021-2027.2.01.24-4111</t>
  </si>
  <si>
    <t>Pelletikatel Kauguse 5, Saue</t>
  </si>
  <si>
    <t>Merit Lilleleht</t>
  </si>
  <si>
    <t>2021-2027.2.01.24-4112</t>
  </si>
  <si>
    <t>vana ahju lammutamine ja uue ahju ehitus</t>
  </si>
  <si>
    <t>Hannes Reinomägi</t>
  </si>
  <si>
    <t>2021-2027.2.01.24-4114</t>
  </si>
  <si>
    <t>Elamu küttesüsteemi uuendamine Pärnu linnas, Põllu tn 19 kinnistul</t>
  </si>
  <si>
    <t>Pavel Tammi</t>
  </si>
  <si>
    <t>2021-2027.2.01.24-4117</t>
  </si>
  <si>
    <t>Pelletikatla asendamine õhk-vesi soojuspumbaga Meloni 10 Tartu</t>
  </si>
  <si>
    <t>Marica-Maris Paju</t>
  </si>
  <si>
    <t>2021-2027.2.01.24-4118</t>
  </si>
  <si>
    <t>Küttesüsteemi uuendamine aadressil Vahtra pst 77</t>
  </si>
  <si>
    <t>Laura Priimägi</t>
  </si>
  <si>
    <t>2021-2027.2.01.24-4120</t>
  </si>
  <si>
    <t>Elamu kütteseadme uuendamine aadressil Lutsu 23, Türi, Järvamaa</t>
  </si>
  <si>
    <t>Marje Adel</t>
  </si>
  <si>
    <t>2021-2027.2.01.24-4122</t>
  </si>
  <si>
    <t>Ahju väljavahetamine Kodu tn17, Viljandi</t>
  </si>
  <si>
    <t>Mart Sillaots</t>
  </si>
  <si>
    <t>2021-2027.2.01.24-4123</t>
  </si>
  <si>
    <t>Elamusse õhk-vesi soojuspumba paigaldamine koos põrandaküttega aadressil Suvila 2</t>
  </si>
  <si>
    <t>Eimo Laks</t>
  </si>
  <si>
    <t>2021-2027.2.01.24-4124</t>
  </si>
  <si>
    <t>Oksa 3, Keila - õhk-vesi soojuspumba paigaldus</t>
  </si>
  <si>
    <t>Meelis Puusepp</t>
  </si>
  <si>
    <t>2021-2027.2.01.24-4125</t>
  </si>
  <si>
    <t>Algi 11/2 uus ahi</t>
  </si>
  <si>
    <t>Ivo Rückenberg</t>
  </si>
  <si>
    <t>2021-2027.2.01.24-4128</t>
  </si>
  <si>
    <t>Side 3 Jõhvi</t>
  </si>
  <si>
    <t>Arnold Villers</t>
  </si>
  <si>
    <t>2021-2027.2.01.24-4130</t>
  </si>
  <si>
    <t>Õhk-vesi soojuspumba paigaldamine Tedre tn 4/4 ridaelamu sektsioonile Tedre tn 4/4, Rakvere linn, Lääne-Viru maakond</t>
  </si>
  <si>
    <t>Allan Raidma</t>
  </si>
  <si>
    <t>2021-2027.2.01.24-4131</t>
  </si>
  <si>
    <t>Õhk-vesi soojuspumba hankimine koos halupuidukatla uuendamisega, aadressil Pikk 36 Kärdla</t>
  </si>
  <si>
    <t>Peeter Maar</t>
  </si>
  <si>
    <t>2021-2027.2.01.24-4133</t>
  </si>
  <si>
    <t>Kivisöe katla asendamine õhk-vesi soojuspumbaga aadressil Hõimu 11A Tallinn</t>
  </si>
  <si>
    <t>Indrek Vau</t>
  </si>
  <si>
    <t>2021-2027.2.01.24-4138</t>
  </si>
  <si>
    <t>Pelletikatla soetamine koos paigaldusega, korstnahülsi paigaldamine, Pääsukese 4 Rakvere</t>
  </si>
  <si>
    <t>Inna Veizenen</t>
  </si>
  <si>
    <t>2021-2027.2.01.24-4140</t>
  </si>
  <si>
    <t>Õhk-vesi soojuspump Kuuse 14, Elva</t>
  </si>
  <si>
    <t>2021-2027.2.01.24-4141</t>
  </si>
  <si>
    <t>Õhk-vesi soojuspump aadressil A.Vabbe 9</t>
  </si>
  <si>
    <t>Tanel Tensing</t>
  </si>
  <si>
    <t>2021-2027.2.01.24-4142</t>
  </si>
  <si>
    <t>Elamu kütteseadme uuendamine aadressil Männiku 20/1 Pärnu linn.</t>
  </si>
  <si>
    <t>Merle Jalak</t>
  </si>
  <si>
    <t>2021-2027.2.01.24-4143</t>
  </si>
  <si>
    <t>Rohula 4 eramaja kütteseadmete ehitus</t>
  </si>
  <si>
    <t>Sander Ulp</t>
  </si>
  <si>
    <t>2021-2027.2.01.24-4144</t>
  </si>
  <si>
    <t>Õhk-vesi soojuspumbale üleminek Tähetorni 12</t>
  </si>
  <si>
    <t>Ilona Soomann</t>
  </si>
  <si>
    <t>2021-2027.2.01.24-4147</t>
  </si>
  <si>
    <t>Üksikelamu kütteseadme vahetamine maasoojuspumba vastu aadressil : Ranniku tee 5, 12112 Tallinn</t>
  </si>
  <si>
    <t>Sergey Televny</t>
  </si>
  <si>
    <t>2021-2027.2.01.24-4148</t>
  </si>
  <si>
    <t>Elamu kütteseadme uuendamine aadressil Nooruse 22</t>
  </si>
  <si>
    <t>Rene Väärt</t>
  </si>
  <si>
    <t>2021-2027.2.01.24-4152</t>
  </si>
  <si>
    <t>Tahkel kütusel põhineva kütteseadme uuendamine aadressil Käo tn 7, Põltsamaa linn</t>
  </si>
  <si>
    <t>Juta Tammemäe</t>
  </si>
  <si>
    <t>2021-2027.2.01.24-4154</t>
  </si>
  <si>
    <t>Tahkekütte ahju väljavahetamine Tapa linnas</t>
  </si>
  <si>
    <t>Siret Saks</t>
  </si>
  <si>
    <t>2021-2027.2.01.24-4156</t>
  </si>
  <si>
    <t>Väikeelamu Laane 21, Pärnus küttesüsteemi uuendamine</t>
  </si>
  <si>
    <t>Anti Kuusk</t>
  </si>
  <si>
    <t>2021-2027.2.01.24-4158</t>
  </si>
  <si>
    <t>Pärnamäe tee 75 eramu kütteseadme uuendamine</t>
  </si>
  <si>
    <t>Marje Olmaru</t>
  </si>
  <si>
    <t>2021-2027.2.01.24-4161</t>
  </si>
  <si>
    <t>Ahju taastamine</t>
  </si>
  <si>
    <t>Raili Räästas</t>
  </si>
  <si>
    <t>2021-2027.2.01.24-4172</t>
  </si>
  <si>
    <t>Valdeku 73, Tallinn õhk-vesi kütte paigaldamine ja ahju restaureerimine</t>
  </si>
  <si>
    <t>Pärtel Toompere</t>
  </si>
  <si>
    <t>2021-2027.2.01.24-4174</t>
  </si>
  <si>
    <t>Aadressil Kopli 37 asuva elamu küttesüsteemi uuendamine</t>
  </si>
  <si>
    <t>Toomas Taimla</t>
  </si>
  <si>
    <t>2021-2027.2.01.24-4175</t>
  </si>
  <si>
    <t>Küttesüsteemi uuendamine aadressil Urve 3</t>
  </si>
  <si>
    <t>Allan Kallas</t>
  </si>
  <si>
    <t>2021-2027.2.01.24-4177</t>
  </si>
  <si>
    <t>Henno 5, Pärnus eramu kaugküttevõrguga liitumine</t>
  </si>
  <si>
    <t>Marianne Tõkke</t>
  </si>
  <si>
    <t>2021-2027.2.01.24-4178</t>
  </si>
  <si>
    <t>Väikeelamu tahkel kütusel oleva küttesüsteemi uuendamine õhk-vesi soojuspumba vastu aadressil Kõla 3A</t>
  </si>
  <si>
    <t>Ülle Talas</t>
  </si>
  <si>
    <t>2021-2027.2.01.24-4179</t>
  </si>
  <si>
    <t>Tahkekütusekatla vahetus aadressil Suur 87 Jõgeva</t>
  </si>
  <si>
    <t>Paavo Alev</t>
  </si>
  <si>
    <t>2021-2027.2.01.24-4180</t>
  </si>
  <si>
    <t>Side 15, Jõhvi õhk-vesi soojuspumba paigaldamine</t>
  </si>
  <si>
    <t>Pavel Fishkov</t>
  </si>
  <si>
    <t>2021-2027.2.01.24-4183</t>
  </si>
  <si>
    <t>Elamu küttesüsteemi uuendamine Lembitu pst.8, Viljandi</t>
  </si>
  <si>
    <t>Eda Sims</t>
  </si>
  <si>
    <t>2021-2027.2.01.24-4184</t>
  </si>
  <si>
    <t>Suur-Lossi 6 eramule õhk-vesi soojuspumba ja radioaatorite paigaldamine</t>
  </si>
  <si>
    <t>Gaili Eding</t>
  </si>
  <si>
    <t>2021-2027.2.01.24-4185</t>
  </si>
  <si>
    <t>Õhk-vesi soojuspumba ja põrandakütte paigaldamine aadressil Tulbi 10</t>
  </si>
  <si>
    <t>Vello Kuus</t>
  </si>
  <si>
    <t>2021-2027.2.01.24-4186</t>
  </si>
  <si>
    <t>Herne 24d soojuspumba paigaldamine</t>
  </si>
  <si>
    <t>2021-2027.2.01.24-4187</t>
  </si>
  <si>
    <t>Valguse tn. 5, Tallinnas, õlikütte likvideerimine ja asendamine õhk-vesi soojuspumbaga</t>
  </si>
  <si>
    <t>Aarne Orgna</t>
  </si>
  <si>
    <t>2021-2027.2.01.24-4188</t>
  </si>
  <si>
    <t>Küttesüsteemi uuendamine aadressil Ranna tn 15.</t>
  </si>
  <si>
    <t>Pille-Riin Meikop</t>
  </si>
  <si>
    <t>2021-2027.2.01.24-4189</t>
  </si>
  <si>
    <t>Keila Metsa 1a Ahju vahetus</t>
  </si>
  <si>
    <t>Evelin Sooär</t>
  </si>
  <si>
    <t>2021-2027.2.01.24-4191</t>
  </si>
  <si>
    <t>Vahi 28 uue küttekolde ehitus</t>
  </si>
  <si>
    <t>Taivo Hirsnik</t>
  </si>
  <si>
    <t>2021-2027.2.01.24-4192</t>
  </si>
  <si>
    <t>Elamu Võrumõisa tee 6A küttesüsteemi renoveerimine, osa 2</t>
  </si>
  <si>
    <t>2021-2027.2.01.24-4193</t>
  </si>
  <si>
    <t>Viru 22 küttesüsteemi uuendamine</t>
  </si>
  <si>
    <t>Merje Roopa</t>
  </si>
  <si>
    <t>2021-2027.2.01.24-4194</t>
  </si>
  <si>
    <t>Väikeelamu kütteseadmete uuendamine Valga Valli tn.10</t>
  </si>
  <si>
    <t>2021-2027.2.01.24-4198</t>
  </si>
  <si>
    <t>Jaani 3 küttelahendus</t>
  </si>
  <si>
    <t>Jaanika Luik</t>
  </si>
  <si>
    <t>2021-2027.2.01.24-4199</t>
  </si>
  <si>
    <t>Õhk-vesi soojuspumba ja vesipõrandakütte paigaldus</t>
  </si>
  <si>
    <t>Andres Viidikas</t>
  </si>
  <si>
    <t>2021-2027.2.01.24-4200</t>
  </si>
  <si>
    <t>Kaugküttega liitumine ja põrandakütte paigaldamine aadressil Mesika 15, Tartu</t>
  </si>
  <si>
    <t>Ele Heinsalu</t>
  </si>
  <si>
    <t>2021-2027.2.01.24-4202</t>
  </si>
  <si>
    <t>Väikeelamu maasoojuspumba paigaldamine</t>
  </si>
  <si>
    <t>2021-2027.2.01.24-4203</t>
  </si>
  <si>
    <t>Uute ahju paigaldamine Pikk 79, Põltsamaa linn, Põltsamaa vald, Jõgeva maakond</t>
  </si>
  <si>
    <t>Ülle Epro</t>
  </si>
  <si>
    <t>2021-2027.2.01.24-4205</t>
  </si>
  <si>
    <t>Õhk-vesi soojuspumba soetamine koos paigaldamisega aadressil Võru kraavi 17</t>
  </si>
  <si>
    <t>2021-2027.2.01.24-4206</t>
  </si>
  <si>
    <t>Ahju asendamine maasoojuspumbaga</t>
  </si>
  <si>
    <t>Ethel Koit</t>
  </si>
  <si>
    <t>2021-2027.2.01.24-4207</t>
  </si>
  <si>
    <t>Õhk-vesi soojuspumba ja radiaatorite soetamine koos paigaldamisega Tartus, Pikk tn 13 üksikelamus.</t>
  </si>
  <si>
    <t>Koit Mauring</t>
  </si>
  <si>
    <t>2021-2027.2.01.24-4209</t>
  </si>
  <si>
    <t>Kiviõli Kivi9 väikeelamu üleviimine pelletikatla küttele</t>
  </si>
  <si>
    <t>Koidula Kasela</t>
  </si>
  <si>
    <t>2021-2027.2.01.24-4210</t>
  </si>
  <si>
    <t>Õhk-vesi soojuspumba paigaldamine ja küttesüsteemi rajamine aadressil Aia 7, Kiviõli</t>
  </si>
  <si>
    <t>Ene Kase</t>
  </si>
  <si>
    <t>2021-2027.2.01.24-4213</t>
  </si>
  <si>
    <t>Saare tn.3, Viljandi, küttesüsteemi uuendamine.</t>
  </si>
  <si>
    <t>Elari Ennok</t>
  </si>
  <si>
    <t>2021-2027.2.01.24-4216</t>
  </si>
  <si>
    <t>Maakütte pumba paigaldamine Rohu 69</t>
  </si>
  <si>
    <t>Martin Millerman</t>
  </si>
  <si>
    <t>2021-2027.2.01.24-4219</t>
  </si>
  <si>
    <t>Karja 30/1 uus ahi</t>
  </si>
  <si>
    <t>Andrus Lukke</t>
  </si>
  <si>
    <t>2021-2027.2.01.24-4220</t>
  </si>
  <si>
    <t>Uue küttesüsteemi paigaldamine eramajas Araku 20, 68605 Tõrva</t>
  </si>
  <si>
    <t>Madis Järve</t>
  </si>
  <si>
    <t>2021-2027.2.01.24-4223</t>
  </si>
  <si>
    <t>Öhk-vesi soojuspump ja radiaatorite vahetamine</t>
  </si>
  <si>
    <t>Mare Kuiger</t>
  </si>
  <si>
    <t>2021-2027.2.01.24-4225</t>
  </si>
  <si>
    <t>Küttesüsteemi uuendamine</t>
  </si>
  <si>
    <t>Kuno Kõrgekivi</t>
  </si>
  <si>
    <t>2021-2027.2.01.24-4227</t>
  </si>
  <si>
    <t>2021-2027.2.01.24-4229</t>
  </si>
  <si>
    <t>Õhk-vesi soojuspumba paigaldamine</t>
  </si>
  <si>
    <t>Rauno Andesalu</t>
  </si>
  <si>
    <t>2021-2027.2.01.24-4233</t>
  </si>
  <si>
    <t>Õhk-vesi kütte paigaldamine koos radiaatoritega</t>
  </si>
  <si>
    <t>Paavo Russak</t>
  </si>
  <si>
    <t>2021-2027.2.01.24-4234</t>
  </si>
  <si>
    <t>Õpetaja 49 kütteseadme uuendamine</t>
  </si>
  <si>
    <t>Allan Ulm</t>
  </si>
  <si>
    <t>2021-2027.2.01.24-4235</t>
  </si>
  <si>
    <t>2021-2027.2.01.24-4236</t>
  </si>
  <si>
    <t>Kukulinnu 8 kütteseadmete uuendamise toetus</t>
  </si>
  <si>
    <t>Marek Kotsulim</t>
  </si>
  <si>
    <t>2021-2027.2.01.24-4237</t>
  </si>
  <si>
    <t>Elamu küttseadme uuendamise toetus</t>
  </si>
  <si>
    <t>Tea Pilt</t>
  </si>
  <si>
    <t>2021-2027.2.01.24-4238</t>
  </si>
  <si>
    <t>Kütteseadmete uuendamine Kauri 26 Rakvere</t>
  </si>
  <si>
    <t>Margit Kesküla</t>
  </si>
  <si>
    <t>2021-2027.2.01.24-4239</t>
  </si>
  <si>
    <t>Elamule õhk-vesi soojuspumba soetamine koos paigaldamisega aadressil Kanarbiku 34 Keila</t>
  </si>
  <si>
    <t>Tiina Laanem-Murde</t>
  </si>
  <si>
    <t>2021-2027.2.01.24-4240</t>
  </si>
  <si>
    <t>Vana ahju asendamine uuega Jõe tn 3, Kiviõli</t>
  </si>
  <si>
    <t>Einar Maalman</t>
  </si>
  <si>
    <t>2021-2027.2.01.24-4241</t>
  </si>
  <si>
    <t>Tartu Raja 12 pelletikatla vahetus</t>
  </si>
  <si>
    <t>Erki Püssa</t>
  </si>
  <si>
    <t>2021-2027.2.01.24-4242</t>
  </si>
  <si>
    <t>Kütteseadmete uuendamine Türi Tolli 19. Uue ahju ehitamine ja maakütte paigaldamine</t>
  </si>
  <si>
    <t>Katrin Vreimann</t>
  </si>
  <si>
    <t>2021-2027.2.01.24-4243</t>
  </si>
  <si>
    <t>Eramaja küttesüsteemi uuendamine, Aruküla tee 16, Tartu.</t>
  </si>
  <si>
    <t>Eha Tiideberg</t>
  </si>
  <si>
    <t>2021-2027.2.01.24-4244</t>
  </si>
  <si>
    <t>Elamu pelletkütte vahetamine õhk-vesi küttesüsteemi vastu aadressil Kolde 11</t>
  </si>
  <si>
    <t>Kris Allik</t>
  </si>
  <si>
    <t>2021-2027.2.01.24-4245</t>
  </si>
  <si>
    <t>Elamu tahkel kütusel põhineva kütteseadme uuendamine aadressil Kolga tee 18a, otepää.</t>
  </si>
  <si>
    <t>Matti Mallo</t>
  </si>
  <si>
    <t>2021-2027.2.01.24-4246</t>
  </si>
  <si>
    <t>Helmiku tee 78 kütteseadme uuendamine</t>
  </si>
  <si>
    <t>Antti Kabrits</t>
  </si>
  <si>
    <t>2021-2027.2.01.24-4247</t>
  </si>
  <si>
    <t>Ahju asendamine õhk-vesi soojuspumba vastu Keilas Noorus 6</t>
  </si>
  <si>
    <t>Annika Tuulemäe</t>
  </si>
  <si>
    <t>2021-2027.2.01.24-4248</t>
  </si>
  <si>
    <t>Rahe 8 kütteseadmete uuendamine</t>
  </si>
  <si>
    <t>Tiia Sõmer</t>
  </si>
  <si>
    <t>2021-2027.2.01.24-4250</t>
  </si>
  <si>
    <t>Vahe 8-1 kütteseadme uuendamine</t>
  </si>
  <si>
    <t>Epp Kaleviste</t>
  </si>
  <si>
    <t>2021-2027.2.01.24-4251</t>
  </si>
  <si>
    <t>Kütteseadme vahetus, Piibelehe 19B-1</t>
  </si>
  <si>
    <t>Martin Talsi</t>
  </si>
  <si>
    <t>2021-2027.2.01.24-4252</t>
  </si>
  <si>
    <t>Uus 14 Karksi-Nuia</t>
  </si>
  <si>
    <t>Silja Pehk</t>
  </si>
  <si>
    <t>2021-2027.2.01.24-4253</t>
  </si>
  <si>
    <t>Elamu kütteseadme uuendamine aadressil Staadioni 14, Jõgeva linn</t>
  </si>
  <si>
    <t>Andrus Aaving</t>
  </si>
  <si>
    <t>2021-2027.2.01.24-4256</t>
  </si>
  <si>
    <t>Uute ahjude ehitamine aadressil Elva, Pargi 38</t>
  </si>
  <si>
    <t>Kaija Maarit Külm</t>
  </si>
  <si>
    <t>2021-2027.2.01.24-4258</t>
  </si>
  <si>
    <t>Küttesüsteemi renoveerimine Kalevi103A eramus</t>
  </si>
  <si>
    <t>Viljar Jaks</t>
  </si>
  <si>
    <t>2021-2027.2.01.24-4260</t>
  </si>
  <si>
    <t>Koidu 33, Tallinn</t>
  </si>
  <si>
    <t>2021-2027.2.01.24-4261</t>
  </si>
  <si>
    <t>Õhk -vesi soojuspumba süsteem</t>
  </si>
  <si>
    <t>Feodor Lilleberg</t>
  </si>
  <si>
    <t>2021-2027.2.01.24-4262</t>
  </si>
  <si>
    <t>Elamu olemasoleva kütteseadme asendamine õhk-vesi kütteseadmega aadressil Rabakivi 12</t>
  </si>
  <si>
    <t>Jevgenia Saarits</t>
  </si>
  <si>
    <t>2021-2027.2.01.24-4263</t>
  </si>
  <si>
    <t>Uute ahjude ehitus, Mäe 12, Tõrva linn, Valgamaa</t>
  </si>
  <si>
    <t>Kersti Põder</t>
  </si>
  <si>
    <t>2021-2027.2.01.24-4264</t>
  </si>
  <si>
    <t>Sambla 8 õhk vesi</t>
  </si>
  <si>
    <t>2021-2027.2.01.24-4265</t>
  </si>
  <si>
    <t>Seljaku 32 kütteseadmete uuendamine</t>
  </si>
  <si>
    <t>Endrik Arumägi</t>
  </si>
  <si>
    <t>2021-2027.2.01.24-4266</t>
  </si>
  <si>
    <t>Tartu Vaba 42 õhk-vesisoojuspumba paigaldus ning radiaatorite ja/või vesipõrandakütte rajamine</t>
  </si>
  <si>
    <t>Ulvi Must</t>
  </si>
  <si>
    <t>2021-2027.2.01.24-4267</t>
  </si>
  <si>
    <t>Rohula 29 küttesüsteemi kaasajastamine, põrandaküte ja õhk-vesi</t>
  </si>
  <si>
    <t>2021-2027.2.01.24-4268</t>
  </si>
  <si>
    <t>Tehase 4, Valga linn, Valga vald küttesüsteemi uuendamine õhk- vesi soojuspumbaga</t>
  </si>
  <si>
    <t>Virgo Versis</t>
  </si>
  <si>
    <t>2021-2027.2.01.24-4271</t>
  </si>
  <si>
    <t>Tamme 9, Pärnu linn eramaja kivisöe katla ja vanade radiaatorite asendamine</t>
  </si>
  <si>
    <t>Helme Akkermann</t>
  </si>
  <si>
    <t>2021-2027.2.01.24-4274</t>
  </si>
  <si>
    <t>Sven Jablonski</t>
  </si>
  <si>
    <t>2021-2027.2.01.24-4277</t>
  </si>
  <si>
    <t>Elamu liitumine kaugküttevõrkudega või tahkel kütusel põhineva kütteseadme uuendamine aadressil Lille 4, Jõgeva linn</t>
  </si>
  <si>
    <t>Jaanus Tooming</t>
  </si>
  <si>
    <t>2021-2027.2.01.24-4287</t>
  </si>
  <si>
    <t>Väikeelamu kütteseadmete uuendamine</t>
  </si>
  <si>
    <t>Priit Lehis</t>
  </si>
  <si>
    <t>2021-2027.2.01.24-4289</t>
  </si>
  <si>
    <t>Õhk-vesi soojuspumba paigaldus aadressil Rahe 3, Tallinn.</t>
  </si>
  <si>
    <t>2021-2027.2.01.24-4290</t>
  </si>
  <si>
    <t>Õhk-Vesi soojuspumba paigaldus Pargi tn 36 Haapsalu</t>
  </si>
  <si>
    <t>Vaiko Noor</t>
  </si>
  <si>
    <t>2021-2027.2.01.24-4291</t>
  </si>
  <si>
    <t>Õhk-vesi soojuspumba soetamine ja paigaldus Kesk-Kaare 6a, Viljandi</t>
  </si>
  <si>
    <t>Malle Trippel</t>
  </si>
  <si>
    <t>2021-2027.2.01.24-4293</t>
  </si>
  <si>
    <t>Puukütteahju renoveerimine</t>
  </si>
  <si>
    <t>Madis Vainola</t>
  </si>
  <si>
    <t>2021-2027.2.01.24-4294</t>
  </si>
  <si>
    <t>Veeriku tee 17, Tallinn, eramu tahkekütte katla asendamine õhk-vesi soojuspumbaga.</t>
  </si>
  <si>
    <t>Andres Lätte</t>
  </si>
  <si>
    <t>2021-2027.2.01.24-4295</t>
  </si>
  <si>
    <t>Türi, Allika 25 kütteseadme uuendamine</t>
  </si>
  <si>
    <t>Gunnar Vooremäe</t>
  </si>
  <si>
    <t>2021-2027.2.01.24-4298</t>
  </si>
  <si>
    <t>Katlamaja renoveerimine - Ringi 4, Tõrva</t>
  </si>
  <si>
    <t>Aina Sumberg</t>
  </si>
  <si>
    <t>2021-2027.2.01.24-4300</t>
  </si>
  <si>
    <t>Kütteseadmete renoveerimine Põllu 1A II voor</t>
  </si>
  <si>
    <t>Ragnar Eessaar</t>
  </si>
  <si>
    <t>2021-2027.2.01.24-4301</t>
  </si>
  <si>
    <t>Peetri 7 Paide linn asuva elamu kütte lahendusena tahkeküttelt õhk-vesisoojuspumbale üleminek</t>
  </si>
  <si>
    <t>Pirje Rool</t>
  </si>
  <si>
    <t>2021-2027.2.01.24-4304</t>
  </si>
  <si>
    <t>Side 8, Jõhvi kütteseadmete uuendamine</t>
  </si>
  <si>
    <t>Aili Anier</t>
  </si>
  <si>
    <t>2021-2027.2.01.24-4305</t>
  </si>
  <si>
    <t>Õhk-vesi soojuspumba ja radiaatorite hankimine ja paigaldamine</t>
  </si>
  <si>
    <t>Kairo Alloja</t>
  </si>
  <si>
    <t>2021-2027.2.01.24-4306</t>
  </si>
  <si>
    <t>Kangro 4 ahi</t>
  </si>
  <si>
    <t>Eve Paul</t>
  </si>
  <si>
    <t>2021-2027.2.01.24-4309</t>
  </si>
  <si>
    <t>Pikk tänav 14 kütteseadme uuendamine</t>
  </si>
  <si>
    <t>Anna-Mari Priivits</t>
  </si>
  <si>
    <t>2021-2027.2.01.24-4310</t>
  </si>
  <si>
    <t>Elamu kütteseadme uuendamine aadressil Soo 45, Jõhvi</t>
  </si>
  <si>
    <t>Anna Baranovskaja</t>
  </si>
  <si>
    <t>2021-2027.2.01.24-4311</t>
  </si>
  <si>
    <t>Õhk-vesi soojuspumba soetamine koos paigaldamisega aadressil Graniidi 39</t>
  </si>
  <si>
    <t>Joel Õunap</t>
  </si>
  <si>
    <t>2021-2027.2.01.24-4312</t>
  </si>
  <si>
    <t>Õhk-vesi soojuspumba soetamine koos paigaldamisega: Roosi 8, Valga</t>
  </si>
  <si>
    <t>Karin Kruuser</t>
  </si>
  <si>
    <t>2021-2027.2.01.24-4315</t>
  </si>
  <si>
    <t>Puuraukudega maaküte, Rõugu 25. Pärnu linn</t>
  </si>
  <si>
    <t>Kristo Mirjam</t>
  </si>
  <si>
    <t>2021-2027.2.01.24-4316</t>
  </si>
  <si>
    <t>Õhk-vesi soojuspumba ja põrandaküttesüsteemi paigaldamine</t>
  </si>
  <si>
    <t>2021-2027.2.01.24-4317</t>
  </si>
  <si>
    <t>Puukütte katla asendamine õhk-vesi soojuspumbaga</t>
  </si>
  <si>
    <t>Maia Tugevus</t>
  </si>
  <si>
    <t>2021-2027.2.01.24-4320</t>
  </si>
  <si>
    <t>Kelluka tee 30 Tallinn eramu küttesüsteemi uuendus, õhk-vesi soojuspumba paigaldus</t>
  </si>
  <si>
    <t>Sirje Allikmäe</t>
  </si>
  <si>
    <t>2021-2027.2.01.24-4322</t>
  </si>
  <si>
    <t>Väikeelamu kütteseadmete uuendamise toetus - Mäe 1, Põltsamaa</t>
  </si>
  <si>
    <t>Mai Kaarde</t>
  </si>
  <si>
    <t>2021-2027.2.01.24-4323</t>
  </si>
  <si>
    <t>Uue ahju ehitus Pae 6, Rakvere</t>
  </si>
  <si>
    <t>Peeter Altvee</t>
  </si>
  <si>
    <t>2021-2027.2.01.24-4325</t>
  </si>
  <si>
    <t>Kalmistu tee 3 küttesüsteemi renoveerimine</t>
  </si>
  <si>
    <t>Indrek Luberg</t>
  </si>
  <si>
    <t>2021-2027.2.01.24-4326</t>
  </si>
  <si>
    <t>Elamu kütteseadme uuendamine Kase 23</t>
  </si>
  <si>
    <t>Ants Meksi</t>
  </si>
  <si>
    <t>2021-2027.2.01.24-4328</t>
  </si>
  <si>
    <t>Õhk-vesi soojuspumba soetamine koos paigaldamisega aadressile Oru põik 11 Jõhvi linn</t>
  </si>
  <si>
    <t>Margo Ait</t>
  </si>
  <si>
    <t>2021-2027.2.01.24-4330</t>
  </si>
  <si>
    <t>Kaido Plastunov</t>
  </si>
  <si>
    <t>2021-2027.2.01.24-4332</t>
  </si>
  <si>
    <t>Õhk-vesi soojuspumba paigaldamine , Haapsalu Metsa 18</t>
  </si>
  <si>
    <t>Jörgen Treiberk</t>
  </si>
  <si>
    <t>2021-2027.2.01.24-4334</t>
  </si>
  <si>
    <t>Kingu 13 küttesüsteem</t>
  </si>
  <si>
    <t>Egon Kiipus</t>
  </si>
  <si>
    <t>2021-2027.2.01.24-4336</t>
  </si>
  <si>
    <t>Härmatis 28, Tallinn õhk- vesi soojuspumba paigaldamine</t>
  </si>
  <si>
    <t>Jevgeni Kudrjavtsev</t>
  </si>
  <si>
    <t>2021-2027.2.01.24-4339</t>
  </si>
  <si>
    <t>Õhk-vesi soojuspumba paigaldamine Punga 17</t>
  </si>
  <si>
    <t>Maili Vallimägi</t>
  </si>
  <si>
    <t>2021-2027.2.01.24-4343</t>
  </si>
  <si>
    <t>Õhk-vesi soojuspumba soetamine ja põrandakütte paigaldus eramus Tiigi 48, Kärdla</t>
  </si>
  <si>
    <t>2021-2027.2.01.24-4346</t>
  </si>
  <si>
    <t>Männa 9, Elva linn- õhk-vesi soojuspumba paigaldus</t>
  </si>
  <si>
    <t>Signe Klein</t>
  </si>
  <si>
    <t>2021-2027.2.01.24-4349</t>
  </si>
  <si>
    <t>Tahkel kütusel põhineva kütteseadme asendamine aadressil Lääne 10a, Pärnu</t>
  </si>
  <si>
    <t>Raivo Näär</t>
  </si>
  <si>
    <t>2021-2027.2.01.24-4354</t>
  </si>
  <si>
    <t>Puiestee 82a Tartu katla vahetus</t>
  </si>
  <si>
    <t>Helen Lokko</t>
  </si>
  <si>
    <t>2021-2027.2.01.24-4355</t>
  </si>
  <si>
    <t>Urmas Õunap</t>
  </si>
  <si>
    <t>2021-2027.2.01.24-4358</t>
  </si>
  <si>
    <t>Õhk-vesi soojuspumba ja põrandakütte soetamine ja paigaldus</t>
  </si>
  <si>
    <t>2021-2027.2.01.24-4359</t>
  </si>
  <si>
    <t>Õhk-vesi soojuspumba paigaldamine ja põranda ning radiaatorküte</t>
  </si>
  <si>
    <t>Toomas Rei</t>
  </si>
  <si>
    <t>2021-2027.2.01.24-4365</t>
  </si>
  <si>
    <t>Maasoojuspumba soetamine koos paigaldamisega ning radiaatorite soetamine koos paigaldusega aadressil Palupera tee 5, Otepää</t>
  </si>
  <si>
    <t>Viirika Mastik</t>
  </si>
  <si>
    <t>2021-2027.2.01.24-4373</t>
  </si>
  <si>
    <t>Elamu õhk-vesi küttesüsteemi rajamine</t>
  </si>
  <si>
    <t>Ardu Ernits</t>
  </si>
  <si>
    <t>2021-2027.2.01.24-4388</t>
  </si>
  <si>
    <t>Elamu pelletikatla vahetus õhk-vesi soojuspumba vastu aadressil Õitse 17-1</t>
  </si>
  <si>
    <t>Margo Kärsna</t>
  </si>
  <si>
    <t>2021-2027.2.01.24-4390</t>
  </si>
  <si>
    <t>Kütteseadme uuendamine Puhkekodu 20</t>
  </si>
  <si>
    <t>Mari Riimand</t>
  </si>
  <si>
    <t>2021-2027.2.01.24-4392</t>
  </si>
  <si>
    <t>Kannikese 23 Tartu eramu</t>
  </si>
  <si>
    <t>Jaano Reima</t>
  </si>
  <si>
    <t>2021-2027.2.01.24-4393</t>
  </si>
  <si>
    <t>Ümera 4 Tartu eramu</t>
  </si>
  <si>
    <t>Rita Reima</t>
  </si>
  <si>
    <t>2021-2027.2.01.24-4397</t>
  </si>
  <si>
    <t>Karja 5, Viljandi tahkekütte süsteemi asendamine soojuspumbaga</t>
  </si>
  <si>
    <t>Lembit Pajusalu</t>
  </si>
  <si>
    <t>2021-2027.2.01.24-4398</t>
  </si>
  <si>
    <t>Soo põik 3, küttesüsteemi rekonstrueerimine</t>
  </si>
  <si>
    <t>Jüri Kivest</t>
  </si>
  <si>
    <t>2021-2027.2.01.24-4399</t>
  </si>
  <si>
    <t>Elva 37c, Tartu tahkekütusel põhineva katla vahetus</t>
  </si>
  <si>
    <t>Rein Liinar</t>
  </si>
  <si>
    <t>2021-2027.2.01.24-4401</t>
  </si>
  <si>
    <t>Pärna pst 31 tahkekütusel põhineva kütteseadme vahetamine</t>
  </si>
  <si>
    <t>2021-2027.2.01.24-4402</t>
  </si>
  <si>
    <t>Wiedemanni 16, Türi Elamu kütteseadme uuendamine õhk-vesi soojuspumbale</t>
  </si>
  <si>
    <t>Jüri Riisberg</t>
  </si>
  <si>
    <t>2021-2027.2.01.24-4410</t>
  </si>
  <si>
    <t>Küttesüsteemi ja korsta uuendamine</t>
  </si>
  <si>
    <t>Tarmo Hanni</t>
  </si>
  <si>
    <t>2021-2027.2.01.24-4414</t>
  </si>
  <si>
    <t>Ahju asendamine uue ahjuga Lembitu 12a eramus Valgas</t>
  </si>
  <si>
    <t>Heiki Kaldma</t>
  </si>
  <si>
    <t>2021-2027.2.01.24-4419</t>
  </si>
  <si>
    <t>Ülari Kõrran</t>
  </si>
  <si>
    <t>2021-2027.2.01.24-4421</t>
  </si>
  <si>
    <t>Laane 4c pelletkatla paigaldus</t>
  </si>
  <si>
    <t>Illar Mäesepp</t>
  </si>
  <si>
    <t>2021-2027.2.01.24-4422</t>
  </si>
  <si>
    <t>Amortiseerunud keskküttekatla väljavahetamine kaasaegse katlasüsteemi vastu</t>
  </si>
  <si>
    <t>Katrin Albert</t>
  </si>
  <si>
    <t>2021-2027.2.01.24-4424</t>
  </si>
  <si>
    <t>Kütteseadmete uuendamine 2</t>
  </si>
  <si>
    <t>2021-2027.2.01.24-4429</t>
  </si>
  <si>
    <t>Ahju renoveerimine aadressil Kaevu 15.</t>
  </si>
  <si>
    <t>Siret Heinra</t>
  </si>
  <si>
    <t>2021-2027.2.01.24-4433</t>
  </si>
  <si>
    <t>Elamu Sepakuru 10 küttesüsteemi uuendamine</t>
  </si>
  <si>
    <t>Liia Kaljurand</t>
  </si>
  <si>
    <t>2021-2027.2.01.24-4434</t>
  </si>
  <si>
    <t>Eramu tahkeküttekatlasüsteemi väljavahetamine pellekatlasüsteemile</t>
  </si>
  <si>
    <t>Merle Meekler</t>
  </si>
  <si>
    <t>2021-2027.2.01.24-4436</t>
  </si>
  <si>
    <t>Tiigi 1b, Elva ahjutoetuse taotlus</t>
  </si>
  <si>
    <t>Piia Päid</t>
  </si>
  <si>
    <t>2021-2027.2.01.24-4438</t>
  </si>
  <si>
    <t>Kütteseadmete uuendamine Koidu 5, Haapsalu linn</t>
  </si>
  <si>
    <t>Liivi Kumari</t>
  </si>
  <si>
    <t>2021-2027.2.01.24-4440</t>
  </si>
  <si>
    <t>Õhk-vesi soojuspumba paigaldamine ja ahju renoveerimine üksikelamus J.V.Jannseni 35C, Nõmme, Tallinn, Hajumaa</t>
  </si>
  <si>
    <t>Ingrid Linnas</t>
  </si>
  <si>
    <t>2021-2027.2.01.24-4441</t>
  </si>
  <si>
    <t>Nisu 14, Rakvere elamu küttesüsteemi kaasajastamine</t>
  </si>
  <si>
    <t>2021-2027.2.01.24-4443</t>
  </si>
  <si>
    <t>Merekalda 23a</t>
  </si>
  <si>
    <t>Heli Sarapik</t>
  </si>
  <si>
    <t>2021-2027.2.01.24-4444</t>
  </si>
  <si>
    <t>Õhk-vesi soojuspumba asendamine</t>
  </si>
  <si>
    <t>2021-2027.2.01.24-4445</t>
  </si>
  <si>
    <t>Tõrva linnas elamu küttesüsteemi uuendamine</t>
  </si>
  <si>
    <t>Timmo Sülla</t>
  </si>
  <si>
    <t>2021-2027.2.01.24-4451</t>
  </si>
  <si>
    <t>Õhk-vesi soojuspumba ning radiaatorite soetamine ja paigaldus - Elamu aadressil Vaikne 1, Tallinn</t>
  </si>
  <si>
    <t>Virve Ploom</t>
  </si>
  <si>
    <t>2021-2027.2.01.24-4453</t>
  </si>
  <si>
    <t>Elamu tahkel kütusel põhinevate kütteseadmete uuendamine aadressil Ida 21 Kuressaare</t>
  </si>
  <si>
    <t>Arvo Kaesveld</t>
  </si>
  <si>
    <t>2021-2027.2.01.24-4455</t>
  </si>
  <si>
    <t>Tiheasustuspiirkondade õhukvaliteedi parandamine Tuuleveski tn</t>
  </si>
  <si>
    <t>Madis Matvejev</t>
  </si>
  <si>
    <t>2021-2027.2.01.24-4461</t>
  </si>
  <si>
    <t>Lee tn 9 õhk-vesi soojuspumba paigaldamine</t>
  </si>
  <si>
    <t>Ardo-Heiki Ingar</t>
  </si>
  <si>
    <t>2021-2027.2.01.24-4465</t>
  </si>
  <si>
    <t>Küttesüsteemi uuendamine, Pärnu linn Roheline 32</t>
  </si>
  <si>
    <t>Elnora Arik</t>
  </si>
  <si>
    <t>2021-2027.2.01.24-4477</t>
  </si>
  <si>
    <t>Elamu küttesüsteemi uuendamine</t>
  </si>
  <si>
    <t>Mirjam Lumera</t>
  </si>
  <si>
    <t>2021-2027.2.01.24-4481</t>
  </si>
  <si>
    <t>Nurmiku põik 5 kütteseadmete uuendamine</t>
  </si>
  <si>
    <t>Taago Väiku</t>
  </si>
  <si>
    <t>2021-2027.2.01.24-4483</t>
  </si>
  <si>
    <t>Paluperatee 33 Otepää Õhk-Vesi kütteseadme toetus</t>
  </si>
  <si>
    <t>2021-2027.2.01.24-4485</t>
  </si>
  <si>
    <t>Toomas Ligi</t>
  </si>
  <si>
    <t>2021-2027.2.01.24-4486</t>
  </si>
  <si>
    <t>Kütteseadmete uuendamine Õhk-vesi soojuspump aadressil Niine 2a, Kiviõli</t>
  </si>
  <si>
    <t>Roman Jeltsov</t>
  </si>
  <si>
    <t>2021-2027.2.01.24-4487</t>
  </si>
  <si>
    <t>Õhk-vesi küttesüsteemi paigaldamine aadressil Kalmistu 4, Jõhvi linn</t>
  </si>
  <si>
    <t>Olga Pihlak</t>
  </si>
  <si>
    <t>2021-2027.2.01.24-4488</t>
  </si>
  <si>
    <t>Evelin Tõniste</t>
  </si>
  <si>
    <t>2021-2027.2.01.24-4489</t>
  </si>
  <si>
    <t>Õhk-vesi soojuspumba soetamine koos paigaldamisega</t>
  </si>
  <si>
    <t>Õnne Lüdimois</t>
  </si>
  <si>
    <t>2021-2027.2.01.24-4490</t>
  </si>
  <si>
    <t>Halupuidukatla asendamine õhk-vesi soojuspumbaga, põrandakütte paigaldus ja radiaatorite vahetus</t>
  </si>
  <si>
    <t>Piia Pass</t>
  </si>
  <si>
    <t>2021-2027.2.01.24-4492</t>
  </si>
  <si>
    <t>Heki 6 Tartu eramu küttesüsteemide uuendamine</t>
  </si>
  <si>
    <t>Madis Leivits</t>
  </si>
  <si>
    <t>2021-2027.2.01.24-4494</t>
  </si>
  <si>
    <t>Eramu Lossi 61 Põltsamaa linn amortiseerunud halupuukatla asendamine õhk-vesi soojuspumbaga ning amortiseerunud radiaatorkütte süsteemi rekonstrueerimine</t>
  </si>
  <si>
    <t>Katrin Kokk</t>
  </si>
  <si>
    <t>2021-2027.2.01.24-4498</t>
  </si>
  <si>
    <t>Valga Kesva 2a kütteseadmete väljavahetamine</t>
  </si>
  <si>
    <t>Maria Sikk</t>
  </si>
  <si>
    <t>2021-2027.2.01.24-4504</t>
  </si>
  <si>
    <t>Vana katla eemaldamine ja õhk-vesi soojuspumbaga asendamine.</t>
  </si>
  <si>
    <t>Hilja Rebane</t>
  </si>
  <si>
    <t>2021-2027.2.01.24-4506</t>
  </si>
  <si>
    <t>Katla vahetus Kuuse 15 PÕltsamaa</t>
  </si>
  <si>
    <t>Katrin Koitla</t>
  </si>
  <si>
    <t>2021-2027.2.01.24-4508</t>
  </si>
  <si>
    <t>Tartu Lootuse 25A-1 põhikütte savipottahju renoveerimine, kaasaegse, ohutu ja efektiivse kütteseadme saavutamiseks.</t>
  </si>
  <si>
    <t>Eelika Tammeste</t>
  </si>
  <si>
    <t>2021-2027.2.01.24-4509</t>
  </si>
  <si>
    <t>Meelise 3, Pärnu, õhk-vesi soojuspumba paigaldaine</t>
  </si>
  <si>
    <t>Ave Tõnutare</t>
  </si>
  <si>
    <t>2021-2027.2.01.24-4510</t>
  </si>
  <si>
    <t>Uue ahju paigaldamine</t>
  </si>
  <si>
    <t>Peep Pihlak</t>
  </si>
  <si>
    <t>2021-2027.2.01.24-4512</t>
  </si>
  <si>
    <t>kivisöe katla asendamine halupuidu katlaga Tartu,Sihi 1</t>
  </si>
  <si>
    <t>Alar Tamm</t>
  </si>
  <si>
    <t>2021-2027.2.01.24-4516</t>
  </si>
  <si>
    <t>Elamu liitumine kaugkütte võrguga Kastani 36, Viljandi</t>
  </si>
  <si>
    <t>Tõnis Laos</t>
  </si>
  <si>
    <t>2021-2027.2.01.24-4521</t>
  </si>
  <si>
    <t>Purde 24, Tallinn vana ahju asendamine uue ahjuga</t>
  </si>
  <si>
    <t>Jaanus Viidu</t>
  </si>
  <si>
    <t>2021-2027.2.01.24-4523</t>
  </si>
  <si>
    <t>Tahkel kütusel põhineva küttesüsteemi asendamine õhk-vesi küttesüsteemiga</t>
  </si>
  <si>
    <t>2021-2027.2.01.24-4524</t>
  </si>
  <si>
    <t>Elamu küttesüsteemi uuendus</t>
  </si>
  <si>
    <t>Toomas Kurs</t>
  </si>
  <si>
    <t>2021-2027.2.01.24-4525</t>
  </si>
  <si>
    <t>Uue ahju paigaldamine aadressil Türi L. Koidula 11</t>
  </si>
  <si>
    <t>Klaudia Tiitsmaa</t>
  </si>
  <si>
    <t>2021-2027.2.01.24-4526</t>
  </si>
  <si>
    <t>kÜTTESÜSTEEMI VAHETUS</t>
  </si>
  <si>
    <t>Kaja Malõgin</t>
  </si>
  <si>
    <t>2021-2027.2.01.24-4532</t>
  </si>
  <si>
    <t>Kütteseadmete uuendamine Viljandi 23, Tõrva linnas, Valgamaa</t>
  </si>
  <si>
    <t>Ivo Solom</t>
  </si>
  <si>
    <t>2021-2027.2.01.24-4533</t>
  </si>
  <si>
    <t>Allika 2 kütteseadme uuendamine II taotlusvoor</t>
  </si>
  <si>
    <t>2021-2027.2.01.24-4534</t>
  </si>
  <si>
    <t>Lehtpuu 12, Nõmme</t>
  </si>
  <si>
    <t>Signe Prii</t>
  </si>
  <si>
    <t>2021-2027.2.01.24-4535</t>
  </si>
  <si>
    <t>Pelletikatla soetamine ja paigaldamine aadressil Ristiku 9, Jõhvi</t>
  </si>
  <si>
    <t>Mare Karu</t>
  </si>
  <si>
    <t>2021-2027.2.01.24-4541</t>
  </si>
  <si>
    <t>Elamu tahkeküttekolde asendamine õhk-vesi soojuspumbaga aadressil Graniidi tn 16b, Kiviõli</t>
  </si>
  <si>
    <t>Evelin Saarmets</t>
  </si>
  <si>
    <t>2021-2027.2.01.24-4550</t>
  </si>
  <si>
    <t>Türi Pargi pst 11 väikeelamu kütteseadmete uuendamine</t>
  </si>
  <si>
    <t>Eha Pehk</t>
  </si>
  <si>
    <t>2021-2027.2.01.24-4553</t>
  </si>
  <si>
    <t>Põrandakütte paigaldamine elamusse. Staadioni 24 Tartu</t>
  </si>
  <si>
    <t>Johannes Vedru</t>
  </si>
  <si>
    <t>2021-2027.2.01.24-4554</t>
  </si>
  <si>
    <t>Pelletikatla ja õhk-vesi soojuspumba soetamine koos paigaldamisega aadressil Karja 38, Võru</t>
  </si>
  <si>
    <t>Pille-Kadri Pärna</t>
  </si>
  <si>
    <t>2021-2027.2.01.24-4556</t>
  </si>
  <si>
    <t>Viljandi mnt 47 küttsüsteemi vahetus</t>
  </si>
  <si>
    <t>Viljar Jahtmaa</t>
  </si>
  <si>
    <t>2021-2027.2.01.24-4558</t>
  </si>
  <si>
    <t>Halupuukatla uuendamine aadressil Kärdla, Koidu tn. 4</t>
  </si>
  <si>
    <t>Sirje Bürkland</t>
  </si>
  <si>
    <t>2021-2027.2.01.24-4559</t>
  </si>
  <si>
    <t>Elamu soojusvarustuse üleviimine puukatlast õhk-vesi soosjupumba kasutamisele</t>
  </si>
  <si>
    <t>Lembit Kangur</t>
  </si>
  <si>
    <t>2021-2027.2.01.24-4560</t>
  </si>
  <si>
    <t>Ravila 18 küttesüsteemi uuendamine</t>
  </si>
  <si>
    <t>Richard Meitern</t>
  </si>
  <si>
    <t>2021-2027.2.01.24-4563</t>
  </si>
  <si>
    <t>Väikeelamu kütteseadmete uuendamine Kilingi-Nõmme Savi tn 15</t>
  </si>
  <si>
    <t>Ahti Aldoja</t>
  </si>
  <si>
    <t>2021-2027.2.01.24-4565</t>
  </si>
  <si>
    <t>Rakvere Lääne 22 õhk-vesi soojuspumba paigaldus</t>
  </si>
  <si>
    <t>2021-2027.2.01.24-4568</t>
  </si>
  <si>
    <t>Soojuspumba soetamine aadressile Taara 32a, Tallinn</t>
  </si>
  <si>
    <t>2021-2027.2.01.24-4572</t>
  </si>
  <si>
    <t>Väikeelamu kütteseadme uuendamine õhk-vesi küttesüsteemi soetamine ja paigaldamine</t>
  </si>
  <si>
    <t>2021-2027.2.01.24-4573</t>
  </si>
  <si>
    <t>Elamu Valga linnas Võnnu 14</t>
  </si>
  <si>
    <t>Andres Kaas</t>
  </si>
  <si>
    <t>2021-2027.2.01.24-4575</t>
  </si>
  <si>
    <t>Valga Võru 67 uue ahju ehitamine</t>
  </si>
  <si>
    <t>Ulvi Drubinš</t>
  </si>
  <si>
    <t>2021-2027.2.01.24-4576</t>
  </si>
  <si>
    <t>Künnapuu õhk-vesi soojuspump</t>
  </si>
  <si>
    <t>Heiki Raadik</t>
  </si>
  <si>
    <t>2021-2027.2.01.24-4581</t>
  </si>
  <si>
    <t>Õhk-vesi soojuspumba soetamine koos paigaldamisega VALGA 46 TÕRVA</t>
  </si>
  <si>
    <t>Olar Elango</t>
  </si>
  <si>
    <t>2021-2027.2.01.24-4583</t>
  </si>
  <si>
    <t>Õhk-vesi soojuspumba paigaldamine aadressil Harku 30a, Tallinn</t>
  </si>
  <si>
    <t>Valdeko Sütt</t>
  </si>
  <si>
    <t>2021-2027.2.01.24-4585</t>
  </si>
  <si>
    <t>Tahkel kütusel põhineva kütteseadme uuendamine aadressil Kitsas tn 3, Tõrva</t>
  </si>
  <si>
    <t>Leili Kuum</t>
  </si>
  <si>
    <t>2021-2027.2.01.24-4586</t>
  </si>
  <si>
    <t>Vana pelleti/õli katla küttesüsteemi väljavahetamine õhk-vesi küttelahenduse vastu aadressil Tamme 53-,6 Pärnu</t>
  </si>
  <si>
    <t>Fred Hindrichson</t>
  </si>
  <si>
    <t>2021-2027.2.01.24-4589</t>
  </si>
  <si>
    <t>Maasoojuspumba paigaldamine aadressil Kungla 3</t>
  </si>
  <si>
    <t>Elgo Üksvärav</t>
  </si>
  <si>
    <t>2021-2027.2.01.24-4590</t>
  </si>
  <si>
    <t>Kraavi 8 Kuressaare</t>
  </si>
  <si>
    <t>Hannes Kirs</t>
  </si>
  <si>
    <t>2021-2027.2.01.24-4591</t>
  </si>
  <si>
    <t>Pikk tn 64 Tapa linn tahkekütusel põhineva küttesadme vahetamine õhk-vesi soojuspumba vastu</t>
  </si>
  <si>
    <t>Astra Tuuna</t>
  </si>
  <si>
    <t>2021-2027.2.01.24-4592</t>
  </si>
  <si>
    <t>Otepää Niidu1 keskkütte katla vahetus</t>
  </si>
  <si>
    <t>Aivar Karavaškin</t>
  </si>
  <si>
    <t>2021-2027.2.01.24-4599</t>
  </si>
  <si>
    <t>Kütteseadme Uuendus: Valga mnt. 17a, Elva, Tartumaa</t>
  </si>
  <si>
    <t>Rena Tasuja</t>
  </si>
  <si>
    <t>2021-2027.2.01.24-4600</t>
  </si>
  <si>
    <t>Paigaldada Õhk-vesi soojuspumb, ahikutte asemel. Adressil Koidu 6 Jõhvi, Ida-Virumaa.</t>
  </si>
  <si>
    <t>Aleksandr Kruglov</t>
  </si>
  <si>
    <t>2021-2027.2.01.24-4604</t>
  </si>
  <si>
    <t>Kalmistu tee 8a olemasoleva küttesüsteemi ümberehitus õhk-vesi soojuspumba süsteemile ja üleminek põrandaküttele</t>
  </si>
  <si>
    <t>Merike Mitt</t>
  </si>
  <si>
    <t>2021-2027.2.01.24-4605</t>
  </si>
  <si>
    <t>Tallinn, Järve tn 7-1 keskküttesüsteemi renoveerimisprojekt</t>
  </si>
  <si>
    <t>Gotthard Blös</t>
  </si>
  <si>
    <t>2021-2027.2.01.24-4606</t>
  </si>
  <si>
    <t>Vahtra 39 katla väljavahetamine</t>
  </si>
  <si>
    <t>Elju Floren</t>
  </si>
  <si>
    <t>2021-2027.2.01.24-4611</t>
  </si>
  <si>
    <t>Elamu kütteseadmete uuendamine Männi 10, Põltsamaa</t>
  </si>
  <si>
    <t>Siiri Kõrv</t>
  </si>
  <si>
    <t>2021-2027.2.01.24-4614</t>
  </si>
  <si>
    <t>Uue moodulahju ehitamine vana ahju asemele Haapsalus Õpetaja tänavas majas nr 43</t>
  </si>
  <si>
    <t>Liisi Karydi</t>
  </si>
  <si>
    <t>2021-2027.2.01.24-4615</t>
  </si>
  <si>
    <t>Väikeelamu ahju uuendamine aadressil Padu 17 Tallinn</t>
  </si>
  <si>
    <t>Kaia Inno</t>
  </si>
  <si>
    <t>2021-2027.2.01.24-4616</t>
  </si>
  <si>
    <t>ÕHK-VESI SOOJUSPUMBA PAIGALDAMINE TARTU KOPLI TN 21 A</t>
  </si>
  <si>
    <t>Raivo Hõim</t>
  </si>
  <si>
    <t>2021-2027.2.01.24-4618</t>
  </si>
  <si>
    <t>Roosi 11 kütteseadmete uuendamine A++ küteseadmetega</t>
  </si>
  <si>
    <t>Uku Vändrik</t>
  </si>
  <si>
    <t>2021-2027.2.01.24-4619</t>
  </si>
  <si>
    <t>Kesk 26 küttesüsteemi uuendamine</t>
  </si>
  <si>
    <t>Peeter Tammetalu</t>
  </si>
  <si>
    <t>2021-2027.2.01.24-4620</t>
  </si>
  <si>
    <t>Keskküttekatla asendamine ökonoomsema katlaga (Salme 9, Võru linn)</t>
  </si>
  <si>
    <t>Alar Kangro</t>
  </si>
  <si>
    <t>2021-2027.2.01.24-4623</t>
  </si>
  <si>
    <t>Koidula 11 küttesüsteem</t>
  </si>
  <si>
    <t>Karin Lapp</t>
  </si>
  <si>
    <t>2021-2027.2.01.24-4624</t>
  </si>
  <si>
    <t>Väikeelamute kütteseadmete uuendamise toetus II voor</t>
  </si>
  <si>
    <t>Jüri Urb</t>
  </si>
  <si>
    <t>2021-2027.2.01.24-4625</t>
  </si>
  <si>
    <t>Õhk-vesi soojuspumba ja radiaatorite paigaldamine Rakveres Vahtra 3</t>
  </si>
  <si>
    <t>Anne Erbsen</t>
  </si>
  <si>
    <t>2021-2027.2.01.24-4628</t>
  </si>
  <si>
    <t>Parkali 19 Paide, õhk-vesi soojuspumba soetamine koos paigaldusega.</t>
  </si>
  <si>
    <t>2021-2027.2.01.24-4629</t>
  </si>
  <si>
    <t>Marko Nuuma</t>
  </si>
  <si>
    <t>2021-2027.2.01.24-4630</t>
  </si>
  <si>
    <t>Kütteseadmete uuendamine aadressil Voorimehe 3, Pärnu</t>
  </si>
  <si>
    <t>Villu Jürimaa</t>
  </si>
  <si>
    <t>2021-2027.2.01.24-4633</t>
  </si>
  <si>
    <t>Saue Linn Ridva 1 õhk-vee pumba paigaldus</t>
  </si>
  <si>
    <t>Marko Pruus</t>
  </si>
  <si>
    <t>2021-2027.2.01.24-4637</t>
  </si>
  <si>
    <t>Timuti 10 õhk-vesi soojuspumba paigaldus</t>
  </si>
  <si>
    <t>Evar Saksen</t>
  </si>
  <si>
    <t>2021-2027.2.01.24-4640</t>
  </si>
  <si>
    <t>Üllar Karu</t>
  </si>
  <si>
    <t>2021-2027.2.01.24-4641</t>
  </si>
  <si>
    <t>Merike Nakström</t>
  </si>
  <si>
    <t>2021-2027.2.01.24-4644</t>
  </si>
  <si>
    <t>Maasoojuspumba paigaldamine ja põrandakütte soetamine koos paigaldusega aadressil Türi Oskar Lutsu 29</t>
  </si>
  <si>
    <t>Ketri Tammela</t>
  </si>
  <si>
    <t>2021-2027.2.01.24-4646</t>
  </si>
  <si>
    <t>ahju renoveerimine aadressil Koolitare 20 Otepää linn</t>
  </si>
  <si>
    <t>Aivar Parts</t>
  </si>
  <si>
    <t>2021-2027.2.01.24-4648</t>
  </si>
  <si>
    <t>Elamu kütteseadme modernisatsioon aadressil Jääraku tee 41, Tallinn</t>
  </si>
  <si>
    <t>Viktor Andrejev</t>
  </si>
  <si>
    <t>2021-2027.2.01.24-4650</t>
  </si>
  <si>
    <t>Elamu kütteseadme uuendamine Põltsamaa Marja 12B</t>
  </si>
  <si>
    <t>Aive Kalm</t>
  </si>
  <si>
    <t>2021-2027.2.01.24-4652</t>
  </si>
  <si>
    <t>Lunini 26 eramu küttesüsteemi uuendamie</t>
  </si>
  <si>
    <t>Anneli Poska</t>
  </si>
  <si>
    <t>2021-2027.2.01.24-4654</t>
  </si>
  <si>
    <t>Kütteseade</t>
  </si>
  <si>
    <t>2021-2027.2.01.24-4655</t>
  </si>
  <si>
    <t>Küttekolde uuendamine Särje 5a II</t>
  </si>
  <si>
    <t>2021-2027.2.01.24-4656</t>
  </si>
  <si>
    <t>Elamu küttesüsteemi uuendamine aadressil: Talve 1, Kuressaare</t>
  </si>
  <si>
    <t>Kätlin Soom</t>
  </si>
  <si>
    <t>2021-2027.2.01.24-4657</t>
  </si>
  <si>
    <t>Kütteseadmete uuendamise toetus</t>
  </si>
  <si>
    <t>Veiko Põldsaar</t>
  </si>
  <si>
    <t>2021-2027.2.01.24-4659</t>
  </si>
  <si>
    <t>Õhk-vesi soojuspumba paigaldus, kaminahju rekonstrueerimine ja põrandakütte paigaldus aadressil Matka tee 30 (Pirita).</t>
  </si>
  <si>
    <t>Tiit Saluveer</t>
  </si>
  <si>
    <t>2021-2027.2.01.24-4660</t>
  </si>
  <si>
    <t>Õhk-vesi soojuspumba ja puugaasi- ja pelletikatla paigaldamine ning olemasoleva kütteseadme eemaldaminee</t>
  </si>
  <si>
    <t>Merje Müürsepp-Kuntu</t>
  </si>
  <si>
    <t>2021-2027.2.01.24-4661</t>
  </si>
  <si>
    <t>Õhk-vesi soojuspumba paigaldus Pikk 50 Valga</t>
  </si>
  <si>
    <t>Kalle Talvik</t>
  </si>
  <si>
    <t>2021-2027.2.01.24-4662</t>
  </si>
  <si>
    <t>Ahju uuendamine aadressil Sõbra 46, Tartu</t>
  </si>
  <si>
    <t>Christian Pintson</t>
  </si>
  <si>
    <t>2021-2027.2.01.24-4664</t>
  </si>
  <si>
    <t>Elamu kütteseadme uuendamine aadressil Vabaduse pst 153</t>
  </si>
  <si>
    <t>Lea Kurbel-Kalamees</t>
  </si>
  <si>
    <t>2021-2027.2.01.24-4668</t>
  </si>
  <si>
    <t>Elamuküttesüsteemi kaasjastamine õhk-vesi soojuspumba näol aadressil Mäekalda 1, Rakvere.</t>
  </si>
  <si>
    <t>Marko Vilu</t>
  </si>
  <si>
    <t>2021-2027.2.01.24-4669</t>
  </si>
  <si>
    <t>Piiri 7 küttesüsteemi uuendamine</t>
  </si>
  <si>
    <t>Pille Prenner</t>
  </si>
  <si>
    <t>2021-2027.2.01.24-4670</t>
  </si>
  <si>
    <t>Ahju ümberehitamine määruses toodud standarditele vastavaks aadressil Peetri 9 Pärnu linn.Ahju ümberehitamine määruses toodud standarditele vastavaks aadressil Peetri 9 Pärnu linn.</t>
  </si>
  <si>
    <t>2021-2027.2.01.24-4674</t>
  </si>
  <si>
    <t>Eramu küttesüsteemi uuendamine õhk-vesi küttesüsteemiks , Künni 3</t>
  </si>
  <si>
    <t>Triin Kuusler</t>
  </si>
  <si>
    <t>2021-2027.2.01.24-4677</t>
  </si>
  <si>
    <t>Kütteseadme uuendamine Kalvi 8-2, Viljandi</t>
  </si>
  <si>
    <t>Marko Holtsmann</t>
  </si>
  <si>
    <t>2021-2027.2.01.24-4684</t>
  </si>
  <si>
    <t>Elamu tahkel kõtusel põhineva kütteseadme asendamine õhk-vesi soojuspumbaga Voor2</t>
  </si>
  <si>
    <t>Agnes Napp</t>
  </si>
  <si>
    <t>2021-2027.2.01.24-4686</t>
  </si>
  <si>
    <t>Küttesüsteemi uuendamine, pelletikatla paigaldamine aadressil Eha 3, Jõhvi</t>
  </si>
  <si>
    <t>Rustem Magsumov</t>
  </si>
  <si>
    <t>2021-2027.2.01.24-4690</t>
  </si>
  <si>
    <t>Elamu tahkeküttekatla asendamine uue tahkeküttekatlaga.</t>
  </si>
  <si>
    <t>Risto Ranniku</t>
  </si>
  <si>
    <t>2021-2027.2.01.24-4691</t>
  </si>
  <si>
    <t>Õhk-vesi soojuspumba paigaldamine ja radiaatorite vahetus üksikelamul Gaasi 2 Põltsamaa</t>
  </si>
  <si>
    <t>Erich Metsma</t>
  </si>
  <si>
    <t>2021-2027.2.01.24-4693</t>
  </si>
  <si>
    <t>Tammekuru 4a esimese (I) korruse ahju vahetus moodulahju vastu</t>
  </si>
  <si>
    <t>2021-2027.2.01.24-4696</t>
  </si>
  <si>
    <t>Ahju ja õhk-veesüsteemi hange ja paigaldamine renoveeritavasse majja Õuna 5.</t>
  </si>
  <si>
    <t>Kristel Siht</t>
  </si>
  <si>
    <t>2021-2027.2.01.24-4697</t>
  </si>
  <si>
    <t>Tahkeküttekatla vahetamine pelletikatla vastu aadressil Ülase 7</t>
  </si>
  <si>
    <t>Eimar Pihlakas</t>
  </si>
  <si>
    <t>2021-2027.2.01.24-4698</t>
  </si>
  <si>
    <t>Maasoojuspumba paigaldamine Jõgeva Roosi 5 elamule</t>
  </si>
  <si>
    <t>Kristi Klaos</t>
  </si>
  <si>
    <t>2021-2027.2.01.24-4699</t>
  </si>
  <si>
    <t>"Elamu ahju uuendamine aadressil Seminari 18a"</t>
  </si>
  <si>
    <t>Sirje Kiviberg</t>
  </si>
  <si>
    <t>2021-2027.2.01.24-4700</t>
  </si>
  <si>
    <t>Pelletikatla soetamine koos paigaldamisega elamusse aadressil Jääraku tee 19, Tallinn</t>
  </si>
  <si>
    <t>Merle Ollik</t>
  </si>
  <si>
    <t>2021-2027.2.01.24-4701</t>
  </si>
  <si>
    <t>Lauliku 21a</t>
  </si>
  <si>
    <t>Kerli-Ene Erik</t>
  </si>
  <si>
    <t>2021-2027.2.01.24-4702</t>
  </si>
  <si>
    <t>Maasoojuspumba paigaldamine Põltsamaa Kirde 10 elamule</t>
  </si>
  <si>
    <t>Karro Külanurm</t>
  </si>
  <si>
    <t>2021-2027.2.01.24-4703</t>
  </si>
  <si>
    <t>Tähtvere 18D liitumine kaugküttega ning vana ahju uuendamine koos korstna renoveerimisega</t>
  </si>
  <si>
    <t>Aet Seire</t>
  </si>
  <si>
    <t>2021-2027.2.01.24-4709</t>
  </si>
  <si>
    <t>Õhk-vesi kütteseadme soetamine Heki tn 10</t>
  </si>
  <si>
    <t>2021-2027.2.01.24-4710</t>
  </si>
  <si>
    <t>Eramu küttesüsteemi uuendamine</t>
  </si>
  <si>
    <t>Eevi Kallo</t>
  </si>
  <si>
    <t>2021-2027.2.01.24-4711</t>
  </si>
  <si>
    <t>Pelletikatla vahetus</t>
  </si>
  <si>
    <t>Maila Hõim</t>
  </si>
  <si>
    <t>2021-2027.2.01.24-4713</t>
  </si>
  <si>
    <t>Elamu küttesüsteemi uuendamine aadressil Lehe 14 Tallinn, 13426</t>
  </si>
  <si>
    <t>Margus Pipar</t>
  </si>
  <si>
    <t>2021-2027.2.01.24-4714</t>
  </si>
  <si>
    <t>Soojuspumba soetamine ning paigaldamine aadressil Holmi kallas 4, Haapsalu</t>
  </si>
  <si>
    <t>2021-2027.2.01.24-4721</t>
  </si>
  <si>
    <t>1939.a. ehitatud maja 2.korrusel asuva glasuurpottidega ahju renoveerimine</t>
  </si>
  <si>
    <t>2021-2027.2.01.24-4722</t>
  </si>
  <si>
    <t>Kütteseadme uuendamine Pärnu, Kadaka 2</t>
  </si>
  <si>
    <t>Heigo Vuuk</t>
  </si>
  <si>
    <t>2021-2027.2.01.24-4723</t>
  </si>
  <si>
    <t>Väikeelamu katusekorrusel paikneva ühe tahkel kütusel põhineva kütteseadme rekonstrueerimine</t>
  </si>
  <si>
    <t>Kati Mäesaar</t>
  </si>
  <si>
    <t>2021-2027.2.01.24-4725</t>
  </si>
  <si>
    <t>Kiviõlis Niine 11 asuva elamu küttesüsteemi renoveertimine</t>
  </si>
  <si>
    <t>Valdur Raie</t>
  </si>
  <si>
    <t>2021-2027.2.01.24-4728</t>
  </si>
  <si>
    <t>Raimo Raja</t>
  </si>
  <si>
    <t>2021-2027.2.01.24-4730</t>
  </si>
  <si>
    <t>Elamu küttesüsteemi uuendamine tahkeküttelt õhk-vesi soojuspumbale aadressil Õhtu 9 Valga linn.</t>
  </si>
  <si>
    <t>Ranno Teder</t>
  </si>
  <si>
    <t>2021-2027.2.01.24-4731</t>
  </si>
  <si>
    <t>Vasara 26 kütteseadme uuendamise toetus</t>
  </si>
  <si>
    <t>Tiina Härmson</t>
  </si>
  <si>
    <t>2021-2027.2.01.24-4733</t>
  </si>
  <si>
    <t>Aarde 20 õhk- vesi küttesüsteemi paigaldus</t>
  </si>
  <si>
    <t>Külli Kell</t>
  </si>
  <si>
    <t>2021-2027.2.01.24-4734</t>
  </si>
  <si>
    <t>Roheline 52/1 Pärnu</t>
  </si>
  <si>
    <t>Rainer Nairis</t>
  </si>
  <si>
    <t>2021-2027.2.01.24-4735</t>
  </si>
  <si>
    <t>Üksikelamu vana ahju asendamine uue ahjuga.</t>
  </si>
  <si>
    <t>Küllike Saar</t>
  </si>
  <si>
    <t>2021-2027.2.01.24-4736</t>
  </si>
  <si>
    <t>Olemasoleva küttesüsteemi väljavahetamine aadressil Kaja 2</t>
  </si>
  <si>
    <t>Raido Niitav</t>
  </si>
  <si>
    <t>2021-2027.2.01.24-4737</t>
  </si>
  <si>
    <t>Õhk-vesi kütteseadme paigaldus elamule aadressil Nelgi 19</t>
  </si>
  <si>
    <t>2021-2027.2.01.24-4738</t>
  </si>
  <si>
    <t>Ahju rekonstrueerimine aadressil Kesk 1, Kuressaare</t>
  </si>
  <si>
    <t>Meelis Toomsalu</t>
  </si>
  <si>
    <t>2021-2027.2.01.24-4739</t>
  </si>
  <si>
    <t>Kastani 32 Viljandi kütteseadme vahetus</t>
  </si>
  <si>
    <t>Urve Tõnisson</t>
  </si>
  <si>
    <t>2021-2027.2.01.24-4740</t>
  </si>
  <si>
    <t>Vana kivisöe katla ja maja küttesüsteemi uuendamine</t>
  </si>
  <si>
    <t>Anneli Erstu</t>
  </si>
  <si>
    <t>2021-2027.2.01.24-4741</t>
  </si>
  <si>
    <t>Kaugküüttega liitumine,PÄRNU ASTRI 6</t>
  </si>
  <si>
    <t>Toomas Tammsoo</t>
  </si>
  <si>
    <t>2021-2027.2.01.24-4742</t>
  </si>
  <si>
    <t>´Õhk-vesi soojuspumba paigaldamine elamusse</t>
  </si>
  <si>
    <t>Regina Kallaste</t>
  </si>
  <si>
    <t>2021-2027.2.01.24-4743</t>
  </si>
  <si>
    <t>Põrandakütte ja õhk-vesi soojuspumba paigaldus Kesk 18a, Pärnu</t>
  </si>
  <si>
    <t>Märt Haan</t>
  </si>
  <si>
    <t>2021-2027.2.01.24-4746</t>
  </si>
  <si>
    <t>Niidu 6</t>
  </si>
  <si>
    <t>Madis Aednik</t>
  </si>
  <si>
    <t>2021-2027.2.01.24-4747</t>
  </si>
  <si>
    <t>Ahju paigaldamine</t>
  </si>
  <si>
    <t>Sven Juhkam</t>
  </si>
  <si>
    <t>2021-2027.2.01.24-4748</t>
  </si>
  <si>
    <t>Elva J.Kärneri 41 õhk-vesi soojuspumbaga küttesüsteemi rajamine</t>
  </si>
  <si>
    <t>Evelin Jürgenson</t>
  </si>
  <si>
    <t>2021-2027.2.01.24-4749</t>
  </si>
  <si>
    <t>Kütteseadmete uuendamine Koidu 122, Keila</t>
  </si>
  <si>
    <t>Viljar Müür</t>
  </si>
  <si>
    <t>2021-2027.2.01.24-4750</t>
  </si>
  <si>
    <t>Elvas asuva eramu katel ja küttesüsteem</t>
  </si>
  <si>
    <t>2021-2027.2.01.24-4751</t>
  </si>
  <si>
    <t>Sarve 2, vana ahju eemaldamine, õhk-vesi soojuspumbaga põrandakütte paigaldamine,.</t>
  </si>
  <si>
    <t>Timo Loorits</t>
  </si>
  <si>
    <t>2021-2027.2.01.24-4753</t>
  </si>
  <si>
    <t>küttesüsteemi uuendus</t>
  </si>
  <si>
    <t>Avo Kuusk</t>
  </si>
  <si>
    <t>2021-2027.2.01.24-4754</t>
  </si>
  <si>
    <t>Vääna 20 küttesüsteemi renoveerimine</t>
  </si>
  <si>
    <t>Allan Kruus</t>
  </si>
  <si>
    <t>2021-2027.2.01.24-4757</t>
  </si>
  <si>
    <t>Kütteseadmete uuendamine aadressil Telliskivi 23</t>
  </si>
  <si>
    <t>2021-2027.2.01.24-4760</t>
  </si>
  <si>
    <t>Pelletikütte uuendus aadressil Laane 17, Tallinn</t>
  </si>
  <si>
    <t>Teele Truumets</t>
  </si>
  <si>
    <t>2021-2027.2.01.24-4761</t>
  </si>
  <si>
    <t>Hõbekuuse tee 35 kütteseadmete uuendamine</t>
  </si>
  <si>
    <t>Ago Haabpiht</t>
  </si>
  <si>
    <t>2021-2027.2.01.24-4762</t>
  </si>
  <si>
    <t>õhk-veepumbale üleminek</t>
  </si>
  <si>
    <t>Kirill Nimtšuk</t>
  </si>
  <si>
    <t>2021-2027.2.01.24-4764</t>
  </si>
  <si>
    <t>Elamu kütteseadme väljavahetamine õhk-vesi soojuspumba vastu Perve 14, Valga.</t>
  </si>
  <si>
    <t>Urmas Kolsar</t>
  </si>
  <si>
    <t>2021-2027.2.01.24-4766</t>
  </si>
  <si>
    <t>Õhk-vesi soojuspumba paigaldus aadressile Uus tn 6 (korter 2), Haapsalu</t>
  </si>
  <si>
    <t>Kairi Talv</t>
  </si>
  <si>
    <t>2021-2027.2.01.24-4767</t>
  </si>
  <si>
    <t>Maasoojuspump puidukütte asemel aadressil Härmatise tn 6, Tallinn</t>
  </si>
  <si>
    <t>Kati Lätte</t>
  </si>
  <si>
    <t>2021-2027.2.01.24-4768</t>
  </si>
  <si>
    <t>Kütteseadme uuendamisel ahju soetamine koos paigaldamisega ja ahju ehitamine</t>
  </si>
  <si>
    <t>Mati Vollmer</t>
  </si>
  <si>
    <t>2021-2027.2.01.24-4770</t>
  </si>
  <si>
    <t>Ahju uuendamine aadressil Koidu 97, Keila</t>
  </si>
  <si>
    <t>Marge Esperk</t>
  </si>
  <si>
    <t>2021-2027.2.01.24-4771</t>
  </si>
  <si>
    <t>Tallinn Laane 3 küttesüsteemi uuendamine</t>
  </si>
  <si>
    <t>Evelin Heinam</t>
  </si>
  <si>
    <t>2021-2027.2.01.24-4774</t>
  </si>
  <si>
    <t>Üksikelamu küttesüsteemi ümberehitus</t>
  </si>
  <si>
    <t>Greta-Carina Kanter</t>
  </si>
  <si>
    <t>2021-2027.2.01.24-4776</t>
  </si>
  <si>
    <t>Elamu liitumine kaugkütevõrguga ja radiaatorite paigaldamine aadressil Kapteni 4 / Sadama 5</t>
  </si>
  <si>
    <t>2021-2027.2.01.24-4777</t>
  </si>
  <si>
    <t>Annely Piir</t>
  </si>
  <si>
    <t>2021-2027.2.01.24-4778</t>
  </si>
  <si>
    <t>Maaküttesüsteemi paigaldamine Laatsi 26 elamule</t>
  </si>
  <si>
    <t>Indrek Kuhi</t>
  </si>
  <si>
    <t>2021-2027.2.01.24-4780</t>
  </si>
  <si>
    <t>Linda 30a õhk- vesi soojuspumba paigaldus</t>
  </si>
  <si>
    <t>Kadi Metsma</t>
  </si>
  <si>
    <t>2021-2027.2.01.24-4781</t>
  </si>
  <si>
    <t>Mooni 6 küttesüsteemi parendamine</t>
  </si>
  <si>
    <t>Jonatan Valtenberg</t>
  </si>
  <si>
    <t>2021-2027.2.01.24-4787</t>
  </si>
  <si>
    <t>Elamu liitumine kaugküttevõrguga aadressil Kapteni 2 Pärnu 80011</t>
  </si>
  <si>
    <t>Sarmite Tammekivi</t>
  </si>
  <si>
    <t>2021-2027.2.01.24-4788</t>
  </si>
  <si>
    <t>Elamu kütteseadmete rekonstrueerimine jätkusuutlikuks Kose tee 72, Tallinn</t>
  </si>
  <si>
    <t>Anne Muhk</t>
  </si>
  <si>
    <t>2021-2027.2.01.24-4789</t>
  </si>
  <si>
    <t>Väikeelamu kütteseadmete uuedendus Haapsalus Kalda tänaval</t>
  </si>
  <si>
    <t>Tarmo Kariis</t>
  </si>
  <si>
    <t>2021-2027.2.01.24-4790</t>
  </si>
  <si>
    <t>maaküte Paplite pst 16</t>
  </si>
  <si>
    <t>Jaan Nuga</t>
  </si>
  <si>
    <t>2021-2027.2.01.24-4793</t>
  </si>
  <si>
    <t>Küttesüsteemi uuendamine aadressil Suur Kaar 39 Tartu linn.</t>
  </si>
  <si>
    <t>Mirjam Landra</t>
  </si>
  <si>
    <t>2021-2027.2.01.24-4794</t>
  </si>
  <si>
    <t>Õhk-vesi soojuspumba lisamine aadressil Tamme pst 46, Tartu</t>
  </si>
  <si>
    <t>Janek Lumi</t>
  </si>
  <si>
    <t>2021-2027.2.01.24-4795</t>
  </si>
  <si>
    <t>Elamu kütteseadme uuendamine maasoojuspumbaga Laatsi 5 Valga</t>
  </si>
  <si>
    <t>Aare Vilo</t>
  </si>
  <si>
    <t>2021-2027.2.01.24-4797</t>
  </si>
  <si>
    <t>Väikeelamu kütteseadme uuendamise toetus Tulika 15</t>
  </si>
  <si>
    <t>Helle Rosin</t>
  </si>
  <si>
    <t>2021-2027.2.01.24-4798</t>
  </si>
  <si>
    <t>Puiestee 6, Jõgeva kütteseadme uuendamine</t>
  </si>
  <si>
    <t>Veigo Mandre</t>
  </si>
  <si>
    <t>2021-2027.2.01.24-4799</t>
  </si>
  <si>
    <t>2021-2027.2.01.24-4800</t>
  </si>
  <si>
    <t>Veeriku tee 18, Tallinn kütteseadmete vahetus</t>
  </si>
  <si>
    <t>Teet Lind</t>
  </si>
  <si>
    <t>2021-2027.2.01.24-4801</t>
  </si>
  <si>
    <t>Õhk-vesi soojuspumba paigaldamine: aadressil Tartu, Peedu tn. 4</t>
  </si>
  <si>
    <t>Taisto Piir</t>
  </si>
  <si>
    <t>2021-2027.2.01.24-4803</t>
  </si>
  <si>
    <t>viljandi kase18 küttesüsteemid</t>
  </si>
  <si>
    <t>Marko Suvisild</t>
  </si>
  <si>
    <t>2021-2027.2.01.24-4808</t>
  </si>
  <si>
    <t>Kütteseadme uuendamine aadressil Pärnu mnt.528, Tallinn</t>
  </si>
  <si>
    <t>Luule Raamat</t>
  </si>
  <si>
    <t>2021-2027.2.01.24-4809</t>
  </si>
  <si>
    <t>Nooruse 50, Tartu</t>
  </si>
  <si>
    <t>Tanel Veere</t>
  </si>
  <si>
    <t>2021-2027.2.01.24-4812</t>
  </si>
  <si>
    <t>Kütteseadmete uuendamine ja kaasajastamine aadressil Paide linn, Paide linn Rüütli 10/2</t>
  </si>
  <si>
    <t>2021-2027.2.01.24-4814</t>
  </si>
  <si>
    <t>Elamu kütteseadme uuendamine õhk-vesi soojuspumbaga Metsa 2a Tõrva linn</t>
  </si>
  <si>
    <t>Silvar Juht</t>
  </si>
  <si>
    <t>2021-2027.2.01.24-4816</t>
  </si>
  <si>
    <t>Maasoojuspump Palu tee 3, Elva</t>
  </si>
  <si>
    <t>2021-2027.2.01.24-4818</t>
  </si>
  <si>
    <t>Maasoojuspumba soetamine koos paigaldamisega ja radiaatorite, sh torustiku ja armatuuri soetamine koos paigaldamisega aadressil Lehola 29, Pärnu.</t>
  </si>
  <si>
    <t>Marko Juske</t>
  </si>
  <si>
    <t>2021-2027.2.01.24-4821</t>
  </si>
  <si>
    <t>Lõuna 7 kütteseadme uuendamine</t>
  </si>
  <si>
    <t>2021-2027.2.01.24-4825</t>
  </si>
  <si>
    <t>Elamule õhk-vesi soojuspumba soetamine ja paigaldamine aadressil Laua 3 Saue.</t>
  </si>
  <si>
    <t>2021-2027.2.01.24-4826</t>
  </si>
  <si>
    <t>Pargi 41, Nõmme</t>
  </si>
  <si>
    <t>Tanel Lint</t>
  </si>
  <si>
    <t>2021-2027.2.01.24-4827</t>
  </si>
  <si>
    <t>Küttesüsteemi rekonstrueerimine ja energiatõhususe parandamine ridaelamu boksis Trummi 40/3 Nõmme Tallinn</t>
  </si>
  <si>
    <t>Märt Ehrenpreis</t>
  </si>
  <si>
    <t>2021-2027.2.01.24-4828</t>
  </si>
  <si>
    <t>Tartu, Linnu 7 kütteseadme vahetamine</t>
  </si>
  <si>
    <t>Marek-Arnold Leemet</t>
  </si>
  <si>
    <t>2021-2027.2.01.24-4829</t>
  </si>
  <si>
    <t>Elamu õhk-vesi kütteseadme paigaldus aadressil Purde 29, Elva linn</t>
  </si>
  <si>
    <t>Andrus Pullmann</t>
  </si>
  <si>
    <t>2021-2027.2.01.24-4833</t>
  </si>
  <si>
    <t>Teise korruse küttekolde asendamine õhk-vesi soojuspumbaga aadressil Ojaveere 2a, Tallinn</t>
  </si>
  <si>
    <t>2021-2027.2.01.24-4835</t>
  </si>
  <si>
    <t>Õhk-vesi soojuspumba soetamine ja paigaldus Jõhvi, Soo põik 6</t>
  </si>
  <si>
    <t>Margarita Bežko</t>
  </si>
  <si>
    <t>2021-2027.2.01.24-4836</t>
  </si>
  <si>
    <t>Elamu kütteseadme uuendamine aadressil Meloni 21 II</t>
  </si>
  <si>
    <t>2021-2027.2.01.24-4837</t>
  </si>
  <si>
    <t>Uku pst 17, Pärnu küttesüsteemide uuendamine</t>
  </si>
  <si>
    <t>Brit Põldaru</t>
  </si>
  <si>
    <t>2021-2027.2.01.24-4845</t>
  </si>
  <si>
    <t>Õhk-vesi soojuspumba soetamine koos paigaldamisega aadressil Tüve 14 Haapsalu</t>
  </si>
  <si>
    <t>Argo Hussar</t>
  </si>
  <si>
    <t>2021-2027.2.01.24-4850</t>
  </si>
  <si>
    <t>Elamu küttesüsteemide uuendamine õhk-vesi soojuspumba vastu aadressil Leete 16, Tallinn.</t>
  </si>
  <si>
    <t>Lauri Raag</t>
  </si>
  <si>
    <t>2021-2027.2.01.24-4852</t>
  </si>
  <si>
    <t>Pelletikatla soetamine koos paigaldusega Põhja-Kaare 18 Põltsamaaa linnas</t>
  </si>
  <si>
    <t>Milvi Polli</t>
  </si>
  <si>
    <t>2021-2027.2.01.24-4858</t>
  </si>
  <si>
    <t>Kütteseadmete uuendamine Märdi 9, Valga</t>
  </si>
  <si>
    <t>Krista Kink</t>
  </si>
  <si>
    <t>2021-2027.2.01.24-4860</t>
  </si>
  <si>
    <t>Küttesüsteemi renoveerimine</t>
  </si>
  <si>
    <t>Taavi Puru</t>
  </si>
  <si>
    <t>2021-2027.2.01.24-4861</t>
  </si>
  <si>
    <t>Küttesüsteemi kaasajastamine aadressil Tedre 24, Tallinn, Kristiine</t>
  </si>
  <si>
    <t>Lembi Mets</t>
  </si>
  <si>
    <t>2021-2027.2.01.24-4862</t>
  </si>
  <si>
    <t>Õhk-vesi soojuspumba paigaldus koos uue katla soetamisega</t>
  </si>
  <si>
    <t>Monika Õunap</t>
  </si>
  <si>
    <t>2021-2027.2.01.24-4864</t>
  </si>
  <si>
    <t>Õhk-vesi soojuspumba paigaldus ja radiaatorite vahetus Nelgi 15 Tartu</t>
  </si>
  <si>
    <t>Tiia-Ene Parts</t>
  </si>
  <si>
    <t>2021-2027.2.01.24-4865</t>
  </si>
  <si>
    <t>Õhk-vesi soojuspumba paigaldamine üksikelamule Soinaste tn 17a, Tartu linnas</t>
  </si>
  <si>
    <t>Reet Lill</t>
  </si>
  <si>
    <t>2021-2027.2.01.24-4866</t>
  </si>
  <si>
    <t>Väikeelamu Jõekalda tn 4 Kiviõli tahkekütteseadme vahetamine maasoojuspumbaga</t>
  </si>
  <si>
    <t>Meelis Urban</t>
  </si>
  <si>
    <t>2021-2027.2.01.24-4867</t>
  </si>
  <si>
    <t>Ahjude uuendamise toetus</t>
  </si>
  <si>
    <t>Silvia Mentaal</t>
  </si>
  <si>
    <t>2021-2027.2.01.24-4868</t>
  </si>
  <si>
    <t>Kiviloo 28 Saue küttesüsteemi uuendamine</t>
  </si>
  <si>
    <t>Ivika Kolk</t>
  </si>
  <si>
    <t>2021-2027.2.01.24-4869</t>
  </si>
  <si>
    <t>F.R.Kreutzwaldi tn 69 küttesüsteemi uuendamine</t>
  </si>
  <si>
    <t>Maia Omri</t>
  </si>
  <si>
    <t>2021-2027.2.01.24-4870</t>
  </si>
  <si>
    <t>Kilingi-Nõmme, Kase 2 õhk-vesi soojuspumba paigaldus</t>
  </si>
  <si>
    <t>Virve Mardu</t>
  </si>
  <si>
    <t>2021-2027.2.01.24-4873</t>
  </si>
  <si>
    <t>Väikeelamu küttesüsteemi uuendus</t>
  </si>
  <si>
    <t>Andrus Verev</t>
  </si>
  <si>
    <t>2021-2027.2.01.24-4874</t>
  </si>
  <si>
    <t>Maie Nuuma</t>
  </si>
  <si>
    <t>2021-2027.2.01.24-4875</t>
  </si>
  <si>
    <t>kütteseadme uuendamine Ristiku 22</t>
  </si>
  <si>
    <t>Raili Torga</t>
  </si>
  <si>
    <t>2021-2027.2.01.24-4878</t>
  </si>
  <si>
    <t>Õhk-vesi soojuspumba paigaldamine: Tartu, Tammelehe tn 11</t>
  </si>
  <si>
    <t>Imre Raig</t>
  </si>
  <si>
    <t>2021-2027.2.01.24-4881</t>
  </si>
  <si>
    <t>vana ahju vahetus uue vastu</t>
  </si>
  <si>
    <t>Tiia Tepp</t>
  </si>
  <si>
    <t>2021-2027.2.01.24-4883</t>
  </si>
  <si>
    <t>Kütteseadmete uuendamine ja kaasajastamine aadressil Paide linn, Paide linn, Rüütli tn. 10/1</t>
  </si>
  <si>
    <t>2021-2027.2.01.24-4884</t>
  </si>
  <si>
    <t>Vananenud kütteseadme asendamine uuega</t>
  </si>
  <si>
    <t>Evelin Valge</t>
  </si>
  <si>
    <t>2021-2027.2.01.24-4885</t>
  </si>
  <si>
    <t>Lauliku 27, Tallinn, Nõmme, küttesüsteemi rekonstrueerimine</t>
  </si>
  <si>
    <t>Oliver Vilms</t>
  </si>
  <si>
    <t>2021-2027.2.01.24-4887</t>
  </si>
  <si>
    <t>Võru Karja 17b liitumine kaugküttevõrguga ja soojussõlme paigaldus</t>
  </si>
  <si>
    <t>Maria Park</t>
  </si>
  <si>
    <t>2021-2027.2.01.24-4888</t>
  </si>
  <si>
    <t>Elamu põhikütte väljavahetamine õhk-vesi soojuspumba lahendusele</t>
  </si>
  <si>
    <t>Rogen Huoponen</t>
  </si>
  <si>
    <t>2021-2027.2.01.24-4890</t>
  </si>
  <si>
    <t>Elamu, Kuru 5, Tartu, kütteseadme uuendamine</t>
  </si>
  <si>
    <t>Jaak Jürgens</t>
  </si>
  <si>
    <t>2021-2027.2.01.24-4892</t>
  </si>
  <si>
    <t>Tanuma 24 soojuspump</t>
  </si>
  <si>
    <t>Diana Vällo</t>
  </si>
  <si>
    <t>2021-2027.2.01.24-4893</t>
  </si>
  <si>
    <t>Kalda pst 4, Viljandi linn - õhk-vesi küttesüsteemi paigaldus</t>
  </si>
  <si>
    <t>2021-2027.2.01.24-4894</t>
  </si>
  <si>
    <t>Vesi-õhksoojuspump Uus 9</t>
  </si>
  <si>
    <t>2021-2027.2.01.24-4900</t>
  </si>
  <si>
    <t>Juhtme tn 14 elamu tahkekütte katla asendamine õhk-vesi soojuspumbaga</t>
  </si>
  <si>
    <t>Roland Soots</t>
  </si>
  <si>
    <t>2021-2027.2.01.24-4903</t>
  </si>
  <si>
    <t>Elamu kütteseadmete uuendamine aadressil Nisu 41</t>
  </si>
  <si>
    <t>Urmas Kvell</t>
  </si>
  <si>
    <t>2021-2027.2.01.24-3884</t>
  </si>
  <si>
    <t>Elamuinvesteeringute fond</t>
  </si>
  <si>
    <t>Ettevõtluse ja Innovatsiooni Sihtasutus</t>
  </si>
  <si>
    <t>2021-2027.6.01.24-0807</t>
  </si>
  <si>
    <t>Tiigi tn 1, 2, 9 korterelamute naabruskonnapõhine terviklik rekonstrueerimine Voka alevik</t>
  </si>
  <si>
    <t>Toila vald, Voka alevik, Tiigi tn 2 korteriühistu</t>
  </si>
  <si>
    <t>2021-2027.6.01.24-0808</t>
  </si>
  <si>
    <t>Sillamäe linn, Kesk tn 63 korterelamu tehaseline rekonstrueerimine</t>
  </si>
  <si>
    <t>Sillamäe linn, Kesk tn 63 korteriühistu</t>
  </si>
  <si>
    <t>2021-2027.6.01.24-0810</t>
  </si>
  <si>
    <t>Toila vald, Voka alevik, Tiigi tn 9 korteriühistu</t>
  </si>
  <si>
    <t>2021-2027.6.01.24-0811</t>
  </si>
  <si>
    <t>Toila vald, Voka alevik, Tiigi tn 1 korteriühistu</t>
  </si>
  <si>
    <t>2021-2027.6.01.24-0812</t>
  </si>
  <si>
    <t>Tiigi 7, Voka kortermaja tervikrekonstrueerimine</t>
  </si>
  <si>
    <t>Toila vald, Voka alevik, Tiigi tn 7 korteriühistu</t>
  </si>
  <si>
    <t>2021-2027.6.01.24-0813</t>
  </si>
  <si>
    <t>Kaare tn 9 korterelamu naabruskonnapõhine rekonstrueerimine</t>
  </si>
  <si>
    <t>Lüganuse vald, Savala küla, Kaare tn 9 korteriühistu</t>
  </si>
  <si>
    <t>2021-2027.6.01.24-0814</t>
  </si>
  <si>
    <t>Kaare tn 7 korterelamu naabruskonnapõhine rekonstrueerimine</t>
  </si>
  <si>
    <t>Lüganuse vald, Savala küla, Kaare tn 7 korteriühistu</t>
  </si>
  <si>
    <t>2021-2027.6.01.24-0823</t>
  </si>
  <si>
    <t>Lüganuse vald, Kiviõli linn, Aasa tn 16 korterelamu terviklik rekonstrueerimine</t>
  </si>
  <si>
    <t>Lüganuse vald, Kiviõli linn, Aasa tn 16 korteriühistu</t>
  </si>
  <si>
    <t>2021-2027.6.01.24-0826</t>
  </si>
  <si>
    <t>Robert Theodor Hanseni tn 9 elamu naabruskonnapõhine rekonstrueerimine</t>
  </si>
  <si>
    <t>Alutaguse vald, Iisaku alevik, R. T. Hanseni tn 9 korteriühistu</t>
  </si>
  <si>
    <t>2021-2027.6.01.24-0830</t>
  </si>
  <si>
    <t>Tartu mnt 52 korterelamu naabruskonnapõhine rekonstrueerimine</t>
  </si>
  <si>
    <t>Alutaguse vald, Iisaku alevik, Tartu mnt 52 korteriühistu</t>
  </si>
  <si>
    <t>2021-2027.6.01.24-0854</t>
  </si>
  <si>
    <t>Kivi tn 4 ja Kivi tn 6 rekonstrueerimine</t>
  </si>
  <si>
    <t>Jõhvi vald, Jõhvi linn, Kivi tn 4 korteriühistu</t>
  </si>
  <si>
    <t>2021-2027.6.01.24-0859</t>
  </si>
  <si>
    <t>Kooli põik 1a ja 3a Narva linna naabruskonnapõhine terviklik rekonstrueerimine</t>
  </si>
  <si>
    <t>Narva linn, Kooli põik 1a korteriühistu</t>
  </si>
  <si>
    <t>2021-2027.6.01.24-0860</t>
  </si>
  <si>
    <t>Jõhvi vald, Jõhvi linn, Kivi tn 6 korteriühistu</t>
  </si>
  <si>
    <t>2021-2027.6.01.24-0861</t>
  </si>
  <si>
    <t>Narva linn, Kooli põik 3a korteriühistu</t>
  </si>
  <si>
    <t>2021-2027.2.01.23-0261</t>
  </si>
  <si>
    <t>Kuressaare soojustorustike rekonstrueerimine 2023</t>
  </si>
  <si>
    <t>Aktsiaselts Kuressaare Soojus</t>
  </si>
  <si>
    <t>2021-2027.2.01.23-0263</t>
  </si>
  <si>
    <t>Jüri aleviku soojatorustiku renoveerimine</t>
  </si>
  <si>
    <t>Aktsiaselts ELVESO</t>
  </si>
  <si>
    <t>2021-2027.2.01.23-0264</t>
  </si>
  <si>
    <t>Taebla katlamaja renoveerimine</t>
  </si>
  <si>
    <t>Nevel Eesti OÜ</t>
  </si>
  <si>
    <t>2021-2027.2.01.23-0274</t>
  </si>
  <si>
    <t>Turba aleviku kaugküttetorustiku rekonstrueerimine</t>
  </si>
  <si>
    <t>N.R. Energy Osaühing</t>
  </si>
  <si>
    <t>2021-2027.2.01.23-0279</t>
  </si>
  <si>
    <t>Soojustorustiku rekonstrueerimine Haapsalus Endla, Eha ja Lahe tänaval</t>
  </si>
  <si>
    <t>AS Utilitas Eesti</t>
  </si>
  <si>
    <t>2021-2027.2.01.23-0281</t>
  </si>
  <si>
    <t>Tõrva kaugküttetorustiku rekonstrueerimine</t>
  </si>
  <si>
    <t>SW ENERGIA OÜ</t>
  </si>
  <si>
    <t>2021-2027.2.01.23-0282</t>
  </si>
  <si>
    <t>Päri kaugküttetrasside rekonstrueerimine</t>
  </si>
  <si>
    <t>2021-2027.2.01.23-0283</t>
  </si>
  <si>
    <t>Soojuspump</t>
  </si>
  <si>
    <t>Tabivere Soojus OÜ</t>
  </si>
  <si>
    <t>2021-2027.2.01.23-0286</t>
  </si>
  <si>
    <t>Rakke Staadioni kaugküttetrasside rekonstrueerimine</t>
  </si>
  <si>
    <t>2021-2027.2.01.23-1571</t>
  </si>
  <si>
    <t>Pärnu Oja, Rohu, Liblika tn piirkonna kaugküttetorustiku renoveerimine</t>
  </si>
  <si>
    <t>Gren Eesti AS</t>
  </si>
  <si>
    <t>2021-2027.2.01.23-1574</t>
  </si>
  <si>
    <t>Mustamäe soojustorustiku rekonstrueerimine Sõpruse pst, Tammsaare tee, Vilde tee ja Mustamäe tee vahelises piirkonnas</t>
  </si>
  <si>
    <t>AS Utilitas Tallinn</t>
  </si>
  <si>
    <t>2021-2027.2.01.23-1586</t>
  </si>
  <si>
    <t>Aseri soojustorustiku rekonstrueerimine '24-'25</t>
  </si>
  <si>
    <t>Adven Eesti AS</t>
  </si>
  <si>
    <t>2021-2027.2.01.23-1588</t>
  </si>
  <si>
    <t>Kohtla-Järve Järve linnaosa Põhja-Olevi piirkonna kaugküttetorustiku rekonstrueerimine</t>
  </si>
  <si>
    <t>Gren Viru AS</t>
  </si>
  <si>
    <t>2021-2027.2.01.23-1591</t>
  </si>
  <si>
    <t>Jõgeva keskkatlamaja soojuspumba tehnoloogiline lahendus</t>
  </si>
  <si>
    <t>2021-2027.2.01.23-1592</t>
  </si>
  <si>
    <t>Rakvere VP Südalinna SV torustike rek. - V osa</t>
  </si>
  <si>
    <t>Aktsiaselts Rakvere Soojus</t>
  </si>
  <si>
    <t>2021-2027.2.01.23-1593</t>
  </si>
  <si>
    <t>Aravete võrgupiirkonna hakkepuidukatla ehitus</t>
  </si>
  <si>
    <t>AS Järva Haldus</t>
  </si>
  <si>
    <t>2021-2027.2.01.23-1595</t>
  </si>
  <si>
    <t>Soojustorustiku rekonstrueerimine Kärdlas Põllu tn 28 kuni Uus tn 4</t>
  </si>
  <si>
    <t>2021-2027.2.01.23-1596</t>
  </si>
  <si>
    <t>Kohtla-Järve Järve linnaosa K-28 - Tuuslari kaugküttetorustiku rekonstrueerimine</t>
  </si>
  <si>
    <t>2021-2027.2.01.23-1597</t>
  </si>
  <si>
    <t>Kostivere aleviku soojustorustiku rekonstrueerimine 2024 aastal</t>
  </si>
  <si>
    <t>2021-2027.2.01.23-1599</t>
  </si>
  <si>
    <t>Tõstamaa katlamaja renoveerimine</t>
  </si>
  <si>
    <t>Osaühing SuFe</t>
  </si>
  <si>
    <t>2021-2027.2.01.23-1600</t>
  </si>
  <si>
    <t>Suuremõisa katlamaja rekonstrueerimine</t>
  </si>
  <si>
    <t>2021-2027.2.01.23-1601</t>
  </si>
  <si>
    <t>Vändra aleviku biokütuse katlamaja rajamine</t>
  </si>
  <si>
    <t>2021-2027.2.01.23-1602</t>
  </si>
  <si>
    <t>Mustvee katlamaja rekonstrueerimine energiatõhususe suurendamiseks</t>
  </si>
  <si>
    <t>2021-2027.2.01.23-1604</t>
  </si>
  <si>
    <t>Vändra aleviku soojustorustiku rekonstrueerimine 2024-2025 aastal</t>
  </si>
  <si>
    <t>2021-2027.2.01.23-1605</t>
  </si>
  <si>
    <t>Soojustorustiku rekonstrueerimine Raplas Kastani ja Koidu tänava piirkonnas</t>
  </si>
  <si>
    <t>2021-2027.2.01.23-1606</t>
  </si>
  <si>
    <t>Kohtla-Järve Järve linnaosa kaugkütte magistraali K-J SEJ - K-75 rekonstrueerimine</t>
  </si>
  <si>
    <t>2021-2027.2.01.23-1607</t>
  </si>
  <si>
    <t>Taastuvkütuse kasutuselevõtmine Lähte kaugküttevõrgus</t>
  </si>
  <si>
    <t>Osaühing TARTU VALLA HALDUS</t>
  </si>
  <si>
    <t>2021-2027.2.01.23-1608</t>
  </si>
  <si>
    <t>Uhti kaugküttetrasside rekonstrueerimine</t>
  </si>
  <si>
    <t>2021-2027.2.01.23-1609</t>
  </si>
  <si>
    <t>Lähte kaugküttevõrgu efektiivsuse tõstmine</t>
  </si>
  <si>
    <t>2021-2027.2.01.23-1610</t>
  </si>
  <si>
    <t>Mõisaküla kaugküttetrasside rekonstrueerimine</t>
  </si>
  <si>
    <t>2021-2027.2.01.23-1611</t>
  </si>
  <si>
    <t>Mustla kaugküttetrasside rekonstrueerimine</t>
  </si>
  <si>
    <t>2021-2027.2.01.23-1612</t>
  </si>
  <si>
    <t>Adavere soojustorustiku rekonstrueerimine 2024-2025 aastal</t>
  </si>
  <si>
    <t>2021-2027.2.01.23-1613</t>
  </si>
  <si>
    <t>Tartu linnas Sepakuru tn 2a, 2b ja 4b soojustorustike renoveerimine</t>
  </si>
  <si>
    <t>Gren Tartu AS</t>
  </si>
  <si>
    <t>2021-2027.2.01.23-1614</t>
  </si>
  <si>
    <t>Soojustorustiku rekonstrueerimine Valgas Metsa tn ja Pärna pst piirkonnas</t>
  </si>
  <si>
    <t>2021-2027.2.01.23-1615</t>
  </si>
  <si>
    <t>Soojustorustiku rekonstrueerimine Jõgeval Uus tn ja Pargi tn piirkonnas</t>
  </si>
  <si>
    <t>2021-2027.2.01.23-1616</t>
  </si>
  <si>
    <t>Soojustorustiku rekonstrueerimine Keilas Põhja tn, Ülesõidu tn ja Roheline tn piirkonnas</t>
  </si>
  <si>
    <t>2021-2027.2.01.23-1617</t>
  </si>
  <si>
    <t>Püssi soojustorustiku rekonstrueerimine '24-'25</t>
  </si>
  <si>
    <t>2021-2027.2.01.23-1618</t>
  </si>
  <si>
    <t>Kunda soojustorustiku rekonstrueerimine '24-'25</t>
  </si>
  <si>
    <t>2021-2027.2.01.23-1619</t>
  </si>
  <si>
    <t>Sõmeru soojustorustiku rekonstrueerimine '24-'25</t>
  </si>
  <si>
    <t>2021-2027.2.01.23-1620</t>
  </si>
  <si>
    <t>Tartu linnas Vaarika, Tihase, Linnu ja Lemmatsi tänavate ning Tamme puiestee soojustorustike renoveerimine</t>
  </si>
  <si>
    <t>2021-2027.2.01.23-1621</t>
  </si>
  <si>
    <t>Sillamäe linna Viru pst ja Kesk tn - Ranna tn kaugküttetorustike rekonstrueerimine</t>
  </si>
  <si>
    <t>Silpower Aktsiaselts</t>
  </si>
  <si>
    <t>2021-2027.2.01.23-1622</t>
  </si>
  <si>
    <t>Kääpa küla Siili tn piirkonna kaugküttetorustiku rekonstrueerimine</t>
  </si>
  <si>
    <t>2021-2027.2.01.23-1625</t>
  </si>
  <si>
    <t>Saku Tehnika katlamaja üleviimine hakkepuidu küttele II</t>
  </si>
  <si>
    <t>Aktsiaselts Saku Maja</t>
  </si>
  <si>
    <t>2021-2027.2.01.23-1626</t>
  </si>
  <si>
    <t>Tartu vallas Raadi alevi Pärna allee ja Kaupmehe tänavate piirkonnale uus soojustorustiku ühendus</t>
  </si>
  <si>
    <t>2021-2027.2.01.23-1627</t>
  </si>
  <si>
    <t>Alu kaugküttetorustiku rekonstrueerimine</t>
  </si>
  <si>
    <t>2021-2027.2.01.23-1628</t>
  </si>
  <si>
    <t>Kehtna kaugküttetorustiku rekonstrueerimine</t>
  </si>
  <si>
    <t>2021-2027.2.01.23-1629</t>
  </si>
  <si>
    <t>Orissaare magistraaltorustiku vahetus</t>
  </si>
  <si>
    <t>2021-2027.2.01.23-1630</t>
  </si>
  <si>
    <t>Põltsamaa soojustorustiku rekonstrueerimine 2024-2025 aastal</t>
  </si>
  <si>
    <t>2021-2027.2.01.23-1631</t>
  </si>
  <si>
    <t>Saverna kaugküttetrasside rekonstrueerimine</t>
  </si>
  <si>
    <t>2021-2027.2.01.23-1632</t>
  </si>
  <si>
    <t>Ülenurme kaugküttetrassi osa rekonstrueerimine</t>
  </si>
  <si>
    <t>2021-2027.2.01.23-1633</t>
  </si>
  <si>
    <t>Tõrvandi kaugküttetrassi osade rekonstrueerimine</t>
  </si>
  <si>
    <t>2021-2027.2.01.23-1634</t>
  </si>
  <si>
    <t>Maardu Kellamäe piiirkonna soojustorustiku rekonstrueerimine</t>
  </si>
  <si>
    <t>2021-2027.2.01.23-1636</t>
  </si>
  <si>
    <t>Rakvere suitsugaaside pesur</t>
  </si>
  <si>
    <t>2021-2027.2.01.23-1640</t>
  </si>
  <si>
    <t>Käärdi kaugküttetorustiku rekonstrueerimine</t>
  </si>
  <si>
    <t>2021-2027.2.01.23-1641</t>
  </si>
  <si>
    <t>Luunja kaugküttetrassi rekonstrueerimine</t>
  </si>
  <si>
    <t>2021-2027.2.01.23-1644</t>
  </si>
  <si>
    <t>Kohtla-Järve Järve linnaosa Pärna-Ravi-Mõisa tee kaugküttetorustiku rekonstrueerimine</t>
  </si>
  <si>
    <t>2021-2027.2.01.23-1645</t>
  </si>
  <si>
    <t>Rapla Võsa tn kaugküttetrasside rekonstrueerimine</t>
  </si>
  <si>
    <t>2021-2027.2.01.23-1646</t>
  </si>
  <si>
    <t>Jõhvi valla Jõhvi küla kaugküttetorustiku rekonstrueerimine</t>
  </si>
  <si>
    <t>2021-2027.2.01.23-1647</t>
  </si>
  <si>
    <t>Padise katlamaja rekonstrueerimine</t>
  </si>
  <si>
    <t>2021-2027.2.01.23-1648</t>
  </si>
  <si>
    <t>Pärnu Kiige, Kaevu ja Tulika tn kaugküttetorustiku renoveerimine</t>
  </si>
  <si>
    <t>2021-2027.2.01.23-1649</t>
  </si>
  <si>
    <t>Olgina kaugküttetrasside rekonstrueerimine</t>
  </si>
  <si>
    <t>2021-2027.2.01.23-1650</t>
  </si>
  <si>
    <t>Sinimäe kaugküttetrasside rekonstrueerimine</t>
  </si>
  <si>
    <t>2021-2027.2.01.23-1651</t>
  </si>
  <si>
    <t>Rakke Metsa kaugküttetorustiku rekonstrueerimine</t>
  </si>
  <si>
    <t>2021-2027.2.01.23-1653</t>
  </si>
  <si>
    <t>Tartu linnas Sõpruse pst 17, 19, 21 ja Pikk tn 88, 90, 92, 94, 96, 100 soojustorustike renoveerimine</t>
  </si>
  <si>
    <t>2021-2027.2.01.23-1654</t>
  </si>
  <si>
    <t>Võru kaugküttevõrgu rekonstrueerimine ja uute tarbijate ühendamine IV</t>
  </si>
  <si>
    <t>Danpower Eesti AS</t>
  </si>
  <si>
    <t>2021-2027.2.01.23-1655</t>
  </si>
  <si>
    <t>Puhja kaugküttetorustiku osa rekonstrueerimine</t>
  </si>
  <si>
    <t>2021-2027.2.01.23-1656</t>
  </si>
  <si>
    <t>Soojustorustiku ehitus Keila tööstusküla võrgupiirkonna ühendamiseks</t>
  </si>
  <si>
    <t>2021-2027.2.01.23-1657</t>
  </si>
  <si>
    <t>Päri katlamaja rekonstrueerimine</t>
  </si>
  <si>
    <t>2021-2027.2.01.23-1658</t>
  </si>
  <si>
    <t>Rapla Võsa katlamaja rekonstrueerimine</t>
  </si>
  <si>
    <t>2021-2027.2.01.23-1660</t>
  </si>
  <si>
    <t>Vana-Antsla katlamaja rekonstrueerimine</t>
  </si>
  <si>
    <t>2021-2027.2.01.23-1661</t>
  </si>
  <si>
    <t>Tallinna Kesklinnas Tina, Vase ja Raua tn piirkonna soojustorustike rekonstrueerimine</t>
  </si>
  <si>
    <t>2021-2027.2.01.23-1662</t>
  </si>
  <si>
    <t>Mõisaküla katlamaja rekonstrueerimine</t>
  </si>
  <si>
    <t>2021-2027.2.01.23-1664</t>
  </si>
  <si>
    <t>Melliste katlamaja rekonstrueerimine</t>
  </si>
  <si>
    <t>2021-2027.2.01.23-1665</t>
  </si>
  <si>
    <t>Pärnu Laine tn 1, 3, 5 ja 8 kaugküttetorustiku renoveerimine</t>
  </si>
  <si>
    <t>2021-2027.2.01.23-1666</t>
  </si>
  <si>
    <t>Mustamäe soojustorustiku rekonstrueerimine Sõpruse pst, Retke tee ja Sütiste tee vahelises piirkonnas</t>
  </si>
  <si>
    <t>2021-2027.2.01.23-1667</t>
  </si>
  <si>
    <t>Tallinnas Narva mnt, Tuukri ja Karu tn piiirkonna soojustorustike rekonstrueerimine</t>
  </si>
  <si>
    <t>2021-2027.2.01.23-1668</t>
  </si>
  <si>
    <t>Kopli katlamajade ühendamine Tallinna ühtse kaugküttevõrguga, katlamajad aadressil Kopliranna 47 ja Uus-Maleva 2b</t>
  </si>
  <si>
    <t>2021-2027.2.01.23-1669</t>
  </si>
  <si>
    <t>Pärnu Ringi - Kuninga tn (Rüütli tn ja Kuninga 25 vahel) kaugküttetorustik</t>
  </si>
  <si>
    <t>2021-2027.2.01.23-1670</t>
  </si>
  <si>
    <t>Pärnu Suur-Jõe 52 KM, Suur-Jõe tn kuni Riia mnt kaugküttetorustik</t>
  </si>
  <si>
    <t>2021-2027.2.01.23-1671</t>
  </si>
  <si>
    <t>Pärnu Suur-Jõe tn, Kastani kuni Tammsaare pst (Vikerkaare tn), kaugküttetorustik</t>
  </si>
  <si>
    <t>2021-2027.2.01.23-1672</t>
  </si>
  <si>
    <t>Pärnu Suur-Jõe tn, Vingi (Lai tn) kuni Väike-Sepa tn, kaugküttetorustik</t>
  </si>
  <si>
    <t>2021-2027.2.01.23-1677</t>
  </si>
  <si>
    <t>Türi kaugküttevõrgu laiendamine (uued liitujad)</t>
  </si>
  <si>
    <t>2021-2027.2.01.23-1678</t>
  </si>
  <si>
    <t>Paide linna kaugküttetorustike rekonstrueerimine</t>
  </si>
  <si>
    <t>Aktsiaselts Paide Vesi</t>
  </si>
  <si>
    <t>2021-2027.2.01.23-1679</t>
  </si>
  <si>
    <t>Väimela katlamaja rekonstrueerimine</t>
  </si>
  <si>
    <t>2021-2027.2.01.23-1680</t>
  </si>
  <si>
    <t>Puiga kaugküttevõrgu rekonstrueerimine</t>
  </si>
  <si>
    <t>2021-2027.2.01.23-0001</t>
  </si>
  <si>
    <t>Õhukvaliteedi seirevõrgustiku arendamine ja täiendamine ning asukohapõhise terviseriski hinnangute süsteemi loomine</t>
  </si>
  <si>
    <t>OÜ Eesti Keskkonnauuringute Keskus</t>
  </si>
  <si>
    <t>2021-2027.2.03.23-0023</t>
  </si>
  <si>
    <t>Petrooleumi tänava lahkvoolse sademeveesüsteemi rajamine</t>
  </si>
  <si>
    <t>Tallinna Keskkonna- ja Kommunaalamet</t>
  </si>
  <si>
    <t>2021-2027.2.03.23-0024</t>
  </si>
  <si>
    <t>Maardu linnas Kallavere linnaosa ja Loodepargi piirkonna sademeveelahendused</t>
  </si>
  <si>
    <t>Aktsiaselts Maardu Vesi</t>
  </si>
  <si>
    <t>2021-2027.2.03.23-0025</t>
  </si>
  <si>
    <t>Tallinnas Kolde pst sademeveekollektori rekonstrueerimine</t>
  </si>
  <si>
    <t>AKTSIASELTS TALLINNA VESI</t>
  </si>
  <si>
    <t>2021-2027.2.03.23-0027</t>
  </si>
  <si>
    <t>Narva linna Vanalinna linnaosas lahkvoolse sademeveekanalisatsiooni ehitus</t>
  </si>
  <si>
    <t>Aktsiaselts Narva Vesi</t>
  </si>
  <si>
    <t>2021-2027.2.03.23-0029</t>
  </si>
  <si>
    <t>Põlva reoveekogumisala sademeveerajatiste rajamine</t>
  </si>
  <si>
    <t>aktsiaselts PÕLVA VESI</t>
  </si>
  <si>
    <t>2021-2027.2.03.23-0030</t>
  </si>
  <si>
    <t>Tartu linnas sadamaraudtee koridori sademeveekanalisatsioonitorustiku rajamine</t>
  </si>
  <si>
    <t>aktsiaselts Tartu Veevärk</t>
  </si>
  <si>
    <t>2021-2027.2.03.23-0032</t>
  </si>
  <si>
    <t>Pärnu linna tiheasustusalal asuva Tiigi elamuala sademeveesüsteemi rekonstrueerimine</t>
  </si>
  <si>
    <t>2021-2027.2.03.23-0033</t>
  </si>
  <si>
    <t>Tabivere aleviku sademeveesüsteemi ehitamine</t>
  </si>
  <si>
    <t>2021-2027.2.03.24-0034</t>
  </si>
  <si>
    <t>Viimsi Valla keskusala lahkvoolne sademeveesüsteem</t>
  </si>
  <si>
    <t>2021-2027.2.03.24-0035</t>
  </si>
  <si>
    <t>Kliimakindla avaliku ruumi rajamine</t>
  </si>
  <si>
    <t>2021-2027.2.03.24-0036</t>
  </si>
  <si>
    <t>Kombineeritud sademeveesüsteemide rajamine Harku vallas.</t>
  </si>
  <si>
    <t>2021-2027.2.03.24-0037</t>
  </si>
  <si>
    <t>Kunda linna Pargi, Pargi põik, Mäe ja Tähe tn sademeveekanalisatsiooni rajamine</t>
  </si>
  <si>
    <t>Viru-Nigula vallavalitsus</t>
  </si>
  <si>
    <t>2021-2027.2.03.24-0042</t>
  </si>
  <si>
    <t>Saue linna Rauna tn piirkonna lahkvoolse sademeveesüsteemi rajamine</t>
  </si>
  <si>
    <t>2021-2027.2.03.24-0044</t>
  </si>
  <si>
    <t>Võru linnas Kaare ja Karja tn sademeveesüsteemide ja Võrusoo sademeveepumpla rajamine</t>
  </si>
  <si>
    <t>aktsiaselts VÕRU VESI</t>
  </si>
  <si>
    <t>2021-2027.2.03.24-0045</t>
  </si>
  <si>
    <t>Põltsamaa linnas üleujutusaladel sademevee ärajuhtimise rajamine</t>
  </si>
  <si>
    <t>Põltsamaa Vesi OÜ</t>
  </si>
  <si>
    <t>2021-2027.2.03.24-0047</t>
  </si>
  <si>
    <t>Jõgeva linna sademeveesüsteemide rekonstrueerimine</t>
  </si>
  <si>
    <t>Osaühing Jõgeva Veevärk</t>
  </si>
  <si>
    <t>2021-2027.2.03.24-0049</t>
  </si>
  <si>
    <t>Luunja vallas Kaare tee piirkonna sademeveesüsteemide ehitamine</t>
  </si>
  <si>
    <t>2021-2027.2.03.23-0010</t>
  </si>
  <si>
    <t>Mitteheas seisundis veekogumite tervendamiseks</t>
  </si>
  <si>
    <t>Riigimetsa Majandamise Keskus</t>
  </si>
  <si>
    <t>2021-2027.2.03.23-0011</t>
  </si>
  <si>
    <t>Kliimamuutustega arvestamine ja kliimateadlikkuse suurendamine.</t>
  </si>
  <si>
    <t>2021-2027.2.03.24-0058</t>
  </si>
  <si>
    <t>Valga maakonna omavalitsuste kliima- ja energiakava koostamine</t>
  </si>
  <si>
    <t>Sihtasutus Valgamaa Arenguagentuur</t>
  </si>
  <si>
    <t>2021-2027.2.03.24-0060</t>
  </si>
  <si>
    <t>Lääne-Harju, Saku ja Kiili valla kliima- ja energiakava täiendamine ja teavitustöö</t>
  </si>
  <si>
    <t>2021-2027.2.03.24-0070</t>
  </si>
  <si>
    <t>Jõelähtme valla kliima- ja energiakava koostamine</t>
  </si>
  <si>
    <t>Jõelähtme Vallavalitsus</t>
  </si>
  <si>
    <t>2021-2027.2.03.24-0071</t>
  </si>
  <si>
    <t>Anija valla kliima- ja energiakava koostamine</t>
  </si>
  <si>
    <t>2021-2027.2.03.24-0084</t>
  </si>
  <si>
    <t>Kliima ja energia kava koostamine</t>
  </si>
  <si>
    <t>2021-2027.2.03.24-0085</t>
  </si>
  <si>
    <t>Raasiku valla kliima- ja energiakava</t>
  </si>
  <si>
    <t>2021-2027.2.03.25-0093</t>
  </si>
  <si>
    <t>Loksa linna kliima- ja energiakava koostamine</t>
  </si>
  <si>
    <t>2021-2027.2.03.25-0096</t>
  </si>
  <si>
    <t>Kuusalu valla kliima- ja energiakava koostamine</t>
  </si>
  <si>
    <t>2021-2027.2.03.23-0008</t>
  </si>
  <si>
    <t>Meteoroloogilise, hüdroloogilise ja keskkonnaseire ning nende tugisüsteemide arendamine (SEME3)</t>
  </si>
  <si>
    <t>2021-2027.2.03.23-0006</t>
  </si>
  <si>
    <t>Liikide ja elupaikade soodsa seisundi ning maastike mitmekesisuse tagamine</t>
  </si>
  <si>
    <t>2021-2027.2.03.23-0018</t>
  </si>
  <si>
    <t>Pärandniitude taastamine</t>
  </si>
  <si>
    <t>Keskkonnaamet</t>
  </si>
  <si>
    <t>2021-2027.2.03.23-0019</t>
  </si>
  <si>
    <t>Üleujutusohu ennetamine ja leevendamine, hoiatussüsteemid</t>
  </si>
  <si>
    <t>2021-2027.2.04.24-0012</t>
  </si>
  <si>
    <t>SF21+ Maavarade kaevandamise ja töötlemise pärandmõjude likvideerimine</t>
  </si>
  <si>
    <t>2021-2027.2.04.24-0025</t>
  </si>
  <si>
    <t>Ringmajanduse teavituste ja koolituste läbiviimine ning lahenduste rakendamine</t>
  </si>
  <si>
    <t>2021-2027.2.04.24-0015</t>
  </si>
  <si>
    <t>Bauroc AS detailne energia- ja ressursiaudit</t>
  </si>
  <si>
    <t>Bauroc AS</t>
  </si>
  <si>
    <t>2021-2027.2.04.24-0016</t>
  </si>
  <si>
    <t>Ressursiauditi koostamine VTM Pluss</t>
  </si>
  <si>
    <t>VTM Pluss OÜ</t>
  </si>
  <si>
    <t>2021-2027.2.04.24-0017</t>
  </si>
  <si>
    <t>Ressursiaudit, Mistra-Autex</t>
  </si>
  <si>
    <t>Aktsiaselts Mistra-Autex</t>
  </si>
  <si>
    <t>2021-2027.2.04.24-0018</t>
  </si>
  <si>
    <t>Ressursiaudit, Leventek</t>
  </si>
  <si>
    <t>Osaühing LEVENTEK</t>
  </si>
  <si>
    <t>2021-2027.2.04.24-0019</t>
  </si>
  <si>
    <t>OSHINO Electronics Estonia OÜ detailne energia- ja ressursiaudit</t>
  </si>
  <si>
    <t>OSHINO Electronics Estonia Osaühing</t>
  </si>
  <si>
    <t>2021-2027.2.04.24-0020</t>
  </si>
  <si>
    <t>Tere AS detailne energia- ja ressursiaudit</t>
  </si>
  <si>
    <t>TERE aktsiaselts</t>
  </si>
  <si>
    <t>2021-2027.2.04.24-0021</t>
  </si>
  <si>
    <t>Kiviluks AS detailse energia- ja ressursiauditi koostamine</t>
  </si>
  <si>
    <t>AKTSIASELTS KIVILUKS</t>
  </si>
  <si>
    <t>2021-2027.2.04.24-0022</t>
  </si>
  <si>
    <t>Print Best OÜ detailne energia- ja ressursiaudit</t>
  </si>
  <si>
    <t>OÜ Print Best</t>
  </si>
  <si>
    <t>2021-2027.2.04.24-0026</t>
  </si>
  <si>
    <t>K-Print OÜ detailne energia- ja ressursiaudit</t>
  </si>
  <si>
    <t>Osaühing K-PRINT</t>
  </si>
  <si>
    <t>2021-2027.2.04.24-0029</t>
  </si>
  <si>
    <t>Joon Ressursiauditi teostamine</t>
  </si>
  <si>
    <t>Osaühing Joon</t>
  </si>
  <si>
    <t>2021-2027.2.04.24-0030</t>
  </si>
  <si>
    <t>Hansa24 Group OÜ ressursiauditi koostamine</t>
  </si>
  <si>
    <t>Hansa24 Group OÜ</t>
  </si>
  <si>
    <t>2021-2027.2.04.24-0031</t>
  </si>
  <si>
    <t>Lumenor Energia hakkepuidu tootmise tõhustamine 2</t>
  </si>
  <si>
    <t>Lumenor Energia OÜ</t>
  </si>
  <si>
    <t>2021-2027.2.04.24-0032</t>
  </si>
  <si>
    <t>Erapuit AS detailne energia- ja ressursiaudit</t>
  </si>
  <si>
    <t>aktsiaselts ERAPUIT</t>
  </si>
  <si>
    <t>2021-2027.2.04.24-0033</t>
  </si>
  <si>
    <t>Ensto Estonia AS ressursiauditi koostamine</t>
  </si>
  <si>
    <t>Ensto Estonia AS</t>
  </si>
  <si>
    <t>2021-2027.2.04.24-0034</t>
  </si>
  <si>
    <t>BLRT Valukoda OÜ detailne energia- ja ressursiaudit</t>
  </si>
  <si>
    <t>Osaühing BLRT Valukoda</t>
  </si>
  <si>
    <t>2021-2027.2.04.24-0035</t>
  </si>
  <si>
    <t>Estelaxe OÜ detailne energia- ja ressursiaudit</t>
  </si>
  <si>
    <t>Estelaxe OÜ</t>
  </si>
  <si>
    <t>2021-2027.2.04.24-0044</t>
  </si>
  <si>
    <t>Print Best OÜ ressursitõhususe investeeringud 2</t>
  </si>
  <si>
    <t>2021-2027.2.04.24-0045</t>
  </si>
  <si>
    <t>Ressursikasutuse parendamine ettevõttes Mistra Autex</t>
  </si>
  <si>
    <t>2021-2027.2.04.24-0051</t>
  </si>
  <si>
    <t>Kiirkandur AS ressursitõhususe investeering</t>
  </si>
  <si>
    <t>aktsiaselts KIIRKANDUR</t>
  </si>
  <si>
    <t>2021-2027.2.04.24-0052</t>
  </si>
  <si>
    <t>Lumbester OÜ detailse ressursiauditi läbiviimine</t>
  </si>
  <si>
    <t>Lumbester OÜ</t>
  </si>
  <si>
    <t>2021-2027.2.04.24-0053</t>
  </si>
  <si>
    <t>VTM Pluss ressursitõhususe parendamine</t>
  </si>
  <si>
    <t>2021-2027.2.04.24-0060</t>
  </si>
  <si>
    <t>OÜ Pinska Liimpuit detailse ressursiauditi läbiviimine</t>
  </si>
  <si>
    <t>OÜ Pinska Liimpuit</t>
  </si>
  <si>
    <t>2021-2027.2.04.24-0064</t>
  </si>
  <si>
    <t>Vara Saeveski OÜ ressursitõhususe investeering sorteerimisliini</t>
  </si>
  <si>
    <t>OÜ Vara Saeveski</t>
  </si>
  <si>
    <t>2021-2027.2.04.24-0065</t>
  </si>
  <si>
    <t>OÜ W-Glass detailse ressursiauditi läbiviimine</t>
  </si>
  <si>
    <t>OÜ W-Glass</t>
  </si>
  <si>
    <t>2021-2027.2.04.24-0066</t>
  </si>
  <si>
    <t>GREIF OÜ detailne energia- ja ressursiaudit</t>
  </si>
  <si>
    <t>osaühing GREIF</t>
  </si>
  <si>
    <t>2021-2027.2.04.24-0067</t>
  </si>
  <si>
    <t>Egesten Metallehitused OÜ detailne energia- ja ressursiaudit</t>
  </si>
  <si>
    <t>Osaühing Egesten Metallehitused</t>
  </si>
  <si>
    <t>2021-2027.2.04.24-0068</t>
  </si>
  <si>
    <t>VÄRSKA LAHT OÜ detailne energia- ja ressursiaudit</t>
  </si>
  <si>
    <t>OSAÜHING VÄRSKA LAHT</t>
  </si>
  <si>
    <t>2021-2027.2.04.24-0069</t>
  </si>
  <si>
    <t>H.A.K.S. OÜ detailne energia- ja ressursiaudit</t>
  </si>
  <si>
    <t>H.A.K.S. OÜ</t>
  </si>
  <si>
    <t>2021-2027.2.04.24-0071</t>
  </si>
  <si>
    <t>Liistuvabrik OÜ detailne energia- ja ressursiaudit</t>
  </si>
  <si>
    <t>Liistuvabrik OÜ</t>
  </si>
  <si>
    <t>2021-2027.2.04.24-0073</t>
  </si>
  <si>
    <t>Nordic Hemp Tulundusühistu detailne energia- ja ressursiaudit</t>
  </si>
  <si>
    <t>Nordic Hemp Tulundusühistu</t>
  </si>
  <si>
    <t>2021-2027.2.04.24-0074</t>
  </si>
  <si>
    <t>Hansa24 Group OÜ ressursikasutuse ja ladustamistingimuste parandamine</t>
  </si>
  <si>
    <t>2021-2027.2.04.24-0076</t>
  </si>
  <si>
    <t>Toode AS detailne energia- ja ressursiaudit</t>
  </si>
  <si>
    <t>Aktsiaselts TOODE</t>
  </si>
  <si>
    <t>2021-2027.2.04.24-0077</t>
  </si>
  <si>
    <t>Osula Graanul OÜ detailne energia- ja ressursiaudit</t>
  </si>
  <si>
    <t>Osaühing Osula Graanul</t>
  </si>
  <si>
    <t>2021-2027.2.04.24-0079</t>
  </si>
  <si>
    <t>PixMill Estonia OÜ detailse energia- ja ressursiauditi koostamine</t>
  </si>
  <si>
    <t>Pixmill Estonia OÜ</t>
  </si>
  <si>
    <t>2021-2027.2.04.24-0080</t>
  </si>
  <si>
    <t>Multimek Baltic OÜ detailne energia- ja ressursiaudit</t>
  </si>
  <si>
    <t>Multimek Baltic OÜ</t>
  </si>
  <si>
    <t>2021-2027.2.04.24-0085</t>
  </si>
  <si>
    <t>Wallenium ressursiaudit</t>
  </si>
  <si>
    <t>Wallenium OÜ</t>
  </si>
  <si>
    <t>2021-2027.2.04.24-0086</t>
  </si>
  <si>
    <t>Meconet AS detailne energia- ja ressursiaudit</t>
  </si>
  <si>
    <t>Meconet AS</t>
  </si>
  <si>
    <t>2021-2027.2.04.24-0088</t>
  </si>
  <si>
    <t>OSHINO Electronics Estonia Osaühing ressursitõhususe investeeringud</t>
  </si>
  <si>
    <t>2021-2027.2.04.24-0090</t>
  </si>
  <si>
    <t>Aktsiaselts Liimpuit detailse ressursiauditi läbiviimine</t>
  </si>
  <si>
    <t>aktsiaselts Liimpuit</t>
  </si>
  <si>
    <t>2021-2027.2.04.24-0091</t>
  </si>
  <si>
    <t>Ruukki Products AS detailne energia- ja ressursiaudit</t>
  </si>
  <si>
    <t>Ruukki Products AS</t>
  </si>
  <si>
    <t>2021-2027.2.04.24-0092</t>
  </si>
  <si>
    <t>Egesten Metallehitused OÜ ressursitõhususe investeeringud</t>
  </si>
  <si>
    <t>2021-2027.2.04.24-0093</t>
  </si>
  <si>
    <t>Wallenium ressursisääst</t>
  </si>
  <si>
    <t>2021-2027.2.04.24-0096</t>
  </si>
  <si>
    <t>Warren Concrete OÜ ressursiauditi koostamine</t>
  </si>
  <si>
    <t>OÜ WARREN CONCRETE</t>
  </si>
  <si>
    <t>2021-2027.2.04.24-0097</t>
  </si>
  <si>
    <t>Osaühingu Novara detailne energia- ja ressursiaudit</t>
  </si>
  <si>
    <t>Osaühing NOVARA</t>
  </si>
  <si>
    <t>2021-2027.2.04.24-0099</t>
  </si>
  <si>
    <t>Estelaxe OÜ ressursitõhususe investeeringud</t>
  </si>
  <si>
    <t>2021-2027.2.04.24-0100</t>
  </si>
  <si>
    <t>Aktsiaseltsi TOODE ressursitõhususe investeeringud</t>
  </si>
  <si>
    <t>2021-2027.2.04.24-0102</t>
  </si>
  <si>
    <t>Ressursitõhususe investeering otsatappimisseadmesse</t>
  </si>
  <si>
    <t>Lotus Timber OÜ</t>
  </si>
  <si>
    <t>2021-2027.2.04.24-0106</t>
  </si>
  <si>
    <t>Eesti Killustik OÜ ressursiauditi koostamine</t>
  </si>
  <si>
    <t>Osaühing Eesti Killustik</t>
  </si>
  <si>
    <t>2021-2027.2.04.24-0107</t>
  </si>
  <si>
    <t>W-Glass OÜ ressursitõhususe investeering</t>
  </si>
  <si>
    <t>2021-2027.2.04.24-0109</t>
  </si>
  <si>
    <t>HAKA Plasti tootmise ressursitõhususe tõstmine</t>
  </si>
  <si>
    <t>HAKA Plast Osaühing</t>
  </si>
  <si>
    <t>2021-2027.2.04.24-0110</t>
  </si>
  <si>
    <t>H.A.K.S. OÜ ressursitõhususe investeeringud</t>
  </si>
  <si>
    <t>2021-2027.2.04.24-0115</t>
  </si>
  <si>
    <t>Plokk AS puidutööstuse ressursiaudit</t>
  </si>
  <si>
    <t>Aktsiaselts PLOKK</t>
  </si>
  <si>
    <t>2021-2027.2.04.24-0118</t>
  </si>
  <si>
    <t>Kivikandur OÜ ressursiauditi koostamine</t>
  </si>
  <si>
    <t>KIVIKANDUR OÜ</t>
  </si>
  <si>
    <t>2021-2027.2.04.24-0124</t>
  </si>
  <si>
    <t>Joon Ettevõtete Ressursitõhusus</t>
  </si>
  <si>
    <t>2021-2027.2.04.24-0127</t>
  </si>
  <si>
    <t>K-Print OÜ ressursitõhususe investeeringud 4</t>
  </si>
  <si>
    <t>2021-2027.2.04.24-0145</t>
  </si>
  <si>
    <t>osaühingu GREIF ressursitõhususe investeeringud</t>
  </si>
  <si>
    <t>2021-2027.2.04.25-0153</t>
  </si>
  <si>
    <t>Nordic Hemp Tulundusühistu ressursitõhususe investeeringud</t>
  </si>
  <si>
    <t>2021-2027.2.04.25-0155</t>
  </si>
  <si>
    <t>Ressursiauditi koostamine Virumaa Metsatööstus</t>
  </si>
  <si>
    <t>Aktsiaselts Virumaa Metsatööstus</t>
  </si>
  <si>
    <t>2021-2027.2.04.25-0171</t>
  </si>
  <si>
    <t>Klar Aknad OÜ detailse ressursiauditi läbiviimine</t>
  </si>
  <si>
    <t>Klar Aknad OÜ</t>
  </si>
  <si>
    <t>2021-2027.2.04.25-0181</t>
  </si>
  <si>
    <t>Multimek Baltic OÜ ressursitõhususe investeeringud</t>
  </si>
  <si>
    <t>2021-2027.2.04.25-0182</t>
  </si>
  <si>
    <t>Ressursiauditi koostamine Biolan Baltic</t>
  </si>
  <si>
    <t>BIOLAN Baltic OÜ</t>
  </si>
  <si>
    <t>2021-2027.2.04.25-0183</t>
  </si>
  <si>
    <t>Skamet OÜ detailse ressursiauditi läbiviimine</t>
  </si>
  <si>
    <t>osaühing SKAMET</t>
  </si>
  <si>
    <t>2021-2027.2.04.25-0184</t>
  </si>
  <si>
    <t>Salutaguse Pärmitehas AS detailne energia- ja ressursiaudit</t>
  </si>
  <si>
    <t>AKTSIASELTS SALUTAGUSE PÄRMITEHAS</t>
  </si>
  <si>
    <t>2021-2027.2.04.25-0193</t>
  </si>
  <si>
    <t>Atria Eesti AS detailne energia- ja ressursiaudit</t>
  </si>
  <si>
    <t>Atria Eesti Aktsiaselts</t>
  </si>
  <si>
    <t>2021-2027.2.04.25-0194</t>
  </si>
  <si>
    <t>Green Gravels OÜ detailne energia- ja ressursiaudit</t>
  </si>
  <si>
    <t>Green Gravels OÜ</t>
  </si>
  <si>
    <t>2021-2027.2.04.24-0005</t>
  </si>
  <si>
    <t>Jäätmete liigiti kogumise edendamine</t>
  </si>
  <si>
    <t>2021-2027.2.03.23-0014</t>
  </si>
  <si>
    <t>Riigile kuuluvate sadamate kaitserajatiste ehitamine ja rekonstrueerimine</t>
  </si>
  <si>
    <t>aktsiaselts Saarte Liinid</t>
  </si>
  <si>
    <t>2021-2027.2.03.23-0005</t>
  </si>
  <si>
    <t>Teeilmajaamade seiresüsteemi uuendamine</t>
  </si>
  <si>
    <t>Transpordiamet</t>
  </si>
  <si>
    <t>2021-2027.2.05.24-0007</t>
  </si>
  <si>
    <t>Kõrveküla-Vahi tee jalgratta- ja jalgtee ehitamine</t>
  </si>
  <si>
    <t>2021-2027.2.05.24-0009</t>
  </si>
  <si>
    <t>Raba-Laia tänava silla ehitus</t>
  </si>
  <si>
    <t>2021-2027.2.05.24-0012</t>
  </si>
  <si>
    <t>Muuga jalg- ja jalgrattatee</t>
  </si>
  <si>
    <t>2021-2027.2.05.24-0013</t>
  </si>
  <si>
    <t>Jalgrattateede põhivõrgu rajamine Sõpruse sillal ja lähialal Karlovas</t>
  </si>
  <si>
    <t>2021-2027.2.05.24-0015</t>
  </si>
  <si>
    <t>Susi-Otsa jalgratta- ja jalgtee rajamine (Tammistes)</t>
  </si>
  <si>
    <t>2021-2027.2.05.24-0016</t>
  </si>
  <si>
    <t>Lagedi keskuse ja rongipeatuste sidumine jalgratta ja jalgsi liikumise taristuga</t>
  </si>
  <si>
    <t>2021-2027.2.05.24-0017</t>
  </si>
  <si>
    <t>Valgustatud jalgratta ja jalgtee rajamine Luunja vallas Lohkva ja Veibri külas</t>
  </si>
  <si>
    <t>2021-2027.2.05.24-0019</t>
  </si>
  <si>
    <t>Maardu järve äärde jalgratta- ja jalgtee rajamine</t>
  </si>
  <si>
    <t>2021-2027.2.05.24-0021</t>
  </si>
  <si>
    <t>Saku jõepromenaadi jalg- ja jalgrattatee rajamine</t>
  </si>
  <si>
    <t>2021-2027.2.05.24-0022</t>
  </si>
  <si>
    <t>Sõlmpunktide vahelise kergliikuskoridori rajamine Keila linnas</t>
  </si>
  <si>
    <t>2021-2027.2.05.24-0023</t>
  </si>
  <si>
    <t>Supeluse tänava ümberehitus</t>
  </si>
  <si>
    <t>2021-2027.2.05.24-0027</t>
  </si>
  <si>
    <t>Pargi tänava jalg- ja jalgrattatee ehituse I ja II etapp</t>
  </si>
  <si>
    <t>2021-2027.2.05.24-0035</t>
  </si>
  <si>
    <t>Käärasoo jalg- ja jalgrattatee ehitamine Paikusele</t>
  </si>
  <si>
    <t>2021-2027.2.05.24-0036</t>
  </si>
  <si>
    <t>Harku-Rannamõisa (Vatsla-Tabasalu) jalg- ja jalgrattatee ehitus</t>
  </si>
  <si>
    <t>2021-2027.2.05.24-0039</t>
  </si>
  <si>
    <t>Staadioni tänavale jalgratta- ja jalgtee rajamine (Tammistes)</t>
  </si>
  <si>
    <t>2021-2027.2.05.24-0041</t>
  </si>
  <si>
    <t>Raba tänava jalg- ja jalgrattatee ehitus</t>
  </si>
  <si>
    <t>2021-2027.2.05.24-0043</t>
  </si>
  <si>
    <t>Tähtvere ja Tuglase tn rattateede põhivõrgu rajamine</t>
  </si>
  <si>
    <t>2021-2027.3.01.22-0012</t>
  </si>
  <si>
    <t>Riigitee nr 4 Tallinn-Pärnu-Ikla Pärnu-Uulu teelõigu ehitus</t>
  </si>
  <si>
    <t>2021-2027.3.01.22-0016</t>
  </si>
  <si>
    <t>Riigitee nr 2 (E263) Tallinn-Tartu-Võru-Luhamaa Neanurme-Pikknurme teelõigu ehitus</t>
  </si>
  <si>
    <t>2021-2027.3.01.23-0023</t>
  </si>
  <si>
    <t>Riigitee nr 4 Tallinn-Pärnu-Ikla Sauga-Pärnu teelõigu ehitus</t>
  </si>
  <si>
    <t>2021-2027.3.01.24-0030</t>
  </si>
  <si>
    <t>Riigitee nr 4 Tallinn-Pärnu-Ikla Libatse-Nurme teelõigu ehitus</t>
  </si>
  <si>
    <t>2021-2027.3.01.22-0003</t>
  </si>
  <si>
    <t>Kõverate õgvendamine ja raudtee kapitaalremont Tapa–Narva raudteelinidel</t>
  </si>
  <si>
    <t>aktsiaselts Eesti Raudtee</t>
  </si>
  <si>
    <t>2021-2027.3.01.22-0004</t>
  </si>
  <si>
    <t>Kõverate õgvendamine ja raudtee kapitaalremont Tallinna-Tartu-Koidula ja maade omandamine Tartu-Valga raudteeliinidel</t>
  </si>
  <si>
    <t>2021-2027.3.01.22-0005</t>
  </si>
  <si>
    <t>Raudtee elektrifitseerimine Tallinna–Tartu ja Tapa–Narva raudteeliinidel (1. etapp)</t>
  </si>
  <si>
    <t>2021-2027.3.01.23-0022</t>
  </si>
  <si>
    <t>Läbilaskevõime suurendamine ja Rapla–Lelle raudteelõigu rekonstrueerimine</t>
  </si>
  <si>
    <t>Edelaraudtee aktsiaselts</t>
  </si>
  <si>
    <t>2021-2027.3.01.23-0025</t>
  </si>
  <si>
    <t>Rail Baltica Ülemiste reisiterminali, Pärnu reisiterminali ja kohalike peatuste ehitamine</t>
  </si>
  <si>
    <t>osaühing Rail Baltic Estonia</t>
  </si>
  <si>
    <t>2021-2027.6.01.23-0075</t>
  </si>
  <si>
    <t>Põlevkivitööstuse reostuspärandi ohutustamine ning alternatiivsete veeressursside hindamine Ida-Virumaal</t>
  </si>
  <si>
    <t>Sihtasutus Keskkonnainvesteeringute Keskus</t>
  </si>
  <si>
    <t>2021-2027.6.01.24-0123</t>
  </si>
  <si>
    <t>Kurtna järvede veerežiimi taastamine</t>
  </si>
  <si>
    <t>2021-2027.6.01.23-0070</t>
  </si>
  <si>
    <t>Kaevandamisega ja põlevkivi töötlemisega seotud keskkonnaprobleemide lahendamine Ida-Virumaal</t>
  </si>
  <si>
    <t>2021-2027.6.01.24-0615</t>
  </si>
  <si>
    <t>Ida-Virumaa jäätmekäitluse piirkondlik arendamine</t>
  </si>
  <si>
    <t>2021-2027.1.03.23-0203</t>
  </si>
  <si>
    <t>Fashion Online OÜ/IRIS JANVIER ekspordivõimekuse arendamine</t>
  </si>
  <si>
    <t>FASHION ONLINE OÜ</t>
  </si>
  <si>
    <t>2021-2027.1.03.23-0210</t>
  </si>
  <si>
    <t>Maru VR arenguplaani elluviimine</t>
  </si>
  <si>
    <t>Maru VR Productions OÜ</t>
  </si>
  <si>
    <t>2021-2027.1.03.23-0216</t>
  </si>
  <si>
    <t>Produktsiooniteenuse eksport välisturgudele ja Eesti kui produktsiooni sihtriigi promotsioon</t>
  </si>
  <si>
    <t>Cuba Films OÜ</t>
  </si>
  <si>
    <t>2021-2027.1.03.23-0217</t>
  </si>
  <si>
    <t>Adamlights 50</t>
  </si>
  <si>
    <t>aktsiaselts Adamlights</t>
  </si>
  <si>
    <t>2021-2027.1.03.23-0218</t>
  </si>
  <si>
    <t>NOH Partners OÜ eksport Dubai ja Saksa turgudele</t>
  </si>
  <si>
    <t>NOH Production OÜ</t>
  </si>
  <si>
    <t>2021-2027.1.03.23-0221</t>
  </si>
  <si>
    <t>Menufilmid OÜ ekspordivõimekuse arendamine Hispaania sihtturul</t>
  </si>
  <si>
    <t>Menufilmid OÜ</t>
  </si>
  <si>
    <t>2021-2027.1.03.24-0223</t>
  </si>
  <si>
    <t>Teenuste ekspordi laiendamine läbi uue teenuspakkumise ning teenusplartvormi väljatöötamise ja Nexd Studio kaubamärgi loomise.</t>
  </si>
  <si>
    <t>MIXD Meedia OÜ</t>
  </si>
  <si>
    <t>2021-2027.1.03.24-0233</t>
  </si>
  <si>
    <t>SEIK OÜ ekspordivõimekuse arendamine</t>
  </si>
  <si>
    <t>Seik OÜ</t>
  </si>
  <si>
    <t>2021-2027.1.03.24-0235</t>
  </si>
  <si>
    <t>Valgustite disaini- ja tootmisettevõtte ekspordivõimekuse arendamine</t>
  </si>
  <si>
    <t>Osaühing Seos Valgustus</t>
  </si>
  <si>
    <t>2021-2027.1.03.24-0236</t>
  </si>
  <si>
    <t>Craftory ekspordivõimekuse arendamise projekt</t>
  </si>
  <si>
    <t>Tallinna Nahatöökoda OÜ</t>
  </si>
  <si>
    <t>2021-2027.1.03.24-0238</t>
  </si>
  <si>
    <t>`Lilli Jahilo` brändi eksporditegevuste hoogustamine</t>
  </si>
  <si>
    <t>Ateljee Tallinn OÜ</t>
  </si>
  <si>
    <t>2021-2027.1.03.24-0240</t>
  </si>
  <si>
    <t>ALPAKA ekspordivõimekuse tõstmine</t>
  </si>
  <si>
    <t>Decoreter OÜ</t>
  </si>
  <si>
    <t>2021-2027.1.03.24-0259</t>
  </si>
  <si>
    <t>Agentuuri Tank teenuste ekspordivõime tõstmine</t>
  </si>
  <si>
    <t>Tank OÜ</t>
  </si>
  <si>
    <t>2021-2027.1.03.24-0267</t>
  </si>
  <si>
    <t>ALPA Kidsi laienemine UK ja Poola turul</t>
  </si>
  <si>
    <t>ALPA Kids OÜ</t>
  </si>
  <si>
    <t>2021-2027.1.03.24-0280</t>
  </si>
  <si>
    <t>Bebe Organic SS25, AW25 – rahvusvahelise haarde kindlustamine</t>
  </si>
  <si>
    <t>Bebe Childrenswear OÜ</t>
  </si>
  <si>
    <t>2021-2027.1.03.24-0282</t>
  </si>
  <si>
    <t>Projekt Kuubis ekspordiplaan</t>
  </si>
  <si>
    <t>Projekt Kuubis OÜ</t>
  </si>
  <si>
    <t>2021-2027.1.03.24-0291</t>
  </si>
  <si>
    <t>Marmara ehete müügi kasvatamine olemasolevatel ja uutel välisturgudel</t>
  </si>
  <si>
    <t>Marmara Sterling OÜ</t>
  </si>
  <si>
    <t>2021-2027.1.03.24-0294</t>
  </si>
  <si>
    <t>Nafta Films PanBalti 2024-2025</t>
  </si>
  <si>
    <t>Nafta Films osaühing</t>
  </si>
  <si>
    <t>2021-2027.1.03.24-0295</t>
  </si>
  <si>
    <t>Von Baer Eksport 2025</t>
  </si>
  <si>
    <t>Von Baer OÜ</t>
  </si>
  <si>
    <t>2021-2027.1.03.24-0324</t>
  </si>
  <si>
    <t>Taska Film OÜ ekspordiarendus</t>
  </si>
  <si>
    <t>Taska Film OÜ</t>
  </si>
  <si>
    <t>2021-2027.1.03.24-0395</t>
  </si>
  <si>
    <t>MOEBRÄNDI RACER WORLDWIDE EKSPORDIPOTENSIAALI ARENDAMINE JA LAIENDAMINE</t>
  </si>
  <si>
    <t>Racer Worldwide OÜ</t>
  </si>
  <si>
    <t>2021-2027.1.03.24-0419</t>
  </si>
  <si>
    <t>Maru VR eksporditegevuste elluviimine</t>
  </si>
  <si>
    <t>2021-2027.1.03.24-0431</t>
  </si>
  <si>
    <t>Brander OÜ arenguplaani elluviimine ja uue jätkusuutlike rõivaste reklaamiplatvormi loomine</t>
  </si>
  <si>
    <t>Brander OÜ</t>
  </si>
  <si>
    <t>2021-2027.1.03.24-0472</t>
  </si>
  <si>
    <t>Marimo arenguplaan</t>
  </si>
  <si>
    <t>Marimo Fashion OÜ</t>
  </si>
  <si>
    <t>2021-2027.1.03.24-0568</t>
  </si>
  <si>
    <t>Ghost Divisioni ekspordivõimekuse arendamine</t>
  </si>
  <si>
    <t>Ghost Division OÜ</t>
  </si>
  <si>
    <t>2021-2027.1.03.24-0577</t>
  </si>
  <si>
    <t>Nafta ekspordivõimekuse arendamine 2024-2025</t>
  </si>
  <si>
    <t>2021-2027.1.03.24-0718</t>
  </si>
  <si>
    <t>Moebrändi Racer Worldwide arenguplaan</t>
  </si>
  <si>
    <t>2021-2027.1.03.24-0726</t>
  </si>
  <si>
    <t>ODYL maja arhitektuurse lahenduse eksport Saksamaale ja Hollandisse</t>
  </si>
  <si>
    <t>ODYL OÜ</t>
  </si>
  <si>
    <t>2021-2027.1.03.24-0738</t>
  </si>
  <si>
    <t>Produktiivsuse kasv ja Esplan Academy loomine</t>
  </si>
  <si>
    <t>osaühing Esplan</t>
  </si>
  <si>
    <t>2021-2027.1.03.24-0792</t>
  </si>
  <si>
    <t>Adamlights 2025 Interaktiivne Disain</t>
  </si>
  <si>
    <t>2021-2027.1.03.24-0804</t>
  </si>
  <si>
    <t>Brändiinnovatsioon Disaintekstiil OÜ-s</t>
  </si>
  <si>
    <t>Disaintekstiil OÜ</t>
  </si>
  <si>
    <t>2021-2027.1.03.24-0834</t>
  </si>
  <si>
    <t>Location Unit OÜ ekspordivõimekuse arendamine</t>
  </si>
  <si>
    <t>Location Unit OÜ</t>
  </si>
  <si>
    <t>2021-2027.1.03.25-0892</t>
  </si>
  <si>
    <t>Moebrändi Racer Worldwide SS25 Esitlus</t>
  </si>
  <si>
    <t>2021-2027.1.03.25-0905</t>
  </si>
  <si>
    <t>BLUERAY arenguplaani elluviimine</t>
  </si>
  <si>
    <t>OÜ BlueRay</t>
  </si>
  <si>
    <t>2021-2027.1.03.25-0908</t>
  </si>
  <si>
    <t>Sabbe Fashion OÜ laieneb USA turule.</t>
  </si>
  <si>
    <t>Sabbe Fashion OÜ</t>
  </si>
  <si>
    <t>2021-2027.1.03.25-0933</t>
  </si>
  <si>
    <t>Sonorus OÜ arenguplaani elluviimine</t>
  </si>
  <si>
    <t>SONORUS OÜ</t>
  </si>
  <si>
    <t>2021-2027.1.03.25-0947</t>
  </si>
  <si>
    <t>Roman Tavasti CVI uuendamine ja kodulehe arendamine toetamaks ekspordi eesmärke</t>
  </si>
  <si>
    <t>Osaühing Roman Tavast</t>
  </si>
  <si>
    <t>2021-2027.1.03.25-1010</t>
  </si>
  <si>
    <t>Reet Aus kaubamärgi ekspordivõimekuse arendamine</t>
  </si>
  <si>
    <t>Aus Design OÜ</t>
  </si>
  <si>
    <t>2021-2027.1.03.25-1081</t>
  </si>
  <si>
    <t>KIUD tekstiilijäätmetest pakendite tööstusdisain</t>
  </si>
  <si>
    <t>2021-2027.1.03.25-1161</t>
  </si>
  <si>
    <t>Temnikova &amp; Kasela galerii ekspordi arendamine rahvusvahelistel kunstimessidel osalemise kaudu</t>
  </si>
  <si>
    <t>Temnikova &amp; Kasela OÜ</t>
  </si>
  <si>
    <t>2021-2027.1.03.23-0087</t>
  </si>
  <si>
    <t>Loomemajanduse arenduskeskus Creative Gate</t>
  </si>
  <si>
    <t>BMO OÜ</t>
  </si>
  <si>
    <t>2021-2027.1.03.23-0096</t>
  </si>
  <si>
    <t>Eesti muusikaettevõtete arendamine ja ekspordivõimekuse kasvatamine</t>
  </si>
  <si>
    <t>Mittetulundusühing Music Estonia</t>
  </si>
  <si>
    <t>2021-2027.1.03.23-0098</t>
  </si>
  <si>
    <t>Arendusteenuste pakkumine kunstivaldkonna ettevõtetele</t>
  </si>
  <si>
    <t>Mittetulundusühing Eesti Kaasaegse Kunsti Arenduskeskus</t>
  </si>
  <si>
    <t>2021-2027.1.03.23-0109</t>
  </si>
  <si>
    <t>Ele23</t>
  </si>
  <si>
    <t>Ele23 OÜ</t>
  </si>
  <si>
    <t>2021-2027.1.03.23-0112</t>
  </si>
  <si>
    <t>Kompetentside edendamine disainiettevõtete konkurentsi- ja ekspordivõimekuse võimendamiseks</t>
  </si>
  <si>
    <t>Mittetulundusühing Eesti Disainikeskus</t>
  </si>
  <si>
    <t>2021-2027.1.03.23-0117</t>
  </si>
  <si>
    <t>Tallinna Loomeinkubaatori tugiteenused loomeettevõtjatele jätkusuutlikuks arenguks ja ekspordivõimekuse kasvuks</t>
  </si>
  <si>
    <t>Sihtasutus Tallinna Ettevõtlusinkubaatorid</t>
  </si>
  <si>
    <t>2021-2027.1.03.23-0118</t>
  </si>
  <si>
    <t>EESTI XR-SEKTORI ETTEVÕTETE EKSPORDI ARENDAMINE</t>
  </si>
  <si>
    <t>Eesti Virtuaal- ja Liitreaalsuse Assotsiatsioon</t>
  </si>
  <si>
    <t>2021-2027.1.03.23-0120</t>
  </si>
  <si>
    <t>Ringse Arhitektuuri Kiirendi</t>
  </si>
  <si>
    <t>Mittetulundusühing Eesti Arhitektuurikeskus</t>
  </si>
  <si>
    <t>2021-2027.1.03.23-0124</t>
  </si>
  <si>
    <t>Pärnumaa disainiKOBAR</t>
  </si>
  <si>
    <t>Sihtasutus Pärnumaa Arenduskeskus</t>
  </si>
  <si>
    <t>2021-2027.1.03.23-0136</t>
  </si>
  <si>
    <t>ADM Product Thinking Program</t>
  </si>
  <si>
    <t>ADM Interactive OÜ</t>
  </si>
  <si>
    <t>2021-2027.1.03.23-0138</t>
  </si>
  <si>
    <t>Turundjate Liidu poolt oskuste ja teadmiste arendamiseks pakutavad tugiteenused 2024-2025.</t>
  </si>
  <si>
    <t>Turundajate Liit MTÜ</t>
  </si>
  <si>
    <t>2021-2027.1.03.24-0226</t>
  </si>
  <si>
    <t>2021-2027.1.03.24-0227</t>
  </si>
  <si>
    <t>2021-2027.4.07.23-0003</t>
  </si>
  <si>
    <t>Integratsiooni Sihtasutus</t>
  </si>
  <si>
    <t>2021-2027.4.07.23-0004</t>
  </si>
  <si>
    <t>Andmevahetuslahenduse (sealhulgas infoplatvormi) edasiarendus ja rakendamine</t>
  </si>
  <si>
    <t>2021-2027.4.07.23-0005</t>
  </si>
  <si>
    <t>2021-2027.4.07.23-0006</t>
  </si>
  <si>
    <t>Eesti keele õpet toetavad tegevused ja kodanikuõpe</t>
  </si>
  <si>
    <t>2021-2027.4.07.23-0007</t>
  </si>
  <si>
    <t>Avalikkuse teavitamine rände- ja lõimumis-, sealhulgas kohanemisteemadel</t>
  </si>
  <si>
    <t>2021-2027.4.07.23-0001</t>
  </si>
  <si>
    <t>2021-2027.4.07.24-0017</t>
  </si>
  <si>
    <t>2021-2027.1.01.23-0005</t>
  </si>
  <si>
    <t>Ettevõtete TAI teadlikkuse kasvatamine (TAI võimalused) ja TAI võimekuse tõstmine (21.1.1.11.)</t>
  </si>
  <si>
    <t>2021-2027.1.01.23-0116</t>
  </si>
  <si>
    <t>EMPL arendusnõunik (Eesti Metsa- ja Puidutööstuse Liit)</t>
  </si>
  <si>
    <t>2021-2027.1.01.23-0117</t>
  </si>
  <si>
    <t>Eesti Toiduainetööstuse Liidu arendusnõunik</t>
  </si>
  <si>
    <t>2021-2027.1.01.23-0121</t>
  </si>
  <si>
    <t>Meretööstuse innovatsioonivõimekuse edendamine (Eesti Meretööstuse Liit)</t>
  </si>
  <si>
    <t>2021-2027.1.01.23-0126</t>
  </si>
  <si>
    <t>Arendusnõuniku ametikoha toetamine (Eesti Infotehnoloogia ja Telekommunikatsiooni Liit)</t>
  </si>
  <si>
    <t>2021-2027.1.01.23-0135</t>
  </si>
  <si>
    <t>Arendusnõuniku jätkamine (Eesti Tööandjate Keskliit)</t>
  </si>
  <si>
    <t>2021-2027.1.01.23-0137</t>
  </si>
  <si>
    <t>Puitmajasektori teadus- ja arendustegevuse hoogustamine (Eesti Puitmajaliit)</t>
  </si>
  <si>
    <t>2021-2027.1.01.23-0141</t>
  </si>
  <si>
    <t>Aarendusnõunik (EESTI KEEMIATÖÖSTUSE LIIT)</t>
  </si>
  <si>
    <t>2021-2027.1.01.23-0144</t>
  </si>
  <si>
    <t>Aarendusnõuniku partnerluse projekt (EESTI ELEKTRITÖÖDE ETTEVÕTJATE LIIT)</t>
  </si>
  <si>
    <t>2021-2027.1.01.23-0152</t>
  </si>
  <si>
    <t>EETL arendusnõunik (Eesti Elektroonikatööstuse Liit)</t>
  </si>
  <si>
    <t>2021-2027.1.01.23-0153</t>
  </si>
  <si>
    <t>Arendusnõuniku toetus (MTÜ Digitaalehitus)</t>
  </si>
  <si>
    <t>2021-2027.1.01.23-0155</t>
  </si>
  <si>
    <t>Arendusnõunik (EESTI TRÜKI- JA PAKENDITÖÖSTUSE LIIT)</t>
  </si>
  <si>
    <t>2021-2027.1.01.23-0167</t>
  </si>
  <si>
    <t>Arendusnõuniku partnerluse projekt (MTÜ EdTech Estonia)</t>
  </si>
  <si>
    <t>2021-2027.1.01.23-0179</t>
  </si>
  <si>
    <t>2021-2027.1.01.23-0207</t>
  </si>
  <si>
    <t>Reconeyez 2.0</t>
  </si>
  <si>
    <t>Defendec OÜ</t>
  </si>
  <si>
    <t>2021-2027.1.01.23-0219</t>
  </si>
  <si>
    <t>Saunum saun</t>
  </si>
  <si>
    <t>Saunum Saunas OÜ</t>
  </si>
  <si>
    <t>2021-2027.1.01.23-0233</t>
  </si>
  <si>
    <t>Targal jälgitavussüsteemil põhineva FoodDocs toiduohutuse terviklahenduse väljatöötamine</t>
  </si>
  <si>
    <t>FoodDocs OÜ</t>
  </si>
  <si>
    <t>2021-2027.1.01.23-0287</t>
  </si>
  <si>
    <t>eSIM terviklahenduse ja haldusplatvormi tootestamine</t>
  </si>
  <si>
    <t>1oT OÜ</t>
  </si>
  <si>
    <t>2021-2027.1.01.23-0337</t>
  </si>
  <si>
    <t>EA-Charger with Energy storage/battery solution. Generation 4.0 (EV-laadijad akkudega „Generation 4.0)</t>
  </si>
  <si>
    <t>OÜ ElectroAir</t>
  </si>
  <si>
    <t>2021-2027.1.01.23-0382</t>
  </si>
  <si>
    <t>Tehisintellektiga andmerikastamise platvorm e-kaubandusele</t>
  </si>
  <si>
    <t>outl1ne OÜ</t>
  </si>
  <si>
    <t>2021-2027.1.01.23-0403</t>
  </si>
  <si>
    <t>ESBEN täiendatud reaalsusega navigeerimise sild laevajuhtimiseks</t>
  </si>
  <si>
    <t>VARCUS Solutions OÜ</t>
  </si>
  <si>
    <t>2021-2027.1.01.24-0473</t>
  </si>
  <si>
    <t>Astro Baltics elektriautode laadijate haldussüsteemi Cloudics CSMS terviklahenduse platvormi arendus.</t>
  </si>
  <si>
    <t>Astro Baltics osaühing</t>
  </si>
  <si>
    <t>2021-2027.1.01.24-0474</t>
  </si>
  <si>
    <t>Masinõppe ja -nägemissüsteemide arendamine GlobalReader tooteplatvormile</t>
  </si>
  <si>
    <t>OÜ GlobalReader</t>
  </si>
  <si>
    <t>2021-2027.1.01.24-0485</t>
  </si>
  <si>
    <t>In-Vehicle-Onboarding (IVO) Tootearenduse projekt</t>
  </si>
  <si>
    <t>Osaühing BAMBOO GROUP</t>
  </si>
  <si>
    <t>2021-2027.1.01.24-0488</t>
  </si>
  <si>
    <t>MyotonPRO 2 väljaarendamine</t>
  </si>
  <si>
    <t>Myoton AS</t>
  </si>
  <si>
    <t>2021-2027.1.01.24-0508</t>
  </si>
  <si>
    <t>Toci OÜ tootearendused</t>
  </si>
  <si>
    <t>Toci OÜ</t>
  </si>
  <si>
    <t>2021-2027.1.01.24-0514</t>
  </si>
  <si>
    <t>Täisautomatiseeritud halumasina väljaarendamine</t>
  </si>
  <si>
    <t>LV Mehhatroonika OÜ</t>
  </si>
  <si>
    <t>2021-2027.1.01.24-0531</t>
  </si>
  <si>
    <t>Masinõppe baasil filtreerivate SMS sisu- ja numbri kasutajate verifitseerimise tulemüüride arendamine</t>
  </si>
  <si>
    <t>Messente Communications OÜ</t>
  </si>
  <si>
    <t>2021-2027.1.01.24-0540</t>
  </si>
  <si>
    <t>Targa jäätmekäitluslahenduse arendusprojekt</t>
  </si>
  <si>
    <t>CleanHand OÜ</t>
  </si>
  <si>
    <t>2021-2027.1.01.24-0593</t>
  </si>
  <si>
    <t>PMT tootearendused</t>
  </si>
  <si>
    <t>OÜ PMT</t>
  </si>
  <si>
    <t>2021-2027.1.01.24-0597</t>
  </si>
  <si>
    <t>Nordaid OÜ arenguprogramm</t>
  </si>
  <si>
    <t>Nordaid OÜ</t>
  </si>
  <si>
    <t>2021-2027.1.01.24-0614</t>
  </si>
  <si>
    <t>PlanPro 2.0 juhtimistarkvara arendus</t>
  </si>
  <si>
    <t>PlanPro OÜ</t>
  </si>
  <si>
    <t>2021-2027.1.01.24-0632</t>
  </si>
  <si>
    <t>Uue generatsiooni mikrogravitatsiooniga jooksulint</t>
  </si>
  <si>
    <t>osaühing "AT &amp; G"</t>
  </si>
  <si>
    <t>2021-2027.1.01.24-0633</t>
  </si>
  <si>
    <t>AI abil tooterikastmise platvorm e-poodidele</t>
  </si>
  <si>
    <t>Lumav Commerce OÜ</t>
  </si>
  <si>
    <t>2021-2027.1.01.24-0640</t>
  </si>
  <si>
    <t>Waybilleri planeerimis- ja optimeerimissüsteemi terviklahenduse toote väljatöötamine</t>
  </si>
  <si>
    <t>Waybiller OÜ</t>
  </si>
  <si>
    <t>2021-2027.1.01.24-0643</t>
  </si>
  <si>
    <t>IWS arenguprogramm 2024</t>
  </si>
  <si>
    <t>Innovative Water Systems OÜ</t>
  </si>
  <si>
    <t>2021-2027.1.01.24-0653</t>
  </si>
  <si>
    <t>Shore Link uued kaldaelektri lahendused</t>
  </si>
  <si>
    <t>Shore Link OÜ</t>
  </si>
  <si>
    <t>2021-2027.1.01.24-0657</t>
  </si>
  <si>
    <t>Cooltec OÜ CO2 soojuspump</t>
  </si>
  <si>
    <t>Cooltec OÜ</t>
  </si>
  <si>
    <t>2021-2027.1.01.24-0677</t>
  </si>
  <si>
    <t>Autobahn varuosa- ja garantiimooduliarendus</t>
  </si>
  <si>
    <t>Autobahn Technologies OÜ</t>
  </si>
  <si>
    <t>2021-2027.1.01.24-0683</t>
  </si>
  <si>
    <t>5.0 Robotics Minifactory</t>
  </si>
  <si>
    <t>5.0Robotics OÜ</t>
  </si>
  <si>
    <t>2021-2027.1.01.24-0695</t>
  </si>
  <si>
    <t>Puljong OÜ tootearendus, kestlik tootmisprotsess ja digitaliseerimine</t>
  </si>
  <si>
    <t>OÜ Puljong</t>
  </si>
  <si>
    <t>2021-2027.1.01.24-0699</t>
  </si>
  <si>
    <t>Multikanalilise sõnumiliikluse teenuste ja tehnoloogilise platvormi arendus ning pilootimine olemasoleval turul</t>
  </si>
  <si>
    <t>2021-2027.1.01.24-0707</t>
  </si>
  <si>
    <t>Wenture Configure (3D e-pood) tootekonfiguraatorile uute funktsioonide arendamine</t>
  </si>
  <si>
    <t>WENTURE OÜ</t>
  </si>
  <si>
    <t>2021-2027.1.01.24-0719</t>
  </si>
  <si>
    <t>Tootearendusprojekt</t>
  </si>
  <si>
    <t>Bidrent OÜ</t>
  </si>
  <si>
    <t>2021-2027.1.01.24-0724</t>
  </si>
  <si>
    <t>Oniar OÜ arenguplaan</t>
  </si>
  <si>
    <t>Oniar OÜ</t>
  </si>
  <si>
    <t>2021-2027.1.01.24-0733</t>
  </si>
  <si>
    <t>Gorodenkoff arenguprogramm</t>
  </si>
  <si>
    <t>Gorodenkoff Productions OÜ</t>
  </si>
  <si>
    <t>2021-2027.1.01.24-0746</t>
  </si>
  <si>
    <t>MRPeasy ettevõtte arenguprogramm 2</t>
  </si>
  <si>
    <t>MRPEasy OÜ</t>
  </si>
  <si>
    <t>2021-2027.1.01.24-0826</t>
  </si>
  <si>
    <t>Ecosh Life Arenguprogramm</t>
  </si>
  <si>
    <t>Ecosh Life OÜ</t>
  </si>
  <si>
    <t>2021-2027.1.01.24-0836</t>
  </si>
  <si>
    <t>Toote ja organisatsiooni arendamine</t>
  </si>
  <si>
    <t>Evocon OÜ</t>
  </si>
  <si>
    <t>2021-2027.1.01.24-0847</t>
  </si>
  <si>
    <t>Excellent Portal</t>
  </si>
  <si>
    <t>EXCELLENT BUSINESS SOLUTIONS EESTI AS</t>
  </si>
  <si>
    <t>2021-2027.1.01.24-0859</t>
  </si>
  <si>
    <t>Autlo Mobility Hub’ide kesksüsteemi ja maksejaama arendus</t>
  </si>
  <si>
    <t>Autlo OÜ</t>
  </si>
  <si>
    <t>2021-2027.1.01.24-0861</t>
  </si>
  <si>
    <t>ETTEVÕTTE ÖÖD OÜ ARENGUPROGRAMM</t>
  </si>
  <si>
    <t>OÜ ÖÖD</t>
  </si>
  <si>
    <t>2021-2027.1.01.25-0891</t>
  </si>
  <si>
    <t>Hooldekodude infosüsteemi CloudCare arendus</t>
  </si>
  <si>
    <t>Rehasoft OÜ</t>
  </si>
  <si>
    <t>2021-2027.1.01.25-0898</t>
  </si>
  <si>
    <t>Punch Club Arenguprogrammi I etapp</t>
  </si>
  <si>
    <t>Punch Club OÜ</t>
  </si>
  <si>
    <t>2021-2027.1.01.25-0911</t>
  </si>
  <si>
    <t>CTN uute teraapiaseadmete tootearendus</t>
  </si>
  <si>
    <t>Cryotech Nordic OÜ</t>
  </si>
  <si>
    <t>2021-2027.1.01.25-0913</t>
  </si>
  <si>
    <t>Flowit arenguprogramm</t>
  </si>
  <si>
    <t>Flowit Estonia OÜ</t>
  </si>
  <si>
    <t>2021-2027.1.01.25-0927</t>
  </si>
  <si>
    <t>Thorsteeli arenguprogramm</t>
  </si>
  <si>
    <t>Thorsteel OÜ</t>
  </si>
  <si>
    <t>2021-2027.1.01.25-0951</t>
  </si>
  <si>
    <t>EA-BESS</t>
  </si>
  <si>
    <t>2021-2027.1.01.25-0967</t>
  </si>
  <si>
    <t>Telema EDI 2.0 Tootearendus</t>
  </si>
  <si>
    <t>Telema AS</t>
  </si>
  <si>
    <t>2021-2027.1.01.25-0979</t>
  </si>
  <si>
    <t>Tiptiptap arenguprogrammi I etapp 2025-2026</t>
  </si>
  <si>
    <t>Tiptiptap OÜ</t>
  </si>
  <si>
    <t>2021-2027.1.01.25-0980</t>
  </si>
  <si>
    <t>Dokumentide elutsükli haldamise lahenduse loomine Actual Reportsi liidesele</t>
  </si>
  <si>
    <t>Actual Reports OÜ</t>
  </si>
  <si>
    <t>2021-2027.1.01.25-0993</t>
  </si>
  <si>
    <t>Võrgulekete tuvastamise ja ennetamise mooduli arendus</t>
  </si>
  <si>
    <t>AS CGI Eesti</t>
  </si>
  <si>
    <t>2021-2027.1.01.25-1006</t>
  </si>
  <si>
    <t>Brentex OÜ arenguprogramm 2025-2028a.</t>
  </si>
  <si>
    <t>Osaühing BRENTEX</t>
  </si>
  <si>
    <t>2021-2027.1.01.25-1114</t>
  </si>
  <si>
    <t>Tehisintellektil põhineva e-kaubanduse haldussüsteemi loomine</t>
  </si>
  <si>
    <t>Roller Äritarkvara OÜ</t>
  </si>
  <si>
    <t>2021-2027.1.01.25-1119</t>
  </si>
  <si>
    <t>Coursy.io Arenguprogramm</t>
  </si>
  <si>
    <t>Coursy Technology OÜ</t>
  </si>
  <si>
    <t>2021-2027.1.01.25-1133</t>
  </si>
  <si>
    <t>Modera AI Müügiagent</t>
  </si>
  <si>
    <t>Aktsiaselts Modera</t>
  </si>
  <si>
    <t>2021-2027.1.01.25-1142</t>
  </si>
  <si>
    <t>Äriprotsesside automatiseerimine AI abil</t>
  </si>
  <si>
    <t>2021-2027.1.01.23-0010</t>
  </si>
  <si>
    <t>Andmehõive mooduli arendus</t>
  </si>
  <si>
    <t>Paul-Tech OÜ</t>
  </si>
  <si>
    <t>2021-2027.1.01.23-0012</t>
  </si>
  <si>
    <t>TECHSERVICE EESTI OÜ Innvatsiooniosak</t>
  </si>
  <si>
    <t>TECHSERVICE EESTI OÜ</t>
  </si>
  <si>
    <t>2021-2027.1.01.23-0019</t>
  </si>
  <si>
    <t>Energiarikkad funktsionaalsed spordibatoonid</t>
  </si>
  <si>
    <t>IZOARD OÜ</t>
  </si>
  <si>
    <t>2021-2027.1.01.23-0023</t>
  </si>
  <si>
    <t>Mobiilse puidugraanulite tootmisliini edasiarendus</t>
  </si>
  <si>
    <t>Metalikan OÜ</t>
  </si>
  <si>
    <t>2021-2027.1.01.23-0032</t>
  </si>
  <si>
    <t>Biomaterjalist istutuspottide füüsikaliste ja funktsionaalsete omaduste parandamise uuringud</t>
  </si>
  <si>
    <t>Sambert OÜ</t>
  </si>
  <si>
    <t>2021-2027.1.01.23-0038</t>
  </si>
  <si>
    <t>Puidust akustiliste seina- ja laemoodulite arendus (Natural AS)</t>
  </si>
  <si>
    <t>AKTSIASELTS NATURAL</t>
  </si>
  <si>
    <t>2021-2027.1.01.23-0039</t>
  </si>
  <si>
    <t>Thunor akupanga katsetused</t>
  </si>
  <si>
    <t>Thunor Solutions OÜ</t>
  </si>
  <si>
    <t>2021-2027.1.01.23-0046</t>
  </si>
  <si>
    <t>Energiasäästliku elektrilise küttepaneeli arendus</t>
  </si>
  <si>
    <t>Economeks OÜ</t>
  </si>
  <si>
    <t>2021-2027.1.01.23-0047</t>
  </si>
  <si>
    <t>Saunum Saunas North America OÜ innovatsiooniosak</t>
  </si>
  <si>
    <t>Saunum Saunas North America OÜ</t>
  </si>
  <si>
    <t>2021-2027.1.01.23-0048</t>
  </si>
  <si>
    <t>RAIKU - intellektuaalomandi kaitsmine sihtturgudel</t>
  </si>
  <si>
    <t>RAIKU Packaging OÜ</t>
  </si>
  <si>
    <t>2021-2027.1.01.23-0051</t>
  </si>
  <si>
    <t>Mootorsae pöördlõikeriista tööriista arendus 2. etapp</t>
  </si>
  <si>
    <t>E&amp;W Solutions OÜ</t>
  </si>
  <si>
    <t>2021-2027.1.01.23-0052</t>
  </si>
  <si>
    <t>Nutika juhtimissüsteemi arendus kruviturbiini varjale</t>
  </si>
  <si>
    <t>Simm Power OÜ</t>
  </si>
  <si>
    <t>2021-2027.1.01.23-0054</t>
  </si>
  <si>
    <t>Külgkorviga elektrimootorratta arendus</t>
  </si>
  <si>
    <t>Karvakala OÜ</t>
  </si>
  <si>
    <t>2021-2027.1.01.23-0059</t>
  </si>
  <si>
    <t>marmelaad</t>
  </si>
  <si>
    <t>must maja OÜ</t>
  </si>
  <si>
    <t>2021-2027.1.01.23-0062</t>
  </si>
  <si>
    <t>Seinaplaatide niiskuskindluse väljatöötamine</t>
  </si>
  <si>
    <t>Kolme Poisid OÜ</t>
  </si>
  <si>
    <t>2021-2027.1.01.23-0064</t>
  </si>
  <si>
    <t>Külmkuivatatud meetoote valmistamise võimalikkuse uuring</t>
  </si>
  <si>
    <t>Murel Jaaniste</t>
  </si>
  <si>
    <t>2021-2027.1.01.23-0066</t>
  </si>
  <si>
    <t>Virtuaalreaalse keskkonna haldusprogrammi loomine</t>
  </si>
  <si>
    <t>Trafity OÜ</t>
  </si>
  <si>
    <t>2021-2027.1.01.23-0067</t>
  </si>
  <si>
    <t>Polüvinüülformaalist korduvkasutatav kasvusubstraat</t>
  </si>
  <si>
    <t>Novigo Group OÜ</t>
  </si>
  <si>
    <t>2021-2027.1.01.23-0070</t>
  </si>
  <si>
    <t>Teisesest polüetüleen toormest ja tootmisjääkidest pontoonujuki valmistamise tehnoloogia väljatöötamine</t>
  </si>
  <si>
    <t>OÜ Lehur</t>
  </si>
  <si>
    <t>2021-2027.1.01.23-0079</t>
  </si>
  <si>
    <t>LionCUT OÜ Innovatsiooniosak</t>
  </si>
  <si>
    <t>LionCUT OÜ</t>
  </si>
  <si>
    <t>2021-2027.1.01.23-0080</t>
  </si>
  <si>
    <t>Robus Smart GymBars - anduri mooduli arendus</t>
  </si>
  <si>
    <t>Robus Athletic OÜ</t>
  </si>
  <si>
    <t>2021-2027.1.01.23-0082</t>
  </si>
  <si>
    <t>Mööblitööstuse jääkide väärindamine</t>
  </si>
  <si>
    <t>OÜ Kujundlik</t>
  </si>
  <si>
    <t>2021-2027.1.01.23-0087</t>
  </si>
  <si>
    <t>Termoelektri-lahendus energiaefektiivseks rakenduseks</t>
  </si>
  <si>
    <t>X PROJEKT OÜ</t>
  </si>
  <si>
    <t>2021-2027.1.01.23-0088</t>
  </si>
  <si>
    <t>Nutika seadme väljaarendamine hoone sisekliima reguleerimiseks</t>
  </si>
  <si>
    <t>TETNET OÜ</t>
  </si>
  <si>
    <t>2021-2027.1.01.23-0089</t>
  </si>
  <si>
    <t>Väljastuslindiga komposterlahendus väikemajapidamises</t>
  </si>
  <si>
    <t>Autoservice OÜ</t>
  </si>
  <si>
    <t>2021-2027.1.01.23-0091</t>
  </si>
  <si>
    <t>Automaatse koeravanni arendus</t>
  </si>
  <si>
    <t>Soosilla Ehitus OÜ</t>
  </si>
  <si>
    <t>2021-2027.1.01.23-0099</t>
  </si>
  <si>
    <t>Tulekustutussüsteemi reoveepuhastuse insenertehnilise lahenduse väljatöötamine</t>
  </si>
  <si>
    <t>Osaühing Shroma</t>
  </si>
  <si>
    <t>2021-2027.1.01.23-0101</t>
  </si>
  <si>
    <t>OpiqBot - tehisintellektist soovitusmootor digiõppevaramus üldhariduskooli õpilasele</t>
  </si>
  <si>
    <t>Star Cloud OÜ</t>
  </si>
  <si>
    <t>2021-2027.1.01.23-0102</t>
  </si>
  <si>
    <t>CNC pingi arendus</t>
  </si>
  <si>
    <t>Autoremonditakso OÜ</t>
  </si>
  <si>
    <t>2021-2027.1.01.23-0104</t>
  </si>
  <si>
    <t>Elektriajamiga ATV</t>
  </si>
  <si>
    <t>Laup Consulting OÜ</t>
  </si>
  <si>
    <t>2021-2027.1.01.23-0113</t>
  </si>
  <si>
    <t>Multifunktsionaalne autonoomne kontroller</t>
  </si>
  <si>
    <t>T-Systems OÜ</t>
  </si>
  <si>
    <t>2021-2027.1.01.23-0114</t>
  </si>
  <si>
    <t>Pöörisvootehnoloogial põhineva tule- ja reostustõrje pneumaatilise paiskeseadme arendamine - prototüübi III etapp</t>
  </si>
  <si>
    <t>PT Altum OÜ</t>
  </si>
  <si>
    <t>2021-2027.1.01.23-0119</t>
  </si>
  <si>
    <t>Soojustatud kompaktelementidest moodulmaja</t>
  </si>
  <si>
    <t>2021-2027.1.01.23-0136</t>
  </si>
  <si>
    <t>Keramisiitklaaskillustikust väävelbetooni tootmisvõimaluste uurimine</t>
  </si>
  <si>
    <t>Leieks Invest OÜ</t>
  </si>
  <si>
    <t>2021-2027.1.01.23-0157</t>
  </si>
  <si>
    <t>ODYL iseseisva maja energia- ja veepuhastusmoodul</t>
  </si>
  <si>
    <t>2021-2027.1.01.23-0162</t>
  </si>
  <si>
    <t>Shop-E One</t>
  </si>
  <si>
    <t>Shop-E One OÜ</t>
  </si>
  <si>
    <t>2021-2027.1.01.23-0174</t>
  </si>
  <si>
    <t>Alfaweld OÜ arendusosak</t>
  </si>
  <si>
    <t>Alfaweld OÜ</t>
  </si>
  <si>
    <t>2021-2027.1.01.23-0175</t>
  </si>
  <si>
    <t>SUSTABLE - jätkusuutlik laud, edasiarendus</t>
  </si>
  <si>
    <t>Anagram OÜ</t>
  </si>
  <si>
    <t>2021-2027.1.01.23-0176</t>
  </si>
  <si>
    <t>Print Best arendusosak</t>
  </si>
  <si>
    <t>2021-2027.1.01.23-0182</t>
  </si>
  <si>
    <t>Pürolüüsahju arendamine</t>
  </si>
  <si>
    <t>Sel Technology OÜ</t>
  </si>
  <si>
    <t>2021-2027.1.01.23-0193</t>
  </si>
  <si>
    <t>Tööstusliku kanepitaimede lehtede ja varte eraldusmasina arendus</t>
  </si>
  <si>
    <t>OÜ Tootsi Peenar</t>
  </si>
  <si>
    <t>2021-2027.1.01.23-0195</t>
  </si>
  <si>
    <t>Pliiakude ümbertöötlemise transportimise seadmete arendamine</t>
  </si>
  <si>
    <t>Steel Equipment OÜ</t>
  </si>
  <si>
    <t>2021-2027.1.01.23-0196</t>
  </si>
  <si>
    <t>Spontaaanse fermentatsiioni käigus tekkivate piimhappebakterite tuvastamine ja probiootiliste omaduste selgitamine</t>
  </si>
  <si>
    <t>Raw Edge OÜ</t>
  </si>
  <si>
    <t>2021-2027.1.01.23-0208</t>
  </si>
  <si>
    <t>Haridusliku simulatsioonimängu "Looduslik valik" digilahenduse prototüübi arendus.</t>
  </si>
  <si>
    <t>Praktikal Education OÜ</t>
  </si>
  <si>
    <t>2021-2027.1.01.23-0223</t>
  </si>
  <si>
    <t>Universaalne adapter voolu edasijuhtivatesse elektritoosidesse erinevate Shucko pistikupesade kiirpaigalduseks</t>
  </si>
  <si>
    <t>Erlin OÜ</t>
  </si>
  <si>
    <t>2021-2027.1.01.23-0232</t>
  </si>
  <si>
    <t>GreenVan OÜ</t>
  </si>
  <si>
    <t>2021-2027.1.01.23-0234</t>
  </si>
  <si>
    <t>Mobiilsete laadimisjaamade patenditaotluse esitamine</t>
  </si>
  <si>
    <t>Ecomineral OÜ</t>
  </si>
  <si>
    <t>2021-2027.1.01.23-0239</t>
  </si>
  <si>
    <t>Smobya intellektuaalomandi kaitse</t>
  </si>
  <si>
    <t>SMOBYA OÜ</t>
  </si>
  <si>
    <t>2021-2027.1.01.23-0243</t>
  </si>
  <si>
    <t>Puidust ning termopuidust pistikute ja lülitite prototüüpimine</t>
  </si>
  <si>
    <t>Wemel Wood OÜ</t>
  </si>
  <si>
    <t>2021-2027.1.01.23-0247</t>
  </si>
  <si>
    <t>Loodussõbraliku matkamööbli prototüübi valmistamine</t>
  </si>
  <si>
    <t>Rich Music OÜ</t>
  </si>
  <si>
    <t>2021-2027.1.01.23-0250</t>
  </si>
  <si>
    <t>SOL NAVITAS OÜ PÄIKESEKÜTTEGA VENTILATSIOONISEADMETE VASTAVUSHINDAMISE JA TEHNILISE DOKUMENTATSIOONI ANALÜÜS CE-MÄRGI TAOTLEMISEKS</t>
  </si>
  <si>
    <t>Sol Navitas OÜ</t>
  </si>
  <si>
    <t>2021-2027.1.01.23-0255</t>
  </si>
  <si>
    <t>Mental Pin tarkvara arendus</t>
  </si>
  <si>
    <t>MentalPin OÜ</t>
  </si>
  <si>
    <t>2021-2027.1.01.23-0258</t>
  </si>
  <si>
    <t>WaspNest</t>
  </si>
  <si>
    <t>WaspNest OÜ</t>
  </si>
  <si>
    <t>2021-2027.1.01.23-0259</t>
  </si>
  <si>
    <t>OÜ City Cider valmistoodete säilivusprobleemide kaardistamine ja säilivusaja võimalik pikendamine ning Eesti tooraine väärindamine toonikute sarja väljatöötamise läbi</t>
  </si>
  <si>
    <t>OÜ City Cider</t>
  </si>
  <si>
    <t>2021-2027.1.01.23-0260</t>
  </si>
  <si>
    <t>Enerwise monitooringu lahendus</t>
  </si>
  <si>
    <t>Enerwise OÜ</t>
  </si>
  <si>
    <t>2021-2027.1.01.23-0268</t>
  </si>
  <si>
    <t>Biosensorsüsteemi bioselektiivse komponendi tehnoloogiline arendamine progesterooni määramiseks interstitsiaalkoest</t>
  </si>
  <si>
    <t>Muun Health OÜ</t>
  </si>
  <si>
    <t>2021-2027.1.01.23-0271</t>
  </si>
  <si>
    <t>7S - Passiivse jahutuslahenduse arendamine kantava seadme tarbeks</t>
  </si>
  <si>
    <t>Seventh Sense OÜ</t>
  </si>
  <si>
    <t>2021-2027.1.01.23-0273</t>
  </si>
  <si>
    <t>MarinCom Group OÜ Arendusosak</t>
  </si>
  <si>
    <t>MarinCom Group OÜ</t>
  </si>
  <si>
    <t>2021-2027.1.01.23-0276</t>
  </si>
  <si>
    <t>Innoair targa ventilatsiooniklapi korpuse arendus</t>
  </si>
  <si>
    <t>Innoair OÜ</t>
  </si>
  <si>
    <t>2021-2027.1.01.23-0277</t>
  </si>
  <si>
    <t>Õunte ensümeerimiskatsed õunamahla saagikuse suurendamiseks</t>
  </si>
  <si>
    <t>Öun Drinks OÜ</t>
  </si>
  <si>
    <t>2021-2027.1.01.23-0286</t>
  </si>
  <si>
    <t>Uue generatsiooni iseteenindusliku makseterminali arendus.</t>
  </si>
  <si>
    <t>2021-2027.1.01.23-0288</t>
  </si>
  <si>
    <t>3cycle kokkupandava mikromaja lahendus hajutatud tootmiseks</t>
  </si>
  <si>
    <t>BAAS OÜ</t>
  </si>
  <si>
    <t>2021-2027.1.01.23-0294</t>
  </si>
  <si>
    <t>Saatepakendi prototüüp</t>
  </si>
  <si>
    <t>2021-2027.1.01.23-0302</t>
  </si>
  <si>
    <t>Snolleri tootmiseelse prototüübi välja töötamine</t>
  </si>
  <si>
    <t>Snoller OÜ</t>
  </si>
  <si>
    <t>2021-2027.1.01.23-0306</t>
  </si>
  <si>
    <t>Seenematejalide tootmise automatiseerimise analüüs ja prototüüpimine</t>
  </si>
  <si>
    <t>2021-2027.1.01.23-0309</t>
  </si>
  <si>
    <t>F Kaubandus innovatsiooniosak</t>
  </si>
  <si>
    <t>F Kaubandus OÜ</t>
  </si>
  <si>
    <t>2021-2027.1.01.23-0310</t>
  </si>
  <si>
    <t>Steed arendusprojekt</t>
  </si>
  <si>
    <t>Steed Equine Monitoring Solutions OÜ</t>
  </si>
  <si>
    <t>2021-2027.1.01.23-0311</t>
  </si>
  <si>
    <t>Thinnect Comm Module v1.0</t>
  </si>
  <si>
    <t>Thinnect OÜ</t>
  </si>
  <si>
    <t>2021-2027.1.01.23-0323</t>
  </si>
  <si>
    <t>Ratastooli tõstuki prototüüp autodele</t>
  </si>
  <si>
    <t>Estometa OÜ</t>
  </si>
  <si>
    <t>2021-2027.1.01.23-0326</t>
  </si>
  <si>
    <t>Õppeprogrammi tehisintellektuaalse toe arendus</t>
  </si>
  <si>
    <t>OÜ Cerebrumhub</t>
  </si>
  <si>
    <t>2021-2027.1.01.23-0332</t>
  </si>
  <si>
    <t>Nutika seadme väljaarendamine hoone sisekliima reguleerimiseks(tarkvara/elektroonika)</t>
  </si>
  <si>
    <t>2021-2027.1.01.23-0344</t>
  </si>
  <si>
    <t>Väiketootjatele suunatud omatoote arendus</t>
  </si>
  <si>
    <t>SandFox OÜ</t>
  </si>
  <si>
    <t>2021-2027.1.01.23-0346</t>
  </si>
  <si>
    <t>Videolevelsi videopleieri interaktiivse oleku intellektuaalomandi kaitsmine</t>
  </si>
  <si>
    <t>Videolevels OÜ</t>
  </si>
  <si>
    <t>2021-2027.1.01.23-0348</t>
  </si>
  <si>
    <t>ELEMENTaarne KODA</t>
  </si>
  <si>
    <t>Aatomik Majad OÜ</t>
  </si>
  <si>
    <t>2021-2027.1.01.23-0360</t>
  </si>
  <si>
    <t>Mööblisarja "PULK" prototüüpimine.</t>
  </si>
  <si>
    <t>Pulkdisain OÜ</t>
  </si>
  <si>
    <t>2021-2027.1.01.23-0361</t>
  </si>
  <si>
    <t>Tarbimisjärgsetest tekstiilijäätmetest valmistatud pakendimaterjali prototüübi väljatöötamine</t>
  </si>
  <si>
    <t>2021-2027.1.01.23-0363</t>
  </si>
  <si>
    <t>Tööstusomandi kaitsmine</t>
  </si>
  <si>
    <t>NORTH HUS MT OÜ</t>
  </si>
  <si>
    <t>2021-2027.1.01.23-0376</t>
  </si>
  <si>
    <t>Nutika tõkkepuude, väravate ja garaažiuste avamislahenduse arendusprojekt</t>
  </si>
  <si>
    <t>2021-2027.1.01.23-0379</t>
  </si>
  <si>
    <t>Patendikaitse taotlemine USAs ja Euroopas lähtudes edukast PCT patenditaotlusest</t>
  </si>
  <si>
    <t>Awadhoot Labs OÜ</t>
  </si>
  <si>
    <t>2021-2027.1.01.23-0381</t>
  </si>
  <si>
    <t>Loomatoidu säilivusaja pikendamise võimaluste uurimine</t>
  </si>
  <si>
    <t>Pala Petfoods Estonia OÜ</t>
  </si>
  <si>
    <t>2021-2027.1.01.23-0388</t>
  </si>
  <si>
    <t>Niksteel OÜ arendusosak</t>
  </si>
  <si>
    <t>NikSteel OÜ</t>
  </si>
  <si>
    <t>2021-2027.1.01.23-0390</t>
  </si>
  <si>
    <t>Keskkonnasõbralike murukasvatusmattide tootearendus</t>
  </si>
  <si>
    <t>Tehnoloogika OÜ</t>
  </si>
  <si>
    <t>2021-2027.1.01.23-0392</t>
  </si>
  <si>
    <t>CNC pingi prototüübi ehitus</t>
  </si>
  <si>
    <t>2021-2027.1.01.23-0393</t>
  </si>
  <si>
    <t>Külgkorviga elektrimootorratta prototüüp</t>
  </si>
  <si>
    <t>2021-2027.1.01.23-0394</t>
  </si>
  <si>
    <t>Tervise tehnoloogia</t>
  </si>
  <si>
    <t>SÄDES OÜ</t>
  </si>
  <si>
    <t>2021-2027.1.01.23-0400</t>
  </si>
  <si>
    <t>Liikuma motiveeriva rakenduse edasiarendus</t>
  </si>
  <si>
    <t>OÜ FitSphere</t>
  </si>
  <si>
    <t>2021-2027.1.01.23-0402</t>
  </si>
  <si>
    <t>Kirurgilise robot endoskoobi patenteerimine</t>
  </si>
  <si>
    <t>Asvel OÜ</t>
  </si>
  <si>
    <t>2021-2027.1.01.23-0409</t>
  </si>
  <si>
    <t>Pajuaedade tootmisseade</t>
  </si>
  <si>
    <t>Thermest OÜ</t>
  </si>
  <si>
    <t>2021-2027.1.01.23-0410</t>
  </si>
  <si>
    <t>Looduslike parfüümide arendamine</t>
  </si>
  <si>
    <t>Teras Perfumes OÜ</t>
  </si>
  <si>
    <t>2021-2027.1.01.23-0411</t>
  </si>
  <si>
    <t>SOMA Smart Shades 3 seadme Bluetooth'i sertifitseerimine</t>
  </si>
  <si>
    <t>Wazombi Labs OÜ</t>
  </si>
  <si>
    <t>2021-2027.1.01.23-0415</t>
  </si>
  <si>
    <t>Vanapaberjäätmete baasil betoneeritava tõsteaasa kaitsekorpuse insenertehniline lahendus</t>
  </si>
  <si>
    <t>Lifting Loops OÜ</t>
  </si>
  <si>
    <t>2021-2027.1.01.23-0416</t>
  </si>
  <si>
    <t>Tekstiili- ja rõivatööstuse tootmisjääkidest ning teisesest toormest komposiitmaterjali valmistamise tehnoloogia väljatöötamine</t>
  </si>
  <si>
    <t>OÜ Farrier</t>
  </si>
  <si>
    <t>2021-2027.1.01.23-0429</t>
  </si>
  <si>
    <t>Ujuvsuvila autonoomse päikese- ja tuuleenergial põhineva elektrisüsteemide terviklahenduste väljatöötamine.</t>
  </si>
  <si>
    <t>Emajõe puhkelaevad OÜ</t>
  </si>
  <si>
    <t>2021-2027.1.01.23-0436</t>
  </si>
  <si>
    <t>Patenditaotlus</t>
  </si>
  <si>
    <t>2021-2027.1.01.24-0448</t>
  </si>
  <si>
    <t>Arseeni ja antimoni klaasivahust leostumise vähendamise võimalused</t>
  </si>
  <si>
    <t>2021-2027.1.01.24-0450</t>
  </si>
  <si>
    <t>Resorcinol-Formaldehyde-Latex (RFL) jäätmete vähendamise tehnoloogia arendamine</t>
  </si>
  <si>
    <t>OÜ SKS Estonia Textile</t>
  </si>
  <si>
    <t>2021-2027.1.01.24-0459</t>
  </si>
  <si>
    <t>Innovaatilise antibakteriaalse haavasideme biosobivuse ja tehniliste parameetrite hindamine meditsiiniseadme määruse (MDR EL/2017/745) kohaselt</t>
  </si>
  <si>
    <t>2021-2027.1.01.24-0463</t>
  </si>
  <si>
    <t>Portatiivse biopuhastusjaama prototüübi valmistamine</t>
  </si>
  <si>
    <t>ZEP Service OÜ</t>
  </si>
  <si>
    <t>2021-2027.1.01.24-0468</t>
  </si>
  <si>
    <t>Kruviturbiini varja nutika juhtimissüsteemi prototüübi arendus</t>
  </si>
  <si>
    <t>2021-2027.1.01.24-0471</t>
  </si>
  <si>
    <t>Tööstusliku kanepitaimede lehtede ja varte eraldusmasina arendus II etapp</t>
  </si>
  <si>
    <t>2021-2027.1.01.24-0481</t>
  </si>
  <si>
    <t>Mental Pin riistvara prototüüp</t>
  </si>
  <si>
    <t>2021-2027.1.01.24-0483</t>
  </si>
  <si>
    <t>Teine Kymme arendus</t>
  </si>
  <si>
    <t>Teine Kymme OÜ</t>
  </si>
  <si>
    <t>2021-2027.1.01.24-0486</t>
  </si>
  <si>
    <t>Kõrgtiheda fermentatsiooni väljatöötamine POP bakteritüvedele</t>
  </si>
  <si>
    <t>OÜ Gearbox Biosciences</t>
  </si>
  <si>
    <t>2021-2027.1.01.24-0491</t>
  </si>
  <si>
    <t>Termopuidust toodete vastavushindamine</t>
  </si>
  <si>
    <t>2021-2027.1.01.24-0493</t>
  </si>
  <si>
    <t>Õppemetoodika edasiarendamine kasutades andmeteaduse ja digitehnoloogiate võimalusi.</t>
  </si>
  <si>
    <t>Elavad Hetked OÜ</t>
  </si>
  <si>
    <t>2021-2027.1.01.24-0505</t>
  </si>
  <si>
    <t>Ringy Widget tarkvaralahenduse arendusprojekt</t>
  </si>
  <si>
    <t>OÜ InToRingy</t>
  </si>
  <si>
    <t>2021-2027.1.01.24-0512</t>
  </si>
  <si>
    <t>R8 Toote Intellektuaalomandi Rahvusvaheline Kaitse</t>
  </si>
  <si>
    <t>2021-2027.1.01.24-0517</t>
  </si>
  <si>
    <t>Purje kuju määramise seadme patenteerimine</t>
  </si>
  <si>
    <t>Neptune First OÜ</t>
  </si>
  <si>
    <t>2021-2027.1.01.24-0523</t>
  </si>
  <si>
    <t>Ettevõtte Nora AI OÜ patendi taotluse koostamine ja esitamine</t>
  </si>
  <si>
    <t>Elnora AI OÜ</t>
  </si>
  <si>
    <t>2021-2027.1.01.24-0538</t>
  </si>
  <si>
    <t>Looduskosmeetika intellektuaalomandi kaitse</t>
  </si>
  <si>
    <t>Green Valley Ventures OÜ</t>
  </si>
  <si>
    <t>2021-2027.1.01.24-0543</t>
  </si>
  <si>
    <t>Vees lagunev golfipall</t>
  </si>
  <si>
    <t>Reket OÜ</t>
  </si>
  <si>
    <t>2021-2027.1.01.24-0558</t>
  </si>
  <si>
    <t>Intellektuaalomandi kaitse Parcelsea lahendusele</t>
  </si>
  <si>
    <t>Parcelsea OÜ</t>
  </si>
  <si>
    <t>2021-2027.1.01.24-0568</t>
  </si>
  <si>
    <t>ONIX standardi põhjal audiofailide liidestus</t>
  </si>
  <si>
    <t>OÜ Eesti Digiraamatute Keskus</t>
  </si>
  <si>
    <t>2021-2027.1.01.24-0570</t>
  </si>
  <si>
    <t>EF01</t>
  </si>
  <si>
    <t>EasyFit Insulation OÜ</t>
  </si>
  <si>
    <t>2021-2027.1.01.24-0574</t>
  </si>
  <si>
    <t>Rahvusvahelise patendi taotlemine segatekstiilijäätmete töötlemise tehnoloogiale.</t>
  </si>
  <si>
    <t>Cellula OÜ</t>
  </si>
  <si>
    <t>2021-2027.1.01.24-0575</t>
  </si>
  <si>
    <t>Päikeseelektri jõul käitatava kahekambrilise rootor-biokompostri insenertehniline lahendus</t>
  </si>
  <si>
    <t>Chipmunk OÜ</t>
  </si>
  <si>
    <t>2021-2027.1.01.24-0578</t>
  </si>
  <si>
    <t>Cenzor OÜ patendi uuring ja registreerimine</t>
  </si>
  <si>
    <t>OÜ Cenzor</t>
  </si>
  <si>
    <t>2021-2027.1.01.24-0579</t>
  </si>
  <si>
    <t>Cenzor OÜ IoT anduri edasiarendus</t>
  </si>
  <si>
    <t>2021-2027.1.01.24-0596</t>
  </si>
  <si>
    <t>Dünaamiline energia seiresüsteem</t>
  </si>
  <si>
    <t>DeltaE Insenerid OÜ</t>
  </si>
  <si>
    <t>2021-2027.1.01.24-0600</t>
  </si>
  <si>
    <t>PT Altum OÜ tuletõrjekahuri sihtimisalgoritmi arendus koos mehhatroonilise juhtimissüsteemiga</t>
  </si>
  <si>
    <t>2021-2027.1.01.24-0601</t>
  </si>
  <si>
    <t>Nutika küttesüsteemi arendus</t>
  </si>
  <si>
    <t>Mindreks Metall OÜ</t>
  </si>
  <si>
    <t>2021-2027.1.01.24-0607</t>
  </si>
  <si>
    <t>Päikeseenergia kogumise efektiivsuse maksimeerimine: pööratavate PV-paneelide insenertehniline modulaarne lahendus koos juhtimisautomaatikaga</t>
  </si>
  <si>
    <t>Aardla Autoteenindus OÜ</t>
  </si>
  <si>
    <t>2021-2027.1.01.24-0609</t>
  </si>
  <si>
    <t>Patenditaotluse lõpule viimine</t>
  </si>
  <si>
    <t>Techture OÜ</t>
  </si>
  <si>
    <t>2021-2027.1.01.24-0617</t>
  </si>
  <si>
    <t>Biosensorsüsteemi bioselektiivse komponendi tehnoloogiline arendamine progesterooni määramiseks interstitsiaalkoest II etapp</t>
  </si>
  <si>
    <t>2021-2027.1.01.24-0623</t>
  </si>
  <si>
    <t>Tervist toetava šokolaadi registreerimine</t>
  </si>
  <si>
    <t>Chocolala OÜ</t>
  </si>
  <si>
    <t>2021-2027.1.01.24-0644</t>
  </si>
  <si>
    <t>Jätkusuutliku toidutootmise bioväetise tootmise pilootskaala komponentide tehnoloogiline arendus, testimine ja demonstreerimine</t>
  </si>
  <si>
    <t>Systemseparation OÜ</t>
  </si>
  <si>
    <t>2021-2027.1.01.24-0654</t>
  </si>
  <si>
    <t>Intelligentse smuutimasina arendus, I osa</t>
  </si>
  <si>
    <t>DreamNectar OÜ</t>
  </si>
  <si>
    <t>2021-2027.1.01.24-0660</t>
  </si>
  <si>
    <t>Heaoluskoori mudeli edasiarendus</t>
  </si>
  <si>
    <t>Lyfery Insurance OÜ</t>
  </si>
  <si>
    <t>2021-2027.1.01.24-0661</t>
  </si>
  <si>
    <t>Katevara OÜ konkurentsivõime suurendamine läbi intellektuaalomandi kaitse</t>
  </si>
  <si>
    <t>OÜ Katevara</t>
  </si>
  <si>
    <t>2021-2027.1.01.24-0662</t>
  </si>
  <si>
    <t>Robus GymBars PRO innovatsiooniosak</t>
  </si>
  <si>
    <t>2021-2027.1.01.24-0663</t>
  </si>
  <si>
    <t>osaühing KMT Prefab</t>
  </si>
  <si>
    <t>2021-2027.1.01.24-0669</t>
  </si>
  <si>
    <t>Lihtsa modulaarse elektrijalgratta intellektuaalomandi kaitsmine ettevõttes Better Than Driving OÜ</t>
  </si>
  <si>
    <t>Better Than Driving OÜ</t>
  </si>
  <si>
    <t>2021-2027.1.01.24-0672</t>
  </si>
  <si>
    <t>7S - Insenerlahendus SuperBrain2 tootele</t>
  </si>
  <si>
    <t>2021-2027.1.01.24-0673</t>
  </si>
  <si>
    <t>Mental Pin riistvara prototüüp 2</t>
  </si>
  <si>
    <t>2021-2027.1.01.24-0681</t>
  </si>
  <si>
    <t>Thistle Shield 1.0 kontseptsiooni arendus</t>
  </si>
  <si>
    <t>Thistle OÜ</t>
  </si>
  <si>
    <t>2021-2027.1.01.24-0685</t>
  </si>
  <si>
    <t>Rohe Samuel</t>
  </si>
  <si>
    <t>MarkeDroid OÜ</t>
  </si>
  <si>
    <t>2021-2027.1.01.24-0688</t>
  </si>
  <si>
    <t>Terviseedendust soodustava rakenduse edasiarendus</t>
  </si>
  <si>
    <t>2021-2027.1.01.24-0692</t>
  </si>
  <si>
    <t>Habemeajamissüsteemi innovatsiooniprojekt</t>
  </si>
  <si>
    <t>INNOSHAVE OÜ</t>
  </si>
  <si>
    <t>2021-2027.1.01.24-0697</t>
  </si>
  <si>
    <t>Ringmajandusel baseeruva tuha (kukermiidi ja töödeldud ladestatud mäetuha) komposiitplastgraanuli CO2-e jalajälje ja keskkonnamõju vastavushindamine ISO 14067 standardi kohaselt, ISCC+ sertifitseering.</t>
  </si>
  <si>
    <t>Mineralplast OÜ</t>
  </si>
  <si>
    <t>2021-2027.1.01.24-0700</t>
  </si>
  <si>
    <t>EatSpot Korduvkasutatav kandiku ning mahutite komplekt toidu ja jookide kohaletoimetamiseks</t>
  </si>
  <si>
    <t>Outbox Digitech OÜ</t>
  </si>
  <si>
    <t>2021-2027.1.01.24-0704</t>
  </si>
  <si>
    <t>RFID-mooduli sertifitseerimine Euroopa Liidu ja USA turgudele</t>
  </si>
  <si>
    <t>OÜ Piar</t>
  </si>
  <si>
    <t>2021-2027.1.01.24-0710</t>
  </si>
  <si>
    <t>KHG kalkulaatori prototüüp</t>
  </si>
  <si>
    <t>CH Konsultatsioonid OÜ</t>
  </si>
  <si>
    <t>2021-2027.1.01.24-0722</t>
  </si>
  <si>
    <t>Uudse vesiniku tootmistehnoloogia patenditaotluse ettevalmistus ja registreerimine</t>
  </si>
  <si>
    <t>Spiral Hydrogen OÜ</t>
  </si>
  <si>
    <t>2021-2027.1.01.24-0723</t>
  </si>
  <si>
    <t>Külmkuivatatud valmistoitude retseptide ja analüüside teostamine</t>
  </si>
  <si>
    <t>Selekt Nutrition OÜ</t>
  </si>
  <si>
    <t>2021-2027.1.01.24-0731</t>
  </si>
  <si>
    <t>Steed hobuste jälgimisseadme tööstusliku prototüübi arendus</t>
  </si>
  <si>
    <t>2021-2027.1.01.24-0736</t>
  </si>
  <si>
    <t>SmartCell Monoblock arendamine</t>
  </si>
  <si>
    <t>TE Energy OÜ</t>
  </si>
  <si>
    <t>2021-2027.1.01.24-0739</t>
  </si>
  <si>
    <t>Scanergo OÜ meditsiiniseadmete nõuetele vastavuse hindamine ja dokumentatsiooni loomine</t>
  </si>
  <si>
    <t>SCANERGO osaühing</t>
  </si>
  <si>
    <t>2021-2027.1.01.24-0752</t>
  </si>
  <si>
    <t>Müügiprotsesside automatiseerimise tarkvara prototüübi arendus.</t>
  </si>
  <si>
    <t>Electrotech SMT OÜ</t>
  </si>
  <si>
    <t>2021-2027.1.01.24-0756</t>
  </si>
  <si>
    <t>MindChip patendi ja kasuliku mudeli taotlus</t>
  </si>
  <si>
    <t>Mindchip OÜ</t>
  </si>
  <si>
    <t>2021-2027.1.01.24-0762</t>
  </si>
  <si>
    <t>Mobiilne ehitusjäätmete sorteerimiskonteiner</t>
  </si>
  <si>
    <t>EcoGas Eesti OÜ</t>
  </si>
  <si>
    <t>2021-2027.1.01.24-0764</t>
  </si>
  <si>
    <t>Patendi uuring ja registreerimine rühianduri loomiseks</t>
  </si>
  <si>
    <t>Exponential Ventures OÜ</t>
  </si>
  <si>
    <t>2021-2027.1.01.24-0781</t>
  </si>
  <si>
    <t>Mükovalgu tekstureerimise tehnoloogiate edasiarendamine ja tööstusesse skaleerimine</t>
  </si>
  <si>
    <t>OÜ Future Food Now</t>
  </si>
  <si>
    <t>2021-2027.1.01.24-0782</t>
  </si>
  <si>
    <t>Ventilatsiooni aerodünaamiline mürasummuti</t>
  </si>
  <si>
    <t>Flexovent OÜ</t>
  </si>
  <si>
    <t>2021-2027.1.01.24-0799</t>
  </si>
  <si>
    <t>Regalecus</t>
  </si>
  <si>
    <t>OÜ Regalecus</t>
  </si>
  <si>
    <t>2021-2027.1.01.24-0805</t>
  </si>
  <si>
    <t>DecNord saunapaneelide tootekatsetused ekspordivõimekuse kasvatamiseks</t>
  </si>
  <si>
    <t>DecNord Group OÜ</t>
  </si>
  <si>
    <t>2021-2027.1.01.24-0806</t>
  </si>
  <si>
    <t>Halomirrors OÜ</t>
  </si>
  <si>
    <t>2021-2027.1.01.24-0822</t>
  </si>
  <si>
    <t>Thistle Shield 1.0 labori prototüübi jooniste ja MVP test tarkvara arendus</t>
  </si>
  <si>
    <t>2021-2027.1.01.24-0829</t>
  </si>
  <si>
    <t>Uut tüüpi tuuliku arendamine</t>
  </si>
  <si>
    <t>AmperWolf OÜ</t>
  </si>
  <si>
    <t>2021-2027.1.01.24-0831</t>
  </si>
  <si>
    <t>Klaasipurustaja</t>
  </si>
  <si>
    <t>Glasstech OÜ</t>
  </si>
  <si>
    <t>2021-2027.1.01.24-0837</t>
  </si>
  <si>
    <t>Audioraamatute protsessimise lahenduse arendus</t>
  </si>
  <si>
    <t>2021-2027.1.01.24-0839</t>
  </si>
  <si>
    <t>Enesearenguplatvormi MVP arendamine</t>
  </si>
  <si>
    <t>Focuusa OÜ</t>
  </si>
  <si>
    <t>2021-2027.1.01.24-0845</t>
  </si>
  <si>
    <t>Videolevelsi videopleieri interaktiivse oleku intellektuaalomandi kaitsmine - 2. etapp</t>
  </si>
  <si>
    <t>2021-2027.1.01.24-0850</t>
  </si>
  <si>
    <t>Okwith3.com</t>
  </si>
  <si>
    <t>Regens Konsultatsioonid OÜ</t>
  </si>
  <si>
    <t>2021-2027.1.01.24-0852</t>
  </si>
  <si>
    <t>Hoonete sisekliima kvaliteedi ennustuse algoritmide raamistiku AI ja ML tarkvara arendustööd</t>
  </si>
  <si>
    <t>ThinFacility OÜ</t>
  </si>
  <si>
    <t>2021-2027.1.01.24-0855</t>
  </si>
  <si>
    <t>Kirurgilise robot endoskoobi arendus</t>
  </si>
  <si>
    <t>2021-2027.1.01.24-0857</t>
  </si>
  <si>
    <t>SpeakTX 2.0</t>
  </si>
  <si>
    <t>SpeakTX OÜ</t>
  </si>
  <si>
    <t>2021-2027.1.01.24-0863</t>
  </si>
  <si>
    <t>Uuenduslike ilma lisatud suhkruta gluteenivabade ja vegan kompvekkide arendamine</t>
  </si>
  <si>
    <t>Teilery OÜ</t>
  </si>
  <si>
    <t>2021-2027.1.01.25-0864</t>
  </si>
  <si>
    <t>VÕPA: varasemate õpingute ja pädevuste arvestamine paindliku õpitee kavandamisel gümnaasiumiastmes ja kutsehariduses</t>
  </si>
  <si>
    <t>Õpitee OÜ</t>
  </si>
  <si>
    <t>2021-2027.1.01.25-0865</t>
  </si>
  <si>
    <t>Mokapoti abivahendi rahvusvahelise patenditaotluse ning Euroopa Liidu tööstusdisaini registreerimise taotluse koostamine</t>
  </si>
  <si>
    <t>BoldMove OÜ</t>
  </si>
  <si>
    <t>2021-2027.1.01.25-0883</t>
  </si>
  <si>
    <t>Mobiilse müüontomograaf-haagise prototüübi loomine</t>
  </si>
  <si>
    <t>VEOKI PEALISEHITUSE OSAÜHING</t>
  </si>
  <si>
    <t>2021-2027.1.01.25-0884</t>
  </si>
  <si>
    <t>Smart Road arendus</t>
  </si>
  <si>
    <t>Smart Road OÜ</t>
  </si>
  <si>
    <t>2021-2027.1.01.25-0885</t>
  </si>
  <si>
    <t>Thermowhite</t>
  </si>
  <si>
    <t>ThermoWhite Estonia OÜ</t>
  </si>
  <si>
    <t>2021-2027.1.01.25-0895</t>
  </si>
  <si>
    <t>SelectZero veebirakenduse turvatestimine OWASP ASVS turbestandardil</t>
  </si>
  <si>
    <t>LiTech OÜ</t>
  </si>
  <si>
    <t>2021-2027.1.01.25-0922</t>
  </si>
  <si>
    <t>Mitä Vettu OÜ funktsionaalsete jookide tootearendus</t>
  </si>
  <si>
    <t>VETTU OÜ</t>
  </si>
  <si>
    <t>2021-2027.1.01.25-0935</t>
  </si>
  <si>
    <t>PÜROLÜÜSI TAHMA KVALITEEDI TÕSTMISE VÕIMALUSTE UURIMINE</t>
  </si>
  <si>
    <t>NovoSys OÜ</t>
  </si>
  <si>
    <t>2021-2027.1.01.25-0947</t>
  </si>
  <si>
    <t>AI tugi DigiLa platvormile</t>
  </si>
  <si>
    <t>Digila OÜ</t>
  </si>
  <si>
    <t>2021-2027.1.01.25-0954</t>
  </si>
  <si>
    <t>IP kaitse korraldamine</t>
  </si>
  <si>
    <t>Frankenburg Technologies OÜ</t>
  </si>
  <si>
    <t>2021-2027.1.01.25-0958</t>
  </si>
  <si>
    <t>Draft-Line</t>
  </si>
  <si>
    <t>Lainergy OÜ</t>
  </si>
  <si>
    <t>2021-2027.1.01.25-0962</t>
  </si>
  <si>
    <t>Intellektuaalomandi analüüside läbiviimine ettevõttes Konna OÜ ja patenditaotluse esitamine esialgse prioriteedi saavutamiseks</t>
  </si>
  <si>
    <t>Konna OÜ</t>
  </si>
  <si>
    <t>2021-2027.1.01.25-0965</t>
  </si>
  <si>
    <t>DORA vastavusnõuete hindamine Comploki platvormil</t>
  </si>
  <si>
    <t>COMPLOK OÜ</t>
  </si>
  <si>
    <t>2021-2027.1.01.25-0977</t>
  </si>
  <si>
    <t>Aeflix 3X</t>
  </si>
  <si>
    <t>Aeflix OÜ</t>
  </si>
  <si>
    <t>2021-2027.1.01.25-0982</t>
  </si>
  <si>
    <t>Toidu säilivuse sensori rakendatavusuuring</t>
  </si>
  <si>
    <t>SmartEdge OÜ</t>
  </si>
  <si>
    <t>2021-2027.1.01.25-0984</t>
  </si>
  <si>
    <t>Thistle Shield edasiarendus TRL6 joonisteni</t>
  </si>
  <si>
    <t>2021-2027.1.01.25-0987</t>
  </si>
  <si>
    <t>LotusTimberEcoClip Kasuliku Mudeli Registreerimine</t>
  </si>
  <si>
    <t>2021-2027.1.01.25-0988</t>
  </si>
  <si>
    <t>Ehitusmaterjalile Klaaskeramsiitbetoon ja sellest valmistatavatele toodetele Eesti kasuliku mudeli ja rahvusvahelise patendi taotlemine</t>
  </si>
  <si>
    <t>2021-2027.1.01.25-0992</t>
  </si>
  <si>
    <t>Komposiitmaterjali jäätmete kasutamine pontoonujuki ühendustala maatriksi valmistamiseks.</t>
  </si>
  <si>
    <t>2021-2027.1.01.25-0994</t>
  </si>
  <si>
    <t>Sfäärilisele pinnale sobiva kärgstruktuuri tugevduslemendi väljatöötamine</t>
  </si>
  <si>
    <t>Compotec OÜ</t>
  </si>
  <si>
    <t>2021-2027.1.01.25-1002</t>
  </si>
  <si>
    <t>UVC decontamination system</t>
  </si>
  <si>
    <t>LDI Innovation OÜ</t>
  </si>
  <si>
    <t>2021-2027.1.01.25-1004</t>
  </si>
  <si>
    <t>Export4Future</t>
  </si>
  <si>
    <t>EP Consulting Services OÜ</t>
  </si>
  <si>
    <t>2021-2027.1.01.25-1008</t>
  </si>
  <si>
    <t>Vectiopep OÜ intellektuaalomandi kaitsmine</t>
  </si>
  <si>
    <t>vectiopep OÜ</t>
  </si>
  <si>
    <t>2021-2027.1.01.25-1032</t>
  </si>
  <si>
    <t>SmartCell Monoblock vastavuskatsed</t>
  </si>
  <si>
    <t>2021-2027.1.01.25-1033</t>
  </si>
  <si>
    <t>Tehisintellektil põhineva avatäidete andmetöötlusmooduli prototüübi arendamine</t>
  </si>
  <si>
    <t>Puiton OÜ</t>
  </si>
  <si>
    <t>2021-2027.1.01.25-1074</t>
  </si>
  <si>
    <t>Automaatse lipuheiskamise süsteemi kontseptsiooni arendus</t>
  </si>
  <si>
    <t>Mastrix Technologies OÜ</t>
  </si>
  <si>
    <t>2021-2027.1.01.25-1126</t>
  </si>
  <si>
    <t>Biogaasi katsetuste läbiviiine</t>
  </si>
  <si>
    <t>Carbonfex OÜ</t>
  </si>
  <si>
    <t>2021-2027.1.01.25-1164</t>
  </si>
  <si>
    <t>Olde Hansa innovatsiooniosak</t>
  </si>
  <si>
    <t>OLDE HANSA INTERNATIONAL OÜ</t>
  </si>
  <si>
    <t>2021-2027.1.01.23-0008</t>
  </si>
  <si>
    <t>Innovaatilised riigihanked (21.1.1.15.)</t>
  </si>
  <si>
    <t>2021-2027.1.02.24-0017</t>
  </si>
  <si>
    <t>AS Ecoprint-i digitaliseerimise teekaardi koostamine</t>
  </si>
  <si>
    <t>OÜ Ecoprint</t>
  </si>
  <si>
    <t>2021-2027.1.02.24-0018</t>
  </si>
  <si>
    <t>Digiteekaart Nordic Group</t>
  </si>
  <si>
    <t>Nordic Group OÜ</t>
  </si>
  <si>
    <t>2021-2027.1.02.24-0019</t>
  </si>
  <si>
    <t>Kinema OÜ digitaliseerimise teekaardi koostamine</t>
  </si>
  <si>
    <t>osaühing Kinema</t>
  </si>
  <si>
    <t>2021-2027.1.02.24-0020</t>
  </si>
  <si>
    <t>Compact Home OÜ digitaliseerimise teekaardi koostamine</t>
  </si>
  <si>
    <t>Compact Home OÜ</t>
  </si>
  <si>
    <t>2021-2027.1.02.24-0021</t>
  </si>
  <si>
    <t>Kat Metal Digitaliseerimise teekaart</t>
  </si>
  <si>
    <t>Kat Metal Estonia OÜ</t>
  </si>
  <si>
    <t>2021-2027.1.02.24-0024</t>
  </si>
  <si>
    <t>Toci OÜ digitaliseerimise teekaart</t>
  </si>
  <si>
    <t>2021-2027.1.02.24-0026</t>
  </si>
  <si>
    <t>Sulemees OÜ digitaliseerimise teekaardi koostamine</t>
  </si>
  <si>
    <t>Osaühing Sulemees</t>
  </si>
  <si>
    <t>2021-2027.1.02.24-0027</t>
  </si>
  <si>
    <t>Nordic Rebar digiteekaardi koostamine</t>
  </si>
  <si>
    <t>Nordic Rebar OÜ</t>
  </si>
  <si>
    <t>2021-2027.1.02.24-0028</t>
  </si>
  <si>
    <t>Sapronen OÜ digitaliseerimise teekaart</t>
  </si>
  <si>
    <t>OÜ Sapronen</t>
  </si>
  <si>
    <t>2021-2027.1.02.24-0029</t>
  </si>
  <si>
    <t>Rauameister AS digitaliseerimise teekaart</t>
  </si>
  <si>
    <t>aktsiaselts "Rauameister"</t>
  </si>
  <si>
    <t>2021-2027.1.02.24-0030</t>
  </si>
  <si>
    <t>Puumarket AS Digitaliseerimise teekaardi loomine</t>
  </si>
  <si>
    <t>AKTSIASELTS PUUMARKET</t>
  </si>
  <si>
    <t>2021-2027.1.02.24-0031</t>
  </si>
  <si>
    <t>CF&amp;S Estonia digitaliseerimise projekt</t>
  </si>
  <si>
    <t>CF&amp;S Estonia AS</t>
  </si>
  <si>
    <t>2021-2027.1.02.24-0032</t>
  </si>
  <si>
    <t>TB Works OÜ digitaliseerimise teekaart</t>
  </si>
  <si>
    <t>TB Works Osaühing</t>
  </si>
  <si>
    <t>2021-2027.1.02.24-0033</t>
  </si>
  <si>
    <t>Digitaliseerimise teekaart - Repston OÜ</t>
  </si>
  <si>
    <t>OÜ REPSTON</t>
  </si>
  <si>
    <t>2021-2027.1.02.24-0034</t>
  </si>
  <si>
    <t>AS HANZA Mechanics Tartu digitaliseerimise Teekaardi koostamine</t>
  </si>
  <si>
    <t>AS HANZA Mechanics Tartu</t>
  </si>
  <si>
    <t>2021-2027.1.02.24-0037</t>
  </si>
  <si>
    <t>AS Tempest digitaliseerimise teekaardi koostamine</t>
  </si>
  <si>
    <t>aktsiaselts TEMPEST</t>
  </si>
  <si>
    <t>2021-2027.1.02.24-0038</t>
  </si>
  <si>
    <t>Kosalma oü digitaliseerimis teekaart</t>
  </si>
  <si>
    <t>OÜ Kosalma</t>
  </si>
  <si>
    <t>2021-2027.1.02.24-0039</t>
  </si>
  <si>
    <t>Digitaliseerimise teekaardi loomine Pakendikeskusele</t>
  </si>
  <si>
    <t>Aktsiaselts Pakendikeskus</t>
  </si>
  <si>
    <t>2021-2027.1.02.24-0040</t>
  </si>
  <si>
    <t>Digitaliseerimise teekaart - Retlar</t>
  </si>
  <si>
    <t>Retlar OÜ</t>
  </si>
  <si>
    <t>2021-2027.1.02.24-0041</t>
  </si>
  <si>
    <t>Digitaalse teekardi loomine</t>
  </si>
  <si>
    <t>DentaLab OÜ</t>
  </si>
  <si>
    <t>2021-2027.1.02.24-0042</t>
  </si>
  <si>
    <t>Digitaliseerimise teekaart - Arras Construction Furniture</t>
  </si>
  <si>
    <t>Arras OÜ</t>
  </si>
  <si>
    <t>2021-2027.1.02.24-0045</t>
  </si>
  <si>
    <t>Digitaliseerimise teekaart - Velma Mööbel OÜ</t>
  </si>
  <si>
    <t>OÜ Velma Mööbel</t>
  </si>
  <si>
    <t>2021-2027.1.02.24-0046</t>
  </si>
  <si>
    <t>Alpek digiteekaardi koostamine</t>
  </si>
  <si>
    <t>Alpek OÜ</t>
  </si>
  <si>
    <t>2021-2027.1.02.24-0047</t>
  </si>
  <si>
    <t>Marmi Futerno Digiteekaardi loomine</t>
  </si>
  <si>
    <t>Marmi Futerno OÜ</t>
  </si>
  <si>
    <t>2021-2027.1.02.24-0048</t>
  </si>
  <si>
    <t>Kliimakaubamaja digitaliseerimise teekaardi koostamine</t>
  </si>
  <si>
    <t>Kliimakaubamaja OÜ</t>
  </si>
  <si>
    <t>2021-2027.1.02.24-0049</t>
  </si>
  <si>
    <t>Grano Digital digitaliseerimise teekaardi koostamine</t>
  </si>
  <si>
    <t>OÜ Grano Digital</t>
  </si>
  <si>
    <t>2021-2027.1.02.24-0050</t>
  </si>
  <si>
    <t>Digitaliseerimise teekart Vingeld</t>
  </si>
  <si>
    <t>Vingeld OÜ</t>
  </si>
  <si>
    <t>2021-2027.1.02.24-0052</t>
  </si>
  <si>
    <t>Steqmet Machining OÜ digitaliseerimise teekaart</t>
  </si>
  <si>
    <t>Steqmet Machining OÜ</t>
  </si>
  <si>
    <t>2021-2027.1.02.24-0053</t>
  </si>
  <si>
    <t>Aktsiaselts KONESKO digitaliseerimise teekaart</t>
  </si>
  <si>
    <t>Aktsiaselts KONESKO</t>
  </si>
  <si>
    <t>2021-2027.1.02.24-0054</t>
  </si>
  <si>
    <t>Digitaliseerimise teekaardi koostamine Future Design OÜs</t>
  </si>
  <si>
    <t>Future Design OÜ</t>
  </si>
  <si>
    <t>2021-2027.1.02.24-0055</t>
  </si>
  <si>
    <t>Protex Balti AS digitaliseerimise teekaart</t>
  </si>
  <si>
    <t>AS Protex Balti</t>
  </si>
  <si>
    <t>2021-2027.1.02.24-0056</t>
  </si>
  <si>
    <t>Digitaliseerimise teekaardi koostamoine</t>
  </si>
  <si>
    <t>Henkel Balti Operations OÜ</t>
  </si>
  <si>
    <t>2021-2027.1.02.24-0061</t>
  </si>
  <si>
    <t>Nett AS digitaliseerimise teekaart</t>
  </si>
  <si>
    <t>aktsiaselts NETT</t>
  </si>
  <si>
    <t>2021-2027.1.02.24-0066</t>
  </si>
  <si>
    <t>Borealis Eesti OÜ digitaliseerimise teekaardi koostamine</t>
  </si>
  <si>
    <t>Borealis Eesti OÜ</t>
  </si>
  <si>
    <t>2021-2027.1.02.24-0067</t>
  </si>
  <si>
    <t>Springmari digitaliseerimise teekaart</t>
  </si>
  <si>
    <t>Osaühing Springmar</t>
  </si>
  <si>
    <t>2021-2027.1.02.24-0069</t>
  </si>
  <si>
    <t>Atemix Tööstusautomaatika OÜ digitaliseerimise teekaardi koostamine</t>
  </si>
  <si>
    <t>Atemix Tööstusautomaatika OÜ</t>
  </si>
  <si>
    <t>2021-2027.1.02.24-0071</t>
  </si>
  <si>
    <t>K.MET AS digitaliseerimise teekaardi koostamine</t>
  </si>
  <si>
    <t>K.MET AS</t>
  </si>
  <si>
    <t>2021-2027.1.02.24-0072</t>
  </si>
  <si>
    <t>Rudus AS digitaliseerimise teekaardi koostamine</t>
  </si>
  <si>
    <t>Rudus aktsiaselts</t>
  </si>
  <si>
    <t>2021-2027.1.02.24-0079</t>
  </si>
  <si>
    <t>Plastotec digitaliseerimise teekaart</t>
  </si>
  <si>
    <t>Plastotec Pärnu Osaühing</t>
  </si>
  <si>
    <t>2021-2027.1.02.24-0081</t>
  </si>
  <si>
    <t>Digitaliseerimise teekaardi loomine firmale Rave Mööbel</t>
  </si>
  <si>
    <t>Osaühing Rave Mööbel</t>
  </si>
  <si>
    <t>2021-2027.1.02.24-0082</t>
  </si>
  <si>
    <t>Pandivere L.T. digitaliseerimise teekaart</t>
  </si>
  <si>
    <t>Osaühing Pandivere L.T.</t>
  </si>
  <si>
    <t>2021-2027.1.02.24-0086</t>
  </si>
  <si>
    <t>Seria Haldus digiteekaardi koostamine</t>
  </si>
  <si>
    <t>Seria haldus OÜ</t>
  </si>
  <si>
    <t>2021-2027.1.02.24-0087</t>
  </si>
  <si>
    <t>Pala Petfoods Estonia OÜ digiteekaardi koostamine</t>
  </si>
  <si>
    <t>2021-2027.1.02.24-0089</t>
  </si>
  <si>
    <t>OÜ Frigohans digitaliseerimise teekaardi loomine</t>
  </si>
  <si>
    <t>Frigohans OÜ</t>
  </si>
  <si>
    <t>2021-2027.1.02.24-0091</t>
  </si>
  <si>
    <t>Fleibel Group Digitaliseerimise teekaart</t>
  </si>
  <si>
    <t>Osaühing Fleibel Group</t>
  </si>
  <si>
    <t>2021-2027.1.02.24-0093</t>
  </si>
  <si>
    <t>Akersoni digitaliseerimise teekaardi koostamine</t>
  </si>
  <si>
    <t>AKERSONI OÜ</t>
  </si>
  <si>
    <t>2021-2027.1.02.24-0095</t>
  </si>
  <si>
    <t>KRUSOR OÜ digiteekaart</t>
  </si>
  <si>
    <t>KRUSOR OÜ</t>
  </si>
  <si>
    <t>2021-2027.1.02.24-0096</t>
  </si>
  <si>
    <t>PIAR OÜ digitaliseerimise teekaardi koostamine</t>
  </si>
  <si>
    <t>2021-2027.1.02.24-0098</t>
  </si>
  <si>
    <t>Decowood digiteekaardi koostamine</t>
  </si>
  <si>
    <t>DecoWood OÜ</t>
  </si>
  <si>
    <t>2021-2027.1.02.24-0099</t>
  </si>
  <si>
    <t>Lokuta Kaater digitaliseerimise teekaart</t>
  </si>
  <si>
    <t>Lokuta Kaater OÜ</t>
  </si>
  <si>
    <t>2021-2027.1.02.24-0100</t>
  </si>
  <si>
    <t>Digitaliseerimise teekaart Trimtex Baltic OÜ-s</t>
  </si>
  <si>
    <t>Trimtex Baltic OÜ</t>
  </si>
  <si>
    <t>2021-2027.1.02.24-0102</t>
  </si>
  <si>
    <t>City Motors AS digitaliseerimise teekaart</t>
  </si>
  <si>
    <t>City Motors Aktsiaselts</t>
  </si>
  <si>
    <t>2021-2027.1.02.24-0103</t>
  </si>
  <si>
    <t>Uretek Baltic Digiteekaart</t>
  </si>
  <si>
    <t>URETEK Baltic OÜ</t>
  </si>
  <si>
    <t>2021-2027.1.02.24-0104</t>
  </si>
  <si>
    <t>Mest Food OÜ digitaliseerimise teekaardi koostamine</t>
  </si>
  <si>
    <t>Mest Food OÜ</t>
  </si>
  <si>
    <t>2021-2027.1.02.24-0106</t>
  </si>
  <si>
    <t>AS Hansab Digitaliseerimise Teekaardi koostamine</t>
  </si>
  <si>
    <t>Aktsiaselts Hansab</t>
  </si>
  <si>
    <t>2021-2027.1.02.24-0107</t>
  </si>
  <si>
    <t>Digitaliseerimise teekaart - Silwi Autoehituse OÜ</t>
  </si>
  <si>
    <t>Silwi Autoehituse OÜ</t>
  </si>
  <si>
    <t>2021-2027.1.02.24-0109</t>
  </si>
  <si>
    <t>Iron Baltic OÜ digitaliseerimise teekaart</t>
  </si>
  <si>
    <t>Iron Baltic Osaühing</t>
  </si>
  <si>
    <t>2021-2027.1.02.24-0110</t>
  </si>
  <si>
    <t>AS Linda Nektar digitaliseerimise teekaardi koostamine</t>
  </si>
  <si>
    <t>aktsiaselts Linda Nektar</t>
  </si>
  <si>
    <t>2021-2027.1.02.24-0112</t>
  </si>
  <si>
    <t>Baltic Pallet Group OÜ digitaliseerimise teekaardi loomine</t>
  </si>
  <si>
    <t>Baltic Pallet Group OÜ</t>
  </si>
  <si>
    <t>2021-2027.1.02.24-0113</t>
  </si>
  <si>
    <t>Digitaliseerimise teekaart/Valmeco AS</t>
  </si>
  <si>
    <t>aktsiaselts "Valmeco"</t>
  </si>
  <si>
    <t>2021-2027.1.02.24-0114</t>
  </si>
  <si>
    <t>Digitaalne Tee kaart Pagarini OÜ-le</t>
  </si>
  <si>
    <t>OÜ Pagarini</t>
  </si>
  <si>
    <t>2021-2027.1.02.24-0116</t>
  </si>
  <si>
    <t>Marinox digitaliseerimise teekaardi koostamine</t>
  </si>
  <si>
    <t>Marinox OÜ</t>
  </si>
  <si>
    <t>2021-2027.1.02.24-0118</t>
  </si>
  <si>
    <t>Digitaliseerimise teekaart</t>
  </si>
  <si>
    <t>2021-2027.1.02.24-0119</t>
  </si>
  <si>
    <t>Haapsalu Uksetehase digitaliseerimise teekaardi koostamine</t>
  </si>
  <si>
    <t>Haapsalu Uksetehase Aktsiaselts</t>
  </si>
  <si>
    <t>2021-2027.1.02.24-0122</t>
  </si>
  <si>
    <t>Valdepol OÜ digitaliseerimise teekaart</t>
  </si>
  <si>
    <t>Osaühing VALDEPOL</t>
  </si>
  <si>
    <t>2021-2027.1.02.24-0123</t>
  </si>
  <si>
    <t>Rauduks OÜ digitaliseerimise teekaart</t>
  </si>
  <si>
    <t>Osaühing RAUDUKS</t>
  </si>
  <si>
    <t>2021-2027.1.02.24-0126</t>
  </si>
  <si>
    <t>Maaküte OÜ digitaliseerimise teekaart</t>
  </si>
  <si>
    <t>Maaküte OÜ</t>
  </si>
  <si>
    <t>2021-2027.1.02.24-0130</t>
  </si>
  <si>
    <t>Tinfor AS digitaliseerimise teekaart</t>
  </si>
  <si>
    <t>aktsiaselts Tinfor</t>
  </si>
  <si>
    <t>2021-2027.1.02.24-0131</t>
  </si>
  <si>
    <t>AS G4S Eesti digitaliseerimise teekaardi koostamine</t>
  </si>
  <si>
    <t>AS G4S Eesti</t>
  </si>
  <si>
    <t>2021-2027.1.02.24-0133</t>
  </si>
  <si>
    <t>Shipson digitaliseerimise teekaardi koostamine</t>
  </si>
  <si>
    <t>Shipson OÜ</t>
  </si>
  <si>
    <t>2021-2027.1.02.24-0135</t>
  </si>
  <si>
    <t>Metest Steel OÜ digitaliseerimise teekaart</t>
  </si>
  <si>
    <t>OÜ Metest Steel</t>
  </si>
  <si>
    <t>2021-2027.1.02.24-0136</t>
  </si>
  <si>
    <t>JOTEL OÜ</t>
  </si>
  <si>
    <t>2021-2027.1.02.24-0137</t>
  </si>
  <si>
    <t>Magrada OÜ digitaliseerimise teekaardi projekt</t>
  </si>
  <si>
    <t>Magrada OÜ</t>
  </si>
  <si>
    <t>2021-2027.1.02.24-0138</t>
  </si>
  <si>
    <t>Wallenium digitaliseerimise teekaart</t>
  </si>
  <si>
    <t>2021-2027.1.02.24-0139</t>
  </si>
  <si>
    <t>Arens AS Digitaliseerimise teekaart</t>
  </si>
  <si>
    <t>ARENS AS</t>
  </si>
  <si>
    <t>2021-2027.1.02.24-0140</t>
  </si>
  <si>
    <t>Digiteekaart</t>
  </si>
  <si>
    <t>Industrial Metal OÜ</t>
  </si>
  <si>
    <t>2021-2027.1.02.24-0142</t>
  </si>
  <si>
    <t>Meconet AS-i digitaliseerimise teekaart</t>
  </si>
  <si>
    <t>2021-2027.1.02.24-0144</t>
  </si>
  <si>
    <t>AS Tiksoja Puidugrupi digiteekaardi loomine</t>
  </si>
  <si>
    <t>aktsiaselts Tiksoja Puidugrupp</t>
  </si>
  <si>
    <t>2021-2027.1.02.24-0145</t>
  </si>
  <si>
    <t>MB Abi digitaliseerimise teekaardi koostamine</t>
  </si>
  <si>
    <t>OÜ MB ABI</t>
  </si>
  <si>
    <t>2021-2027.1.02.24-0146</t>
  </si>
  <si>
    <t>Bane Roco digitaliseerimise teekaart</t>
  </si>
  <si>
    <t>OÜ Bane Roco</t>
  </si>
  <si>
    <t>2021-2027.1.02.24-0148</t>
  </si>
  <si>
    <t>Sirkel&amp;Mall digiteekaart</t>
  </si>
  <si>
    <t>Osaühing SIRKEL&amp;MALL</t>
  </si>
  <si>
    <t>2021-2027.1.02.24-0150</t>
  </si>
  <si>
    <t>AS Emajõe Veevärk digitaliseerimise teekaardi koostamine</t>
  </si>
  <si>
    <t>AS Emajõe Veevärk</t>
  </si>
  <si>
    <t>2021-2027.1.02.24-0153</t>
  </si>
  <si>
    <t>Inox Baltic OÜ digitaliseerimise teekaardi koostamine</t>
  </si>
  <si>
    <t>INOX BALTIC OÜ</t>
  </si>
  <si>
    <t>2021-2027.1.02.24-0154</t>
  </si>
  <si>
    <t>Motor OÜ_Digitaliseerimise teekaardi koostamine</t>
  </si>
  <si>
    <t>MOTOR OÜ</t>
  </si>
  <si>
    <t>2021-2027.1.02.24-0155</t>
  </si>
  <si>
    <t>Digitaliseerimise teekaardi koostamine</t>
  </si>
  <si>
    <t>PROMTEHNIKA OÜ</t>
  </si>
  <si>
    <t>2021-2027.1.02.24-0156</t>
  </si>
  <si>
    <t>Softrendi Digiteekaart</t>
  </si>
  <si>
    <t>Softrend Group OÜ</t>
  </si>
  <si>
    <t>2021-2027.1.02.24-0158</t>
  </si>
  <si>
    <t>AQ Components Kodara OÜ digitaliseerimise teekaart</t>
  </si>
  <si>
    <t>AQ Components Kodara OÜ</t>
  </si>
  <si>
    <t>2021-2027.1.02.24-0160</t>
  </si>
  <si>
    <t>Metec CNC OÜ</t>
  </si>
  <si>
    <t>2021-2027.1.02.24-0161</t>
  </si>
  <si>
    <t>Ketmas Grupp digitaliseerimise teekaardi koostamine</t>
  </si>
  <si>
    <t>Ketmas Grupp OÜ</t>
  </si>
  <si>
    <t>2021-2027.1.02.24-0163</t>
  </si>
  <si>
    <t>Kliimaexpress OÜ digitaliseerimise teekaardi koostamine</t>
  </si>
  <si>
    <t>Kliimaexpress OÜ</t>
  </si>
  <si>
    <t>2021-2027.1.02.24-0164</t>
  </si>
  <si>
    <t>Tondi Tulekaitse digitaalne teekaart</t>
  </si>
  <si>
    <t>Tondi Tulekaitse OÜ</t>
  </si>
  <si>
    <t>2021-2027.1.02.24-0166</t>
  </si>
  <si>
    <t>Sakret OÜ digitaliseerimise teekaardi koostamine</t>
  </si>
  <si>
    <t>osaühing Sakret</t>
  </si>
  <si>
    <t>2021-2027.1.02.24-0167</t>
  </si>
  <si>
    <t>Exmet OÜ digitaliseerimise teekava</t>
  </si>
  <si>
    <t>OÜ Exmet</t>
  </si>
  <si>
    <t>2021-2027.1.02.24-0168</t>
  </si>
  <si>
    <t>AS Bariatric Services digitaliseerimise teekaardi koostamine</t>
  </si>
  <si>
    <t>AS Bariatric Services</t>
  </si>
  <si>
    <t>2021-2027.1.02.24-0169</t>
  </si>
  <si>
    <t>PMT digitaliseerimise teekaart</t>
  </si>
  <si>
    <t>2021-2027.1.02.24-0171</t>
  </si>
  <si>
    <t>KT teekaart</t>
  </si>
  <si>
    <t>Kopra Transport Osaühing</t>
  </si>
  <si>
    <t>2021-2027.1.02.24-0172</t>
  </si>
  <si>
    <t>Kaubaalus OÜ digitaliseerimise teekaardi koostamine</t>
  </si>
  <si>
    <t>Kaubaalus OÜ</t>
  </si>
  <si>
    <t>2021-2027.1.02.24-0173</t>
  </si>
  <si>
    <t>Estelaxe OÜ digitaliseerimise teekaart</t>
  </si>
  <si>
    <t>2021-2027.1.02.24-0174</t>
  </si>
  <si>
    <t>MainerPlus OÜ digitaliseerimise teekaardi toetus</t>
  </si>
  <si>
    <t>MainerPlus OÜ</t>
  </si>
  <si>
    <t>2021-2027.1.02.24-0177</t>
  </si>
  <si>
    <t>Digitaliseerimise teekaart - CNC Grupp OÜ</t>
  </si>
  <si>
    <t>CNC Grupp OÜ</t>
  </si>
  <si>
    <t>2021-2027.1.02.24-0178</t>
  </si>
  <si>
    <t>Digitaliseerimise teekaart - Keraplast OÜ</t>
  </si>
  <si>
    <t>Keraplast OÜ</t>
  </si>
  <si>
    <t>2021-2027.1.02.24-0179</t>
  </si>
  <si>
    <t>ÖÖD Hotel OÜ</t>
  </si>
  <si>
    <t>ÖÖD HOTEL OÜ</t>
  </si>
  <si>
    <t>2021-2027.1.02.24-0180</t>
  </si>
  <si>
    <t>Digitaliseerimise teekaarti loomine NTT OÜ´le</t>
  </si>
  <si>
    <t>NTT OÜ</t>
  </si>
  <si>
    <t>2021-2027.1.02.24-0181</t>
  </si>
  <si>
    <t>Räpina Paberivabrik Digitaliseerimise teekaart</t>
  </si>
  <si>
    <t>Aktsiaselts Räpina Paberivabrik</t>
  </si>
  <si>
    <t>2021-2027.1.02.24-0182</t>
  </si>
  <si>
    <t>ITK Marine Digitaliseerimise teekaart</t>
  </si>
  <si>
    <t>ITK Marine OÜ</t>
  </si>
  <si>
    <t>2021-2027.1.02.24-0183</t>
  </si>
  <si>
    <t>Rethink Beds digitaliseerimise teekaart</t>
  </si>
  <si>
    <t>Rethink Beds OÜ</t>
  </si>
  <si>
    <t>2021-2027.1.02.24-0184</t>
  </si>
  <si>
    <t>Digitaalse teekaardi koostamine</t>
  </si>
  <si>
    <t>Shokobox OÜ</t>
  </si>
  <si>
    <t>2021-2027.1.02.24-0188</t>
  </si>
  <si>
    <t>Digitaalne teekaart</t>
  </si>
  <si>
    <t>ECCOM OÜ</t>
  </si>
  <si>
    <t>2021-2027.1.02.24-0189</t>
  </si>
  <si>
    <t>OÜ HAARWOOD</t>
  </si>
  <si>
    <t>2021-2027.1.02.24-0190</t>
  </si>
  <si>
    <t>Tamsalu EPT AS digitaliseerimise teekaardi koostamine</t>
  </si>
  <si>
    <t>Tamsalu EPT AS</t>
  </si>
  <si>
    <t>2021-2027.1.02.24-0191</t>
  </si>
  <si>
    <t>KMG OÜ</t>
  </si>
  <si>
    <t>2021-2027.1.02.24-0193</t>
  </si>
  <si>
    <t>Industrial Systems Engineering digiteekaardi projekt</t>
  </si>
  <si>
    <t>Industrial Systems Engineering OÜ</t>
  </si>
  <si>
    <t>2021-2027.1.02.24-0194</t>
  </si>
  <si>
    <t>Structo Group OÜ teekaart</t>
  </si>
  <si>
    <t>Structo Group OÜ</t>
  </si>
  <si>
    <t>2021-2027.1.02.24-0195</t>
  </si>
  <si>
    <t>LSO Sisustus OÜ</t>
  </si>
  <si>
    <t>2021-2027.1.02.24-0196</t>
  </si>
  <si>
    <t>Osaühing Vesimentor</t>
  </si>
  <si>
    <t>2021-2027.1.02.24-0198</t>
  </si>
  <si>
    <t>mm interior OÜ</t>
  </si>
  <si>
    <t>2021-2027.1.02.24-0202</t>
  </si>
  <si>
    <t>Powergen digitaliseerimise teekaardi koostamine</t>
  </si>
  <si>
    <t>Powergen OÜ</t>
  </si>
  <si>
    <t>2021-2027.1.02.24-0203</t>
  </si>
  <si>
    <t>Adretec Estonia digitaliseerimise teekaardi koostamine</t>
  </si>
  <si>
    <t>ADRETEC ESTONIA OÜ</t>
  </si>
  <si>
    <t>2021-2027.1.02.24-0205</t>
  </si>
  <si>
    <t>AS Luksusjahi digitaliseerimise teekaardi loomine</t>
  </si>
  <si>
    <t>Aktsiaselts Luksusjaht</t>
  </si>
  <si>
    <t>2021-2027.1.02.24-0206</t>
  </si>
  <si>
    <t>NBFI Production OÜ digitaliseerimise teekaardi koostamine</t>
  </si>
  <si>
    <t>NBFI Production OÜ</t>
  </si>
  <si>
    <t>2021-2027.1.02.24-0207</t>
  </si>
  <si>
    <t>Rapid Security digitalse teekaardi loomine</t>
  </si>
  <si>
    <t>Osaühing Rapid Security</t>
  </si>
  <si>
    <t>2021-2027.1.02.24-0208</t>
  </si>
  <si>
    <t>Nopri Talumeierei OÜ digitaliseerimise teekaardi koostamine</t>
  </si>
  <si>
    <t>Nopri Talumeierei OÜ</t>
  </si>
  <si>
    <t>2021-2027.1.02.24-0211</t>
  </si>
  <si>
    <t>Tschudi Ship Management AS</t>
  </si>
  <si>
    <t>2021-2027.1.02.24-0212</t>
  </si>
  <si>
    <t>Tapa Mill OÜ digitaliseerimise teekaart</t>
  </si>
  <si>
    <t>Osaühing TAPA MILL</t>
  </si>
  <si>
    <t>2021-2027.1.02.24-0213</t>
  </si>
  <si>
    <t>Aktsiaselts TECHNOMAR &amp; ADREM</t>
  </si>
  <si>
    <t>2021-2027.1.02.24-0216</t>
  </si>
  <si>
    <t>Orient Office AS DIGITALISEERIMISE TEEKAART</t>
  </si>
  <si>
    <t>Aktsiaselts Orient Office</t>
  </si>
  <si>
    <t>2021-2027.1.02.24-0217</t>
  </si>
  <si>
    <t>PriMan Ehitus OÜ digitaliseerimise teekaart</t>
  </si>
  <si>
    <t>Osaühing PriMan Ehitus</t>
  </si>
  <si>
    <t>2021-2027.1.02.24-0220</t>
  </si>
  <si>
    <t>Nestor Cables Baltics OÜ protsesside digitaliseerimine</t>
  </si>
  <si>
    <t>Nestor Cables Baltics OÜ</t>
  </si>
  <si>
    <t>2021-2027.1.02.24-0221</t>
  </si>
  <si>
    <t>FinEst Steel Aktsiaseltsi digitaliseerimise teekaart</t>
  </si>
  <si>
    <t>FinEst Steel Aktsiaselts</t>
  </si>
  <si>
    <t>2021-2027.1.02.24-0222</t>
  </si>
  <si>
    <t>JOIK digitaliseerimise teekaart</t>
  </si>
  <si>
    <t>JOIK OÜ</t>
  </si>
  <si>
    <t>2021-2027.1.02.24-0223</t>
  </si>
  <si>
    <t>Industri Textil Job OÜ digitaliseerimise teekaart</t>
  </si>
  <si>
    <t>Industri Textil Job OÜ</t>
  </si>
  <si>
    <t>2021-2027.1.02.24-0224</t>
  </si>
  <si>
    <t>Woodhammer OÜ digitaliseerimise teekaart</t>
  </si>
  <si>
    <t>OÜ Woodhammer</t>
  </si>
  <si>
    <t>2021-2027.1.02.24-0225</t>
  </si>
  <si>
    <t>De Visu OÜ</t>
  </si>
  <si>
    <t>2021-2027.1.02.24-0226</t>
  </si>
  <si>
    <t>Tartu Mill AS digitaliseerimise teekaardi toetus</t>
  </si>
  <si>
    <t>Tartu Mill AS</t>
  </si>
  <si>
    <t>2021-2027.1.02.24-0228</t>
  </si>
  <si>
    <t>Elisa digitaliseerimise teekaart</t>
  </si>
  <si>
    <t>Elisa Eesti AS</t>
  </si>
  <si>
    <t>2021-2027.1.02.24-0231</t>
  </si>
  <si>
    <t>SealValue Europe Digitaliseerimise teekaart</t>
  </si>
  <si>
    <t>SealValue Europe OÜ</t>
  </si>
  <si>
    <t>2021-2027.1.02.24-0233</t>
  </si>
  <si>
    <t>Järsi OÜ Digitaliseerimise teekaart</t>
  </si>
  <si>
    <t>Osaühing JÄRSI</t>
  </si>
  <si>
    <t>2021-2027.1.02.24-0235</t>
  </si>
  <si>
    <t>Iglufactory Digitaliseerimise teekaart</t>
  </si>
  <si>
    <t>Iglufactory OÜ</t>
  </si>
  <si>
    <t>2021-2027.1.02.24-0236</t>
  </si>
  <si>
    <t>Adven Eesti AS digitaliseerimise teekaart</t>
  </si>
  <si>
    <t>2021-2027.1.02.24-0239</t>
  </si>
  <si>
    <t>osaühing Urminor</t>
  </si>
  <si>
    <t>2021-2027.1.02.24-0240</t>
  </si>
  <si>
    <t>HARVIKER digitaliseerimise teekaardi koostamine</t>
  </si>
  <si>
    <t>OÜ HARVIKER</t>
  </si>
  <si>
    <t>2021-2027.1.02.24-0241</t>
  </si>
  <si>
    <t>Nurme Looduskosmeetika Digitaliseerimise teekaart</t>
  </si>
  <si>
    <t>osaühing Nurme Looduskosmeetika</t>
  </si>
  <si>
    <t>2021-2027.1.02.24-0242</t>
  </si>
  <si>
    <t>Tallinn Dolls digitaliseerimise teekaart</t>
  </si>
  <si>
    <t>Tallinn Dolls OÜ</t>
  </si>
  <si>
    <t>2021-2027.1.02.24-0243</t>
  </si>
  <si>
    <t>Aktsiaselts Elcogen digitaliseerimise teekaardi koostamine</t>
  </si>
  <si>
    <t>Aktsiaselts Elcogen</t>
  </si>
  <si>
    <t>2021-2027.1.02.24-0244</t>
  </si>
  <si>
    <t>Bioforce Group OÜ</t>
  </si>
  <si>
    <t>2021-2027.1.02.24-0246</t>
  </si>
  <si>
    <t>Elrato AS digitaliseerimise teekaart</t>
  </si>
  <si>
    <t>AS ELRATO</t>
  </si>
  <si>
    <t>2021-2027.1.02.24-0247</t>
  </si>
  <si>
    <t>Sincotron OÜ</t>
  </si>
  <si>
    <t>2021-2027.1.02.24-0248</t>
  </si>
  <si>
    <t>Digitaliseerimise teekaardi toetus</t>
  </si>
  <si>
    <t>Cronimet Nordic OÜ</t>
  </si>
  <si>
    <t>2021-2027.1.02.24-0249</t>
  </si>
  <si>
    <t>Rhumveld Baltic tootmise integreerimine ettevõtte ressursiplaneerimise programmi (ERP)</t>
  </si>
  <si>
    <t>RHUMVELD BALTIC OÜ</t>
  </si>
  <si>
    <t>2021-2027.1.02.24-0251</t>
  </si>
  <si>
    <t>LaasOne OÜ</t>
  </si>
  <si>
    <t>2021-2027.1.02.24-0254</t>
  </si>
  <si>
    <t>Diotech OÜ digitaliseerimise teekaart</t>
  </si>
  <si>
    <t>Diotech OÜ</t>
  </si>
  <si>
    <t>2021-2027.1.02.24-0255</t>
  </si>
  <si>
    <t>Digitaliseerimise teekaart - Hest Fencing OÜ</t>
  </si>
  <si>
    <t>Hest Fencing OÜ</t>
  </si>
  <si>
    <t>2021-2027.1.02.24-0256</t>
  </si>
  <si>
    <t>Digitaliseerimise teekaardi koostamine Milectria Est OÜ-le</t>
  </si>
  <si>
    <t>Milectria Est OÜ</t>
  </si>
  <si>
    <t>2021-2027.1.02.24-0257</t>
  </si>
  <si>
    <t>Kunda Sadam AS digitaliseerimise teekaardi koostamine</t>
  </si>
  <si>
    <t>Kunda Sadam AS</t>
  </si>
  <si>
    <t>2021-2027.1.02.25-0258</t>
  </si>
  <si>
    <t>Hekotek AS digitaliseerimise teekaardi koostamine</t>
  </si>
  <si>
    <t>AS Hekotek</t>
  </si>
  <si>
    <t>2021-2027.1.02.25-0262</t>
  </si>
  <si>
    <t>Ehitusveod OÜ digiteekaart</t>
  </si>
  <si>
    <t>EHITUSVEOD OÜ</t>
  </si>
  <si>
    <t>2021-2027.1.02.25-0264</t>
  </si>
  <si>
    <t>Trafity OÜ digitaliseerimise teekaardi koostamine</t>
  </si>
  <si>
    <t>2021-2027.1.02.25-0265</t>
  </si>
  <si>
    <t>Proto OÜ liitumis- ja liidestamise toetus</t>
  </si>
  <si>
    <t>Proto OÜ</t>
  </si>
  <si>
    <t>2021-2027.1.02.25-0266</t>
  </si>
  <si>
    <t>CompuCash kliendihaldussüsteemiga liitumine ja kasutuselevõtt von Stackelberg Hotel Tallinna (Easy Stay Hospitality Group OÜ) poolt koos vajalike liidestustega.</t>
  </si>
  <si>
    <t>OÜ EASY STAY HOSPITALITY GROUP</t>
  </si>
  <si>
    <t>2021-2027.1.02.25-0267</t>
  </si>
  <si>
    <t>Salbose infosüsteemi juurutamine koos raamatupidamise ja toitlustuse kassasüsteemi integreerimisega.</t>
  </si>
  <si>
    <t>OÜ Supeluse Hotell</t>
  </si>
  <si>
    <t>2021-2027.1.02.25-0268</t>
  </si>
  <si>
    <t>Majutusettevõtte majahaldustarkvara liidestamine</t>
  </si>
  <si>
    <t>Four Monks OÜ</t>
  </si>
  <si>
    <t>2021-2027.1.02.25-0270</t>
  </si>
  <si>
    <t>AS Pühajärve Puhkekodu infosüsteemi juurutamine</t>
  </si>
  <si>
    <t>aktsiaselts Pühajärve Puhkekodu</t>
  </si>
  <si>
    <t>2021-2027.1.02.25-0271</t>
  </si>
  <si>
    <t>CompuCash kliendihaldussüsteemiga liitumine ja kasutuselevõtt Kreutzwald Hotel Tallinna (Olive Hospitality OÜ) poolt koos vajalike liidestustega.</t>
  </si>
  <si>
    <t>Olive Hospitality OÜ</t>
  </si>
  <si>
    <t>2021-2027.1.02.25-0272</t>
  </si>
  <si>
    <t>"CompuCash kliendihaldussüsteemiga liitumine ja kasutuselevõtt Centennial Hotel Tallinna (Centennial Hospitality OÜ) poolt koos vajalike liidestustega.</t>
  </si>
  <si>
    <t>Centennial Hospitality OÜ</t>
  </si>
  <si>
    <t>2021-2027.1.02.25-0273</t>
  </si>
  <si>
    <t>CompuCash kliendihaldussüsteemiga liitumine ja kasutuselevõtt Vihula Manor Hospitality OÜ poolt koos vajalike liidestustega.</t>
  </si>
  <si>
    <t>Vihula Manor Hospitality Osaühing</t>
  </si>
  <si>
    <t>2021-2027.1.02.25-0277</t>
  </si>
  <si>
    <t>Tarkvara juurutamine - Hestia Hotel Haapsalu Spa</t>
  </si>
  <si>
    <t>Baltic Beach Holding OÜ</t>
  </si>
  <si>
    <t>2021-2027.1.02.25-0278</t>
  </si>
  <si>
    <t>Tarkvara juurutamine - Hestia Hotel Ilmarine</t>
  </si>
  <si>
    <t>OÜ Hotel Management Services</t>
  </si>
  <si>
    <t>2021-2027.1.02.25-0281</t>
  </si>
  <si>
    <t>Ilmaveere hotelli ja restorani haldustarkvara soetamine ja juurutamine</t>
  </si>
  <si>
    <t>JaneDoe Music OÜ</t>
  </si>
  <si>
    <t>2021-2027.1.02.25-0282</t>
  </si>
  <si>
    <t>Tarkvara juurutamine - Hestia Hotel Barons</t>
  </si>
  <si>
    <t>Tallinn Old Town Hotels OÜ</t>
  </si>
  <si>
    <t>2021-2027.1.02.25-0284</t>
  </si>
  <si>
    <t>Tarkvara juurutamine - Hestia Hotel Seaport</t>
  </si>
  <si>
    <t>Tallinn Seaport Hotel OÜ</t>
  </si>
  <si>
    <t>2021-2027.1.02.25-0285</t>
  </si>
  <si>
    <t>Tarkvara juurutamine - Hestia Hotel Europa</t>
  </si>
  <si>
    <t>OÜ Hotell Euroopa</t>
  </si>
  <si>
    <t>2021-2027.1.02.25-0287</t>
  </si>
  <si>
    <t>Plasto Aknad.Uksed Digitaliseerimise teekaart</t>
  </si>
  <si>
    <t>OÜ Plasto Aknad.Uksed</t>
  </si>
  <si>
    <t>2021-2027.1.02.25-0288</t>
  </si>
  <si>
    <t>Tarkvara juurutamine - Hestia Hotel Kentmanni</t>
  </si>
  <si>
    <t>Kentmanni Hotell OÜ</t>
  </si>
  <si>
    <t>2021-2027.1.02.25-0289</t>
  </si>
  <si>
    <t>Tarkvara juurutamine - Hestia Hotel Strand</t>
  </si>
  <si>
    <t>Pärnu Spa Hotell OÜ</t>
  </si>
  <si>
    <t>2021-2027.1.02.25-0290</t>
  </si>
  <si>
    <t>Tarkvara juurutamine - Hestia Hotel Susi</t>
  </si>
  <si>
    <t>Wolf Hotel OÜ</t>
  </si>
  <si>
    <t>2021-2027.1.02.25-0292</t>
  </si>
  <si>
    <t>Restorani SALT digitaliseerimine arenduslikul eesmärgil</t>
  </si>
  <si>
    <t>NordicOne OÜ</t>
  </si>
  <si>
    <t>2021-2027.1.02.25-0296</t>
  </si>
  <si>
    <t>Revalia Premium teenuste digitaliseerimine</t>
  </si>
  <si>
    <t>TAB Development OÜ</t>
  </si>
  <si>
    <t>2021-2027.1.02.25-0298</t>
  </si>
  <si>
    <t>aktsiaselts M ja P NURST</t>
  </si>
  <si>
    <t>2021-2027.1.02.25-0299</t>
  </si>
  <si>
    <t>UUS TARKVARA HOTELLILE LEGEND</t>
  </si>
  <si>
    <t>Osaühing Morteron</t>
  </si>
  <si>
    <t>2021-2027.1.02.25-0301</t>
  </si>
  <si>
    <t>Tallinna Teede AS, digitaliseerimise teekaart</t>
  </si>
  <si>
    <t>Tallinna Teede Aktsiaselts</t>
  </si>
  <si>
    <t>2021-2027.1.02.25-0302</t>
  </si>
  <si>
    <t>Digitaliseerimise teekaart - Savekate OÜ</t>
  </si>
  <si>
    <t>osaühing SAVEKATE</t>
  </si>
  <si>
    <t>2021-2027.1.02.25-0303</t>
  </si>
  <si>
    <t>Maaranna oü www.kalana.ee veebikeskonna tööprotsesside digitaliseerimine</t>
  </si>
  <si>
    <t>OÜ Maaranna</t>
  </si>
  <si>
    <t>2021-2027.1.02.25-0304</t>
  </si>
  <si>
    <t>Digitaliseerimise teekaart - Idee4 Mööblikoda</t>
  </si>
  <si>
    <t>IDEE4 Mööblikoda OÜ</t>
  </si>
  <si>
    <t>2021-2027.1.02.25-0305</t>
  </si>
  <si>
    <t>Fat Margaret OÜ</t>
  </si>
  <si>
    <t>2021-2027.1.02.25-0312</t>
  </si>
  <si>
    <t>Rocca al Mare Hotelli Digitaliseerimine</t>
  </si>
  <si>
    <t>Osaühing ROCCA HOTELLIGRUPP</t>
  </si>
  <si>
    <t>2021-2027.1.02.25-0313</t>
  </si>
  <si>
    <t>Karukella puhkemaja liitumistoetus</t>
  </si>
  <si>
    <t>Tertur OÜ</t>
  </si>
  <si>
    <t>2021-2027.1.02.25-0314</t>
  </si>
  <si>
    <t>Kastoram Wood OÜ</t>
  </si>
  <si>
    <t>2021-2027.1.02.25-0315</t>
  </si>
  <si>
    <t>Palmse mõisa majutuse broneerimissüsteemi Bouk liidestamine KeyCafe võtmehaldusega, kassasüsteemiga CompuCash ja raamatupidamisprogrammiga SAP</t>
  </si>
  <si>
    <t>Sihtasutus Virumaa Muuseumid</t>
  </si>
  <si>
    <t>2021-2027.1.02.25-0316</t>
  </si>
  <si>
    <t>Kaasaegse hotellitarkvara kasutusele võtmine</t>
  </si>
  <si>
    <t>Pannjärve Tervisespordikeskus Sihtasutus</t>
  </si>
  <si>
    <t>2021-2027.1.02.25-0317</t>
  </si>
  <si>
    <t>AS Betoonimeister digitaliseerimise teekaardi koostamine</t>
  </si>
  <si>
    <t>Aktsiaselts Betoonimeister</t>
  </si>
  <si>
    <t>2021-2027.1.02.25-0319</t>
  </si>
  <si>
    <t>Lävel Uksetehas Digitaliseerimise teekaart</t>
  </si>
  <si>
    <t>Lävel Uksetehas OÜ</t>
  </si>
  <si>
    <t>2021-2027.1.02.25-0321</t>
  </si>
  <si>
    <t>AS Eesti Pagari digiteekaardi koostamine</t>
  </si>
  <si>
    <t>AS Eesti Pagar</t>
  </si>
  <si>
    <t>2021-2027.1.02.25-0322</t>
  </si>
  <si>
    <t>OÜ Celsius Healthcare digiteekaardi väljatöötamine</t>
  </si>
  <si>
    <t>OÜ Celsius Healthcare</t>
  </si>
  <si>
    <t>2021-2027.1.02.25-0323</t>
  </si>
  <si>
    <t>Nordic Fibreboard Ltd Digitaliseerimise teekaart</t>
  </si>
  <si>
    <t>Nordic Fibreboard Ltd Osaühing</t>
  </si>
  <si>
    <t>2021-2027.1.02.25-0324</t>
  </si>
  <si>
    <t>Egesten Metallehitused OÜ digitaliseerimise teekaart</t>
  </si>
  <si>
    <t>2021-2027.1.02.25-0325</t>
  </si>
  <si>
    <t>Tallinna Eriarstikeskuse digitaliseerimise teekaart</t>
  </si>
  <si>
    <t>Tallinna Eriarstikeskus OÜ</t>
  </si>
  <si>
    <t>2021-2027.1.02.25-0327</t>
  </si>
  <si>
    <t>Nordexpress OÜ</t>
  </si>
  <si>
    <t>2021-2027.1.02.25-0330</t>
  </si>
  <si>
    <t>Dipperfox OÜ digitaliseerimise teekaart</t>
  </si>
  <si>
    <t>Dipperfox OÜ</t>
  </si>
  <si>
    <t>2021-2027.1.02.25-0331</t>
  </si>
  <si>
    <t>OÜ Euroveski tarkvarade liitumis- ja liidestamistoetuse taotlus</t>
  </si>
  <si>
    <t>EUROVESKI OÜ</t>
  </si>
  <si>
    <t>2021-2027.1.02.25-0332</t>
  </si>
  <si>
    <t>Mardi talu haldussüsteemi digitaliseerimine</t>
  </si>
  <si>
    <t>Kamm Ettevõtmiste OÜ</t>
  </si>
  <si>
    <t>2021-2027.1.02.25-0333</t>
  </si>
  <si>
    <t>EULE OÜ digitaliseerimine</t>
  </si>
  <si>
    <t>OÜ EULE</t>
  </si>
  <si>
    <t>2021-2027.1.02.25-0334</t>
  </si>
  <si>
    <t>Eesti Killustik OÜ digitaliseerimise teekaart</t>
  </si>
  <si>
    <t>2021-2027.1.02.25-0336</t>
  </si>
  <si>
    <t>Little Star OÜ digitaalne teekaart</t>
  </si>
  <si>
    <t>Little Star OÜ</t>
  </si>
  <si>
    <t>2021-2027.1.02.25-0338</t>
  </si>
  <si>
    <t>Scandinor OÜ digitaliseerimise teekaardi koostamine</t>
  </si>
  <si>
    <t>Scandinor OÜ</t>
  </si>
  <si>
    <t>2021-2027.1.02.25-0339</t>
  </si>
  <si>
    <t>Volta Energeetika OÜ digitaliseerimise teekaardi koostamine</t>
  </si>
  <si>
    <t>VOLTA ENERGEETIKA Osaühing</t>
  </si>
  <si>
    <t>2021-2027.1.02.25-0340</t>
  </si>
  <si>
    <t>Sõru Puhkemaja BOUK liidestamine</t>
  </si>
  <si>
    <t>Arkadel Invest OÜ</t>
  </si>
  <si>
    <t>2021-2027.1.02.25-0341</t>
  </si>
  <si>
    <t>Gym Eesti OÜ digitaliseerimise teekaardi koostamine</t>
  </si>
  <si>
    <t>Gym Eesti OÜ</t>
  </si>
  <si>
    <t>2021-2027.1.02.25-0342</t>
  </si>
  <si>
    <t>Tarkvaraliitumis- ja liidestamine</t>
  </si>
  <si>
    <t>OÜ KOLM KOLMNURKA</t>
  </si>
  <si>
    <t>2021-2027.1.02.25-0343</t>
  </si>
  <si>
    <t>Printimiskeskus digiteekaardi koostamine</t>
  </si>
  <si>
    <t>Printimiskeskus OÜ</t>
  </si>
  <si>
    <t>2021-2027.1.02.25-0344</t>
  </si>
  <si>
    <t>Cristella VT OÜ digitaliseerimise teekaart</t>
  </si>
  <si>
    <t>OÜ Cristella VT</t>
  </si>
  <si>
    <t>2021-2027.1.02.25-0345</t>
  </si>
  <si>
    <t>Vudila liidestamine Mapsiga</t>
  </si>
  <si>
    <t>Vudila Mängumaa OÜ</t>
  </si>
  <si>
    <t>2021-2027.1.02.25-0349</t>
  </si>
  <si>
    <t>Jõgeva Veevärgi digitaliseerimise teekaardi toetus</t>
  </si>
  <si>
    <t>2021-2027.1.02.25-0350</t>
  </si>
  <si>
    <t>Toosikannule hotelli haldus programm</t>
  </si>
  <si>
    <t>TOOSIKANNU OÜ</t>
  </si>
  <si>
    <t>2021-2027.1.02.25-0354</t>
  </si>
  <si>
    <t>Iseteeninduskioski tarkvara rakendamine ibis Tallinn Center hotellis</t>
  </si>
  <si>
    <t>Juhkentali Hotel OÜ</t>
  </si>
  <si>
    <t>2021-2027.1.02.25-0356</t>
  </si>
  <si>
    <t>NPM Silmet</t>
  </si>
  <si>
    <t>NPM Silmet OÜ</t>
  </si>
  <si>
    <t>2021-2027.1.02.25-0358</t>
  </si>
  <si>
    <t>Tarplani Kaubanduse Digitaliseerimise teekaart</t>
  </si>
  <si>
    <t>Tarplani Kaubanduse Osaühing</t>
  </si>
  <si>
    <t>2021-2027.1.02.25-0359</t>
  </si>
  <si>
    <t>Extery OÜ digitaliseerimise teekaardi koostamine</t>
  </si>
  <si>
    <t>EXTERY OÜ</t>
  </si>
  <si>
    <t>2021-2027.1.02.25-0361</t>
  </si>
  <si>
    <t>Upsteam Eesti OÜ digitaliseerimise teekaardi toetus</t>
  </si>
  <si>
    <t>UpSteam Eesti OÜ</t>
  </si>
  <si>
    <t>2021-2027.1.02.25-0363</t>
  </si>
  <si>
    <t>Wagenküll Hotell OÜ (Lossispaa Wagenküll) üleminek kaasaegsele hotelliinfosüsteemile parema kliendikogemuse ja tulemuste saavutamiseks.</t>
  </si>
  <si>
    <t>Wagenküll Hotell OÜ</t>
  </si>
  <si>
    <t>2021-2027.1.02.25-0367</t>
  </si>
  <si>
    <t>United Capital OÜ digitaliseerimise teekaardi koostamine</t>
  </si>
  <si>
    <t>United Capital OÜ</t>
  </si>
  <si>
    <t>2021-2027.1.02.25-0369</t>
  </si>
  <si>
    <t>Cipax Eesti AS digitaliseerimise teekaardi koostamine</t>
  </si>
  <si>
    <t>Cipax Eesti AS</t>
  </si>
  <si>
    <t>2021-2027.1.02.25-0370</t>
  </si>
  <si>
    <t>2021-2027.1.02.25-0371</t>
  </si>
  <si>
    <t>KH Energia-Konsult digiteekaart</t>
  </si>
  <si>
    <t>Aktsiaselts KH Energia - Konsult</t>
  </si>
  <si>
    <t>2021-2027.1.02.25-0373</t>
  </si>
  <si>
    <t>ITAK OÜ Digitaalne teekaart</t>
  </si>
  <si>
    <t>OÜ ITAK</t>
  </si>
  <si>
    <t>2021-2027.1.02.25-0374</t>
  </si>
  <si>
    <t>Medscaner digitaliseerimise teekaart</t>
  </si>
  <si>
    <t>MEDSCANER OÜ</t>
  </si>
  <si>
    <t>2021-2027.1.02.25-0380</t>
  </si>
  <si>
    <t>AS CREDITINFO EESTI</t>
  </si>
  <si>
    <t>2021-2027.1.02.25-0381</t>
  </si>
  <si>
    <t>Hotel NOSPA uute tarkvarade liidestamine</t>
  </si>
  <si>
    <t>Brocom Capital OÜ</t>
  </si>
  <si>
    <t>2021-2027.1.02.25-0382</t>
  </si>
  <si>
    <t>Ajaloojad OÜ kontserni kuuluvatele ettevõtetele digitaliseerimise teekaardi koostamine</t>
  </si>
  <si>
    <t>Ajaloojad OÜ</t>
  </si>
  <si>
    <t>2021-2027.1.02.25-0383</t>
  </si>
  <si>
    <t>Maheleib OÜ kliendihaldustarkvaraga liitumine ja liidestamine</t>
  </si>
  <si>
    <t>Maheleib OÜ</t>
  </si>
  <si>
    <t>2021-2027.1.02.25-0386</t>
  </si>
  <si>
    <t>Muhu Tõnise talu broneerimissüsteemi loomine</t>
  </si>
  <si>
    <t>Tõnise Majatalu OÜ</t>
  </si>
  <si>
    <t>2021-2027.1.02.25-0388</t>
  </si>
  <si>
    <t>AS SKAT-KESKUS digiteekaart</t>
  </si>
  <si>
    <t>AS SKAT-KESKUS</t>
  </si>
  <si>
    <t>2021-2027.1.02.25-0389</t>
  </si>
  <si>
    <t>Salbos infosüsteemi juurutamine ning liidestamine raamatupidamistarkava, kassasüsteemi ja online broneerimissüsteemiga</t>
  </si>
  <si>
    <t>Osaühing Mathiesen ja pojad</t>
  </si>
  <si>
    <t>2021-2027.1.02.25-0390</t>
  </si>
  <si>
    <t>Osaühing Eesti Höövelliist digitaliseerimise teekaart</t>
  </si>
  <si>
    <t>osaühing Eesti Höövelliist</t>
  </si>
  <si>
    <t>2021-2027.1.02.25-0393</t>
  </si>
  <si>
    <t>Digitaliseerimise teekaardi teostamine</t>
  </si>
  <si>
    <t>FOOKUS POOKUS GRIP OÜ</t>
  </si>
  <si>
    <t>2021-2027.1.02.25-0394</t>
  </si>
  <si>
    <t>BOUK haldustarkvara kasutuselevõtt</t>
  </si>
  <si>
    <t>RUUNAWERE HOTELL OÜ</t>
  </si>
  <si>
    <t>2021-2027.1.02.25-0395</t>
  </si>
  <si>
    <t>Digitaliseeerimise teekaart</t>
  </si>
  <si>
    <t>TDR Systems OÜ</t>
  </si>
  <si>
    <t>2021-2027.1.02.25-0396</t>
  </si>
  <si>
    <t>Külalistemaja Utoopia nr 9 tööprotsesside digitaliseerimine ja automatiseerimine majutusettevõtte ja lisateenuste broneerimis- ja haldustarkvara BOUK abil</t>
  </si>
  <si>
    <t>Utoopia INN OÜ</t>
  </si>
  <si>
    <t>2021-2027.1.02.25-0401</t>
  </si>
  <si>
    <t>Meltemi Adventures OÜ teenuste liidestamine Touringery tarkvaraga ja Mapsiga</t>
  </si>
  <si>
    <t>Meltemi Adventures OÜ</t>
  </si>
  <si>
    <t>2021-2027.1.02.25-0402</t>
  </si>
  <si>
    <t>Tarkvara liidestamine majutuse broneerimissüsteemidega</t>
  </si>
  <si>
    <t>EasyRentals OÜ</t>
  </si>
  <si>
    <t>2021-2027.1.02.25-0403</t>
  </si>
  <si>
    <t>PurpleSize digitaliseerimise teekaardi projekt</t>
  </si>
  <si>
    <t>PurpleSize OÜ</t>
  </si>
  <si>
    <t>2021-2027.1.02.25-0404</t>
  </si>
  <si>
    <t>Kallaste Turismitalu OÜ liitumine ja liidestamine turismisektori tarkvaradega</t>
  </si>
  <si>
    <t>Kallaste Turismitalu OÜ</t>
  </si>
  <si>
    <t>2021-2027.1.02.25-0407</t>
  </si>
  <si>
    <t>Saaremaa Köök OÜ</t>
  </si>
  <si>
    <t>2021-2027.1.02.25-0408</t>
  </si>
  <si>
    <t>Fiberup OÜ digitaliseerimise teekaardi koostamine</t>
  </si>
  <si>
    <t>Fiberup OÜ</t>
  </si>
  <si>
    <t>2021-2027.1.02.25-0409</t>
  </si>
  <si>
    <t>Lydiani tarkvara "broneeringust-arveni" arendamine külastatavusteeninduse parandamiseks</t>
  </si>
  <si>
    <t>Sihtasutus Eesti Vabaõhumuuseum</t>
  </si>
  <si>
    <t>2021-2027.1.02.25-0411</t>
  </si>
  <si>
    <t>Hotellinx tarkvara täiendus</t>
  </si>
  <si>
    <t>Osaühing SANESI</t>
  </si>
  <si>
    <t>2021-2027.1.02.25-0413</t>
  </si>
  <si>
    <t>ÖÖBazaari digitaliseerimine ja nähtavuse suurendamine!</t>
  </si>
  <si>
    <t>OÜ ÖÖBazaar</t>
  </si>
  <si>
    <t>2021-2027.1.02.25-0415</t>
  </si>
  <si>
    <t>Glämpinguküla digitaliseerimine.</t>
  </si>
  <si>
    <t>Glämping OÜ</t>
  </si>
  <si>
    <t>2021-2027.1.02.25-0417</t>
  </si>
  <si>
    <t>Hodes OÜ</t>
  </si>
  <si>
    <t>2021-2027.1.02.25-0418</t>
  </si>
  <si>
    <t>OÜ Mikroonik</t>
  </si>
  <si>
    <t>2021-2027.1.02.25-0419</t>
  </si>
  <si>
    <t>KrattWorks OÜ</t>
  </si>
  <si>
    <t>2021-2027.1.02.25-0421</t>
  </si>
  <si>
    <t>LOOV Organic OÜ digitaliseerimise teekaardi koostamine</t>
  </si>
  <si>
    <t>LOOV ORGANIC OÜ</t>
  </si>
  <si>
    <t>2021-2027.1.02.25-0426</t>
  </si>
  <si>
    <t>OÜ Multilingua Keelekeskus</t>
  </si>
  <si>
    <t>2021-2027.1.02.25-0427</t>
  </si>
  <si>
    <t>Hansa24 Group digitaliseerimise teekaardi koostamine</t>
  </si>
  <si>
    <t>2021-2027.1.02.25-0428</t>
  </si>
  <si>
    <t>Tartu Sport - majutus</t>
  </si>
  <si>
    <t>Tartu Sport</t>
  </si>
  <si>
    <t>2021-2027.1.02.25-0429</t>
  </si>
  <si>
    <t>Flebu Eesti Digitaliseerimise teekaart</t>
  </si>
  <si>
    <t>Flebu Eesti Osaühing</t>
  </si>
  <si>
    <t>2021-2027.1.02.25-0430</t>
  </si>
  <si>
    <t>Arensburg OÜ tarkvarade liitumis ja liidestamistoetus</t>
  </si>
  <si>
    <t>Osaühing Arensburg</t>
  </si>
  <si>
    <t>2021-2027.1.02.25-0431</t>
  </si>
  <si>
    <t>Bellfire Digitaliseerimise teekaart</t>
  </si>
  <si>
    <t>OSAÜHING BELLFIRE</t>
  </si>
  <si>
    <t>2021-2027.1.02.25-0432</t>
  </si>
  <si>
    <t>Pesulux OÜ digitaliseerimise teekaarti koostamine</t>
  </si>
  <si>
    <t>Osaühing Pesulux</t>
  </si>
  <si>
    <t>2021-2027.1.02.25-0433</t>
  </si>
  <si>
    <t>BTIsolatsioon OÜ digitaliseerimise teekaardi koostamine</t>
  </si>
  <si>
    <t>Osaühing BTIsolatsioon</t>
  </si>
  <si>
    <t>2021-2027.1.02.25-0434</t>
  </si>
  <si>
    <t>Osaühing KIVIKODA</t>
  </si>
  <si>
    <t>2021-2027.1.02.25-0435</t>
  </si>
  <si>
    <t>Restoran Moon tööjõu sisekommunikatsiooni, onboarding ja koolituskeskkonna kasutuselevõtt</t>
  </si>
  <si>
    <t>RESTORAN TRI OÜ</t>
  </si>
  <si>
    <t>2021-2027.1.02.25-0440</t>
  </si>
  <si>
    <t>Krah Pipes OÜ digitaliseerimise teekaart</t>
  </si>
  <si>
    <t>Krah Pipes OÜ</t>
  </si>
  <si>
    <t>2021-2027.1.02.25-0442</t>
  </si>
  <si>
    <t>Entar Auto digitaliseerimise teekaart</t>
  </si>
  <si>
    <t>osaühing Entar Auto</t>
  </si>
  <si>
    <t>2021-2027.1.02.25-0448</t>
  </si>
  <si>
    <t>SA Jõulumäe Tervisespordikeskus teenuste digitaliseerimine</t>
  </si>
  <si>
    <t>Sihtasutus Jõulumäe Tervisespordikeskus</t>
  </si>
  <si>
    <t>2021-2027.1.02.25-0449</t>
  </si>
  <si>
    <t>Meretuule Puhkemaja tarkvarade liitumis- ja liidestamistoetus</t>
  </si>
  <si>
    <t>Meretuule Invest OÜ</t>
  </si>
  <si>
    <t>2021-2027.1.02.25-0453</t>
  </si>
  <si>
    <t>Lainisalo Digitaliseerimise teekaart</t>
  </si>
  <si>
    <t>Lainisalo Industrial Painting OÜ</t>
  </si>
  <si>
    <t>2021-2027.1.02.25-0454</t>
  </si>
  <si>
    <t>Mööbliproff OÜ - Digitaliseerimise teekaart</t>
  </si>
  <si>
    <t>Osaühing Mööbliproff</t>
  </si>
  <si>
    <t>2021-2027.1.02.25-0455</t>
  </si>
  <si>
    <t>Lemoine Estonia OÜ</t>
  </si>
  <si>
    <t>2021-2027.1.02.25-0461</t>
  </si>
  <si>
    <t>Sofaservice OÜ - Digitaliseerimise teekaart</t>
  </si>
  <si>
    <t>Sofaservice OÜ</t>
  </si>
  <si>
    <t>2021-2027.1.03.23-0002</t>
  </si>
  <si>
    <t>Ekspordi omategevused. Ettevõtete rahvusvahelistumise toetamine (21.1.3.11)</t>
  </si>
  <si>
    <t>2021-2027.1.03.23-0026</t>
  </si>
  <si>
    <t>Aasia regiooni eksport. Ettevõtete rahvusvahelistumise toetamine (21.1.3.11)</t>
  </si>
  <si>
    <t>2021-2027.1.03.23-0029</t>
  </si>
  <si>
    <t>Välisinvesteeringute soodustamine. Ettevõtete rahvusvahelistumise toetamine (21.1.3.11)</t>
  </si>
  <si>
    <t>2021-2027.1.03.23-0083</t>
  </si>
  <si>
    <t>Välisesindused-kaugturgude regioon. Ettevõtete rahvusvahelistumise toetamine (21.1.3.11)</t>
  </si>
  <si>
    <t>2021-2027.1.03.23-0084</t>
  </si>
  <si>
    <t>Välisesindused-lähisturgude regioon. Ettevõtete rahvusvahelistumise toetamine (21.1.3.11)</t>
  </si>
  <si>
    <t>2021-2027.1.03.23-0212</t>
  </si>
  <si>
    <t>Iduettevõtluse hoogustamine (Startup Estonia tegevused)</t>
  </si>
  <si>
    <t>2021-2027.1.03.24-0232</t>
  </si>
  <si>
    <t>Takton valgustehnika arenguplaan</t>
  </si>
  <si>
    <t>TAKTON OÜ</t>
  </si>
  <si>
    <t>2021-2027.1.03.24-0464</t>
  </si>
  <si>
    <t>DIESELLAND OÜ arenguprogramm</t>
  </si>
  <si>
    <t>DIESELLAND OÜ</t>
  </si>
  <si>
    <t>2021-2027.1.03.25-0937</t>
  </si>
  <si>
    <t>Yook Production arenguprogramm aastateks 2025-2026</t>
  </si>
  <si>
    <t>YOOK Production AS</t>
  </si>
  <si>
    <t>2021-2027.1.03.25-1005</t>
  </si>
  <si>
    <t>Premium Brands arenguprogramm ekspordi suurendamiseks. Tootearendusprotsessi kiirendamine, uute toodete arendamine ja uue ärisuuna loomine.</t>
  </si>
  <si>
    <t>Premium Brands OÜ</t>
  </si>
  <si>
    <t>2021-2027.1.03.23-0001</t>
  </si>
  <si>
    <t>Ettevõtlusteadlikkus, sealhulgas juhtimiskvaliteet ja vastutustundlik ettevõtlus (21.1.3.15.)</t>
  </si>
  <si>
    <t>2021-2027.1.03.23-0006</t>
  </si>
  <si>
    <t>Tallinn International Horse Show 2023-2025</t>
  </si>
  <si>
    <t>Eesti Ratsaspordi Liit</t>
  </si>
  <si>
    <t>2021-2027.1.03.23-0007</t>
  </si>
  <si>
    <t>Pimedate Ööde Filmifestival</t>
  </si>
  <si>
    <t>Mittetulundusühing Pimedate Ööde Filmifestival</t>
  </si>
  <si>
    <t>2021-2027.1.03.23-0016</t>
  </si>
  <si>
    <t>Konverents Physiology in Focus 2023</t>
  </si>
  <si>
    <t>Eesti Füsioloogia Selts</t>
  </si>
  <si>
    <t>2021-2027.1.03.23-0025</t>
  </si>
  <si>
    <t>Simple Session 2023–2025</t>
  </si>
  <si>
    <t>Mittetulundusühing Elamussport</t>
  </si>
  <si>
    <t>2021-2027.1.03.23-0033</t>
  </si>
  <si>
    <t>Baltikumi suurim mõju ja jätkusuutliku ettevõtluse festival Impact Day 2023</t>
  </si>
  <si>
    <t>Kestliku Ettevõtluse Liit KELL</t>
  </si>
  <si>
    <t>2021-2027.1.03.23-0035</t>
  </si>
  <si>
    <t>NOPHO Annual meeting 2024</t>
  </si>
  <si>
    <t>Eesti Hematoloogide Selts</t>
  </si>
  <si>
    <t>2021-2027.1.03.23-0038</t>
  </si>
  <si>
    <t>Viljandi pärimusmuusika festivali korraldamine aastatel 2024-2026</t>
  </si>
  <si>
    <t>Mittetulundusühing Eesti Pärimusmuusika Keskus</t>
  </si>
  <si>
    <t>2021-2027.1.03.23-0040</t>
  </si>
  <si>
    <t>Ökoloogilise taastamise Euroopa konverents (SERE2024)</t>
  </si>
  <si>
    <t>PÄRANDKOOSLUSTE KAITSE ÜHING</t>
  </si>
  <si>
    <t>2021-2027.1.03.23-0043</t>
  </si>
  <si>
    <t>Saaremaa ooperipäevad 2024, 2025, 2026</t>
  </si>
  <si>
    <t>Sihtasutus Eesti Kontsert</t>
  </si>
  <si>
    <t>2021-2027.1.03.23-0047</t>
  </si>
  <si>
    <t>Tallinna Rahvusvaheline Festival Jazzkaar 2024-2026</t>
  </si>
  <si>
    <t>Jazzkaare Sõprade Ühing</t>
  </si>
  <si>
    <t>2021-2027.1.03.23-0061</t>
  </si>
  <si>
    <t>NFT Tallinn 2024</t>
  </si>
  <si>
    <t>WOF Labs OÜ</t>
  </si>
  <si>
    <t>2021-2027.1.03.23-0062</t>
  </si>
  <si>
    <t>BEChem 2024</t>
  </si>
  <si>
    <t>2021-2027.1.03.23-0064</t>
  </si>
  <si>
    <t>EBAN Congress 2024</t>
  </si>
  <si>
    <t>MTÜ Eesti Äriinglite Assotsiatsioon</t>
  </si>
  <si>
    <t>2021-2027.1.03.23-0074</t>
  </si>
  <si>
    <t>Eesti turismivaldkonna elavdamine ja taaskäivitamine</t>
  </si>
  <si>
    <t>2021-2027.1.03.23-0077</t>
  </si>
  <si>
    <t>XXXV ISPIM Innovation Conference</t>
  </si>
  <si>
    <t>Reisieksperdi Aktsiaselts</t>
  </si>
  <si>
    <t>2021-2027.1.03.23-0110</t>
  </si>
  <si>
    <t>VIII Narva Ooperipäevad</t>
  </si>
  <si>
    <t>Mittetulundusühing ContempArt</t>
  </si>
  <si>
    <t>2021-2027.1.03.23-0140</t>
  </si>
  <si>
    <t>Estonian Grand Prix 2024</t>
  </si>
  <si>
    <t>Mittetulundusühing Estonian Grand Prix</t>
  </si>
  <si>
    <t>2021-2027.1.03.23-0143</t>
  </si>
  <si>
    <t>Pärnu valgusteatri festival "ÖÖvalgel" 2024</t>
  </si>
  <si>
    <t>MTÜ Öövalgel</t>
  </si>
  <si>
    <t>2021-2027.1.03.23-0153</t>
  </si>
  <si>
    <t>Laskesuusatamise IBU noorte ja juunioride maailmameistrivõistluste korraldamine</t>
  </si>
  <si>
    <t>Eesti Laskesuusatamise Föderatsioon</t>
  </si>
  <si>
    <t>2021-2027.1.03.23-0158</t>
  </si>
  <si>
    <t>I Land Sound 2024</t>
  </si>
  <si>
    <t>I Land Sound Festival OÜ</t>
  </si>
  <si>
    <t>2021-2027.1.03.23-0159</t>
  </si>
  <si>
    <t>European Disc Golf Festival 2024</t>
  </si>
  <si>
    <t>Team Discgolf Estonia MTÜ</t>
  </si>
  <si>
    <t>2021-2027.1.03.23-0168</t>
  </si>
  <si>
    <t>Tartu Rattaralli 2024 - UCI Gran Fondo World Series sarja etapp</t>
  </si>
  <si>
    <t>Klubi Tartu Maraton</t>
  </si>
  <si>
    <t>2021-2027.1.03.23-0185</t>
  </si>
  <si>
    <t>Tallinn Music Week 2024</t>
  </si>
  <si>
    <t>MTÜ Muusikanädal</t>
  </si>
  <si>
    <t>2021-2027.1.03.24-0241</t>
  </si>
  <si>
    <t>Ülemaailmne interaktiivse koostööõppe ja inseneripedagoogika konverents ICL2024 Tallinnas</t>
  </si>
  <si>
    <t>2021-2027.1.03.24-0242</t>
  </si>
  <si>
    <t>BBBB 2024 conference</t>
  </si>
  <si>
    <t>Eesti Akadeemiline Farmaatsia Selts</t>
  </si>
  <si>
    <t>2021-2027.1.03.24-0246</t>
  </si>
  <si>
    <t>Rahvusvaheline E-Governance Conference 2025</t>
  </si>
  <si>
    <t>E-riigi Akadeemia Sihtasutus</t>
  </si>
  <si>
    <t>2021-2027.1.03.24-0248</t>
  </si>
  <si>
    <t>Baltikumi suurim mõju ja jätkusuutliku ettevõtluse konverents Impact Day 2024</t>
  </si>
  <si>
    <t>Impact Day MTÜ</t>
  </si>
  <si>
    <t>2021-2027.1.03.24-0249</t>
  </si>
  <si>
    <t>10th East European and Mediterranean Cerebral Palsy and Developmental Medicine Conference</t>
  </si>
  <si>
    <t>MTÜ Skolioosiselts Katharina</t>
  </si>
  <si>
    <t>2021-2027.1.03.24-0250</t>
  </si>
  <si>
    <t>Green &amp; Just Transition Conference 2024</t>
  </si>
  <si>
    <t>SILLAMÄE LASTEKAITSE ÜHING</t>
  </si>
  <si>
    <t>2021-2027.1.03.24-0253</t>
  </si>
  <si>
    <t>EurBee 10</t>
  </si>
  <si>
    <t>2021-2027.1.03.24-0258</t>
  </si>
  <si>
    <t>ESPA konverents Haapsalus 2025</t>
  </si>
  <si>
    <t>2021-2027.1.03.24-0261</t>
  </si>
  <si>
    <t>sTARTUp Day 2025</t>
  </si>
  <si>
    <t>Mittetulundusühing sTARTUpDay</t>
  </si>
  <si>
    <t>2021-2027.1.03.24-0268</t>
  </si>
  <si>
    <t>CIFU14 (Congressus XIV Internationalis Fenno-Ugristarum, Tartu 2025)</t>
  </si>
  <si>
    <t>2021-2027.1.03.24-0272</t>
  </si>
  <si>
    <t>DHNB2025 konverents</t>
  </si>
  <si>
    <t>Eesti Kirjandusmuuseum</t>
  </si>
  <si>
    <t>2021-2027.1.03.24-0278</t>
  </si>
  <si>
    <t>Rahvusvaheliste arvutiteaduste tippkonverentside LiCS/ICALP/FSCD 2024 korraldamine</t>
  </si>
  <si>
    <t>2021-2027.1.03.24-0279</t>
  </si>
  <si>
    <t>FutureLaw 2025</t>
  </si>
  <si>
    <t>LEGID LawTech OÜ</t>
  </si>
  <si>
    <t>2021-2027.1.03.24-0585</t>
  </si>
  <si>
    <t>Augustibluus 2025</t>
  </si>
  <si>
    <t>Augustibluus OÜ</t>
  </si>
  <si>
    <t>2021-2027.1.03.24-0596</t>
  </si>
  <si>
    <t>VIESSMAN FIS Kahevõistluse maailmakarika etapp 06.-09.02.2025 Otepääl</t>
  </si>
  <si>
    <t>EESTI SUUSALIIT</t>
  </si>
  <si>
    <t>2021-2027.1.03.24-0610</t>
  </si>
  <si>
    <t>FIM X-TRIAL maailmameistrivõistluste finaal etappi korraldamine</t>
  </si>
  <si>
    <t>TRIXS EVENTS OÜ</t>
  </si>
  <si>
    <t>2021-2027.1.03.24-0622</t>
  </si>
  <si>
    <t>28. Tartu Rattamaraton- UCI Gravel World Series sarja kandidaatsõit</t>
  </si>
  <si>
    <t>2021-2027.1.03.24-0629</t>
  </si>
  <si>
    <t>Pärnu Muusikafestival 2025</t>
  </si>
  <si>
    <t>mittetulundusühing Pärnu Muusikafestival</t>
  </si>
  <si>
    <t>2021-2027.1.03.24-0640</t>
  </si>
  <si>
    <t>I Land Sound 2025</t>
  </si>
  <si>
    <t>2021-2027.1.03.24-0655</t>
  </si>
  <si>
    <t>Tallinn Music Week 2025</t>
  </si>
  <si>
    <t>2021-2027.1.03.25-0900</t>
  </si>
  <si>
    <t>EARLI JURE 2026 rahvusvaheline konverents</t>
  </si>
  <si>
    <t>2021-2027.1.03.25-0903</t>
  </si>
  <si>
    <t>Nordic Stroke Congress 2025</t>
  </si>
  <si>
    <t>OÜ Publicon</t>
  </si>
  <si>
    <t>2021-2027.1.03.25-0904</t>
  </si>
  <si>
    <t>INTECOL Wetlands conference</t>
  </si>
  <si>
    <t>2021-2027.1.03.25-0912</t>
  </si>
  <si>
    <t>The 24th Baltic Peat Producers Forum</t>
  </si>
  <si>
    <t>Mittetulundusühing Eesti Turbaliit</t>
  </si>
  <si>
    <t>2021-2027.1.03.25-0936</t>
  </si>
  <si>
    <t>6th Baltic Sea Conference on Literacy. Literacy Environments - Environmental Literacy</t>
  </si>
  <si>
    <t>EESTI LUGEMISÜHING</t>
  </si>
  <si>
    <t>2021-2027.1.03.25-0940</t>
  </si>
  <si>
    <t>sTARTUp Day 2026</t>
  </si>
  <si>
    <t>2021-2027.1.03.25-0953</t>
  </si>
  <si>
    <t>35. IAMA konverents</t>
  </si>
  <si>
    <t>PLMF Arts Management OÜ</t>
  </si>
  <si>
    <t>2021-2027.1.03.25-0957</t>
  </si>
  <si>
    <t>28th International Congress on Insurance: Mathematics and Economics</t>
  </si>
  <si>
    <t>EESTI AKTUAARIDE LIIT</t>
  </si>
  <si>
    <t>2021-2027.1.03.25-0960</t>
  </si>
  <si>
    <t>Security and Civil Society Conference 2025</t>
  </si>
  <si>
    <t>2021-2027.1.03.25-0996</t>
  </si>
  <si>
    <t>Baltikumi suurim mõju ja jätkusuutliku ettevõtluse konverents Impact Day 2025</t>
  </si>
  <si>
    <t>Impact Week OÜ</t>
  </si>
  <si>
    <t>2021-2027.1.03.25-1003</t>
  </si>
  <si>
    <t>MOVE 2025: European Extracellular vesicle research conference</t>
  </si>
  <si>
    <t>2021-2027.1.03.24-0293</t>
  </si>
  <si>
    <t>Mobile Optica OÜ tegevuse käivitamine</t>
  </si>
  <si>
    <t>Mobile Optica OÜ</t>
  </si>
  <si>
    <t>2021-2027.1.03.24-0327</t>
  </si>
  <si>
    <t>ERP Partner OÜ Starditoetuse projekt</t>
  </si>
  <si>
    <t>ERP Partner OÜ</t>
  </si>
  <si>
    <t>2021-2027.1.03.24-0336</t>
  </si>
  <si>
    <t>EAS starditoetus</t>
  </si>
  <si>
    <t>Hea Õde OÜ</t>
  </si>
  <si>
    <t>2021-2027.1.03.24-0352</t>
  </si>
  <si>
    <t>Turismitalu renoveerimine</t>
  </si>
  <si>
    <t>Uuelu Turismitalu OÜ</t>
  </si>
  <si>
    <t>2021-2027.1.03.24-0379</t>
  </si>
  <si>
    <t>Kebaboom Rakvere</t>
  </si>
  <si>
    <t>OÜ SUPIKÖÖK</t>
  </si>
  <si>
    <t>2021-2027.1.03.24-0381</t>
  </si>
  <si>
    <t>Lihatoodete tootmise käivitamine</t>
  </si>
  <si>
    <t>Noy Foods OÜ</t>
  </si>
  <si>
    <t>2021-2027.1.03.24-0387</t>
  </si>
  <si>
    <t>Majutus paaridele puhkemajas</t>
  </si>
  <si>
    <t>Tuule Puhkemajad OÜ</t>
  </si>
  <si>
    <t>2021-2027.1.03.24-0388</t>
  </si>
  <si>
    <t>Transfeeriteenuse käivitamine</t>
  </si>
  <si>
    <t>VV Transfeer OÜ</t>
  </si>
  <si>
    <t>2021-2027.1.03.24-0399</t>
  </si>
  <si>
    <t>VoltSense monitooring</t>
  </si>
  <si>
    <t>Purpletail OÜ</t>
  </si>
  <si>
    <t>2021-2027.1.03.24-0401</t>
  </si>
  <si>
    <t>Tööstusseadmete hooldusteenuse käivitamine</t>
  </si>
  <si>
    <t>Flow Maint OÜ</t>
  </si>
  <si>
    <t>2021-2027.1.03.24-0402</t>
  </si>
  <si>
    <t>Tootmisseadmete soetamine Printest OÜ tootmise kaasajastamiseks ja võimekuse suurendamiseks.</t>
  </si>
  <si>
    <t>Printest OÜ</t>
  </si>
  <si>
    <t>2021-2027.1.03.24-0403</t>
  </si>
  <si>
    <t>Kahe rendimaja ehitamine Põlvamaale, Lootvinasse</t>
  </si>
  <si>
    <t>Ilves&amp;Karu OÜ</t>
  </si>
  <si>
    <t>2021-2027.1.03.24-0404</t>
  </si>
  <si>
    <t>Tootearendus ja -disain</t>
  </si>
  <si>
    <t>LoveSi OÜ</t>
  </si>
  <si>
    <t>2021-2027.1.03.24-0407</t>
  </si>
  <si>
    <t>Elovali valgustitootmise arendamine</t>
  </si>
  <si>
    <t>Eloval OÜ</t>
  </si>
  <si>
    <t>2021-2027.1.03.24-0408</t>
  </si>
  <si>
    <t>Lean müügilahendus</t>
  </si>
  <si>
    <t>SudaCron OÜ</t>
  </si>
  <si>
    <t>2021-2027.1.03.24-0411</t>
  </si>
  <si>
    <t>Hoone sisekliimat monitooriva ja reguleeriva seadme müügi ning tootmise alustamine</t>
  </si>
  <si>
    <t>2021-2027.1.03.24-0420</t>
  </si>
  <si>
    <t>Disenjador OÜ Kasvu võimendamine</t>
  </si>
  <si>
    <t>Disenjador OÜ</t>
  </si>
  <si>
    <t>2021-2027.1.03.24-0422</t>
  </si>
  <si>
    <t>Laser World OÜ</t>
  </si>
  <si>
    <t>2021-2027.1.03.24-0425</t>
  </si>
  <si>
    <t>Fitfluence OÜ Quantum fitness&amp;running stuudio sisustuse soetamine ja alustamiskulude katmine</t>
  </si>
  <si>
    <t>Fitfluence OÜ</t>
  </si>
  <si>
    <t>2021-2027.1.03.24-0428</t>
  </si>
  <si>
    <t>Mobiilimängu arendus ja turundus</t>
  </si>
  <si>
    <t>Imago Games OÜ</t>
  </si>
  <si>
    <t>2021-2027.1.03.24-0429</t>
  </si>
  <si>
    <t>Restaureerimisettevõtte OÜ Mööblivunts põhivarade soetamine, rendiruumide remont ja turundustegevused.</t>
  </si>
  <si>
    <t>Mööblivunts OÜ</t>
  </si>
  <si>
    <t>2021-2027.1.03.24-0430</t>
  </si>
  <si>
    <t>Tulrau puhastusteenused</t>
  </si>
  <si>
    <t>OÜ Tulrau</t>
  </si>
  <si>
    <t>2021-2027.1.03.24-0435</t>
  </si>
  <si>
    <t>Vinnusnäkkide tootmisruumi rajamine</t>
  </si>
  <si>
    <t>Põldotsa Gurmee OÜ</t>
  </si>
  <si>
    <t>2021-2027.1.03.24-0437</t>
  </si>
  <si>
    <t>Tarkvaraarendus teenuse ja loodud tarkvara toodete arendamine ja turundus</t>
  </si>
  <si>
    <t>NSG OÜ</t>
  </si>
  <si>
    <t>2021-2027.1.03.24-0438</t>
  </si>
  <si>
    <t>Suruõhuteenused OÜ</t>
  </si>
  <si>
    <t>2021-2027.1.03.24-0439</t>
  </si>
  <si>
    <t>TravelPlan - Reisiplaanide koostamine</t>
  </si>
  <si>
    <t>GlobeGrow Consulting OÜ</t>
  </si>
  <si>
    <t>2021-2027.1.03.24-0440</t>
  </si>
  <si>
    <t>Custo Furno OÜ äritegevuse arendamine</t>
  </si>
  <si>
    <t>Custo Furno OÜ</t>
  </si>
  <si>
    <t>2021-2027.1.03.24-0442</t>
  </si>
  <si>
    <t>DigiBubo käivitamine ja töökohtade loomine</t>
  </si>
  <si>
    <t>DigiBubo OÜ</t>
  </si>
  <si>
    <t>2021-2027.1.03.24-0445</t>
  </si>
  <si>
    <t>Collanomy starditoetus</t>
  </si>
  <si>
    <t>Collanomy OÜ</t>
  </si>
  <si>
    <t>2021-2027.1.03.24-0448</t>
  </si>
  <si>
    <t>Kaalulangetusplatvormi MVP arendamine</t>
  </si>
  <si>
    <t>Diet Skills OÜ</t>
  </si>
  <si>
    <t>2021-2027.1.03.24-0452</t>
  </si>
  <si>
    <t>NOUR imetamisteabeline veebirakendus</t>
  </si>
  <si>
    <t>Nour OÜ</t>
  </si>
  <si>
    <t>2021-2027.1.03.24-0455</t>
  </si>
  <si>
    <t>GPOriented</t>
  </si>
  <si>
    <t>GPOriented OÜ</t>
  </si>
  <si>
    <t>2021-2027.1.03.24-0456</t>
  </si>
  <si>
    <t>Soomaa Meierei OÜ</t>
  </si>
  <si>
    <t>2021-2027.1.03.24-0460</t>
  </si>
  <si>
    <t>Lustlovecare OÜ turundusprojekt startitoetuse toel</t>
  </si>
  <si>
    <t>LustLovecare OÜ</t>
  </si>
  <si>
    <t>2021-2027.1.03.24-0462</t>
  </si>
  <si>
    <t>PhysioX OÜ Füsioteraapiakeskus</t>
  </si>
  <si>
    <t>PhysioX OÜ</t>
  </si>
  <si>
    <t>2021-2027.1.03.24-0465</t>
  </si>
  <si>
    <t>Surf´n´Soul keskus Pärnu rannas</t>
  </si>
  <si>
    <t>Perona Surf OÜ</t>
  </si>
  <si>
    <t>2021-2027.1.03.24-0468</t>
  </si>
  <si>
    <t>TEZINFRA GRUPP OÜ metallitöötlemise seadmete soetamine</t>
  </si>
  <si>
    <t>TEZINFRA GRUPP OÜ</t>
  </si>
  <si>
    <t>2021-2027.1.03.24-0470</t>
  </si>
  <si>
    <t>ProPlaat OÜ plaatimistööde osutamiseks vajalike töövahendite soetamine ja tööjõukulude katmine</t>
  </si>
  <si>
    <t>ProPlaat OÜ</t>
  </si>
  <si>
    <t>2021-2027.1.03.24-0473</t>
  </si>
  <si>
    <t>Koducatering'i ja piirkondliku lõunapakkumiste köök-kohviku loomine</t>
  </si>
  <si>
    <t>Pikkpoiss OÜ</t>
  </si>
  <si>
    <t>2021-2027.1.03.24-0474</t>
  </si>
  <si>
    <t>Janeku oü äritegevuse arendamine</t>
  </si>
  <si>
    <t>Janeku OÜ</t>
  </si>
  <si>
    <t>2021-2027.1.03.24-0475</t>
  </si>
  <si>
    <t>Buumer Auto OÜ ettevõtte käivitamise projekt</t>
  </si>
  <si>
    <t>Buumer Auto OÜ</t>
  </si>
  <si>
    <t>2021-2027.1.03.24-0477</t>
  </si>
  <si>
    <t>Restorani "Väike Petersell" äritegevuse arendamine</t>
  </si>
  <si>
    <t>OÜ Väike Petersell</t>
  </si>
  <si>
    <t>2021-2027.1.03.24-0481</t>
  </si>
  <si>
    <t>Sabbe Fashion OÜ investeeringud</t>
  </si>
  <si>
    <t>2021-2027.1.03.24-0482</t>
  </si>
  <si>
    <t>Pillimeistri arenguhüpe</t>
  </si>
  <si>
    <t>Pillimeister Mihkel Soon OÜ</t>
  </si>
  <si>
    <t>2021-2027.1.03.24-0483</t>
  </si>
  <si>
    <t>Põnnid Roolis Mängumaa liikluslinnaku ja Batuudila batuudikeskuse loomine Viljandi kesklinna</t>
  </si>
  <si>
    <t>PRMängumaa OÜ</t>
  </si>
  <si>
    <t>2021-2027.1.03.24-0484</t>
  </si>
  <si>
    <t>Wolf Agency – veebiarendus</t>
  </si>
  <si>
    <t>W-Wolf Agency OÜ</t>
  </si>
  <si>
    <t>2021-2027.1.03.24-0485</t>
  </si>
  <si>
    <t>CNC Laserpingi soetamine kergkonveierite tootmise käivitamiseks</t>
  </si>
  <si>
    <t>MRTechnica OÜ</t>
  </si>
  <si>
    <t>2021-2027.1.03.24-0487</t>
  </si>
  <si>
    <t>Ilmaveere Restoran OÜ tegevuse alustamine</t>
  </si>
  <si>
    <t>Ilmaveere Restoran OÜ</t>
  </si>
  <si>
    <t>2021-2027.1.03.24-0488</t>
  </si>
  <si>
    <t>Tootearendus</t>
  </si>
  <si>
    <t>Renowa Projektid OÜ</t>
  </si>
  <si>
    <t>2021-2027.1.03.24-0491</t>
  </si>
  <si>
    <t>Lastehoid Tartu vallas</t>
  </si>
  <si>
    <t>OÜ Mermad</t>
  </si>
  <si>
    <t>2021-2027.1.03.24-0493</t>
  </si>
  <si>
    <t>Bebo Hinnateadlikkuse uus tase</t>
  </si>
  <si>
    <t>BeboTech OÜ</t>
  </si>
  <si>
    <t>2021-2027.1.03.24-0496</t>
  </si>
  <si>
    <t>Õendustarvikute finantseerimise projekt</t>
  </si>
  <si>
    <t>Krislin Palm Õendusabi OÜ</t>
  </si>
  <si>
    <t>2021-2027.1.03.24-0499</t>
  </si>
  <si>
    <t>Raxos OÜ äritegevuse arendamine</t>
  </si>
  <si>
    <t>Raxos OÜ</t>
  </si>
  <si>
    <t>2021-2027.1.03.24-0503</t>
  </si>
  <si>
    <t>Veltsa</t>
  </si>
  <si>
    <t>Veltsa Mõis OÜ</t>
  </si>
  <si>
    <t>2021-2027.1.03.24-0508</t>
  </si>
  <si>
    <t>Oja Pizzastuudio</t>
  </si>
  <si>
    <t>Oja Pizza OÜ</t>
  </si>
  <si>
    <t>2021-2027.1.03.24-0509</t>
  </si>
  <si>
    <t>OsWood OÜ majandustegevuse alustamine</t>
  </si>
  <si>
    <t>OsWood OÜ</t>
  </si>
  <si>
    <t>2021-2027.1.03.24-0513</t>
  </si>
  <si>
    <t>KnowHub Space veebiportaali MVP</t>
  </si>
  <si>
    <t>KnowHub OÜ</t>
  </si>
  <si>
    <t>2021-2027.1.03.24-0514</t>
  </si>
  <si>
    <t>Vista Engineering starditoetus</t>
  </si>
  <si>
    <t>Vista Engineering OÜ</t>
  </si>
  <si>
    <t>2021-2027.1.03.24-0520</t>
  </si>
  <si>
    <t>Autode tehniliseks ülevaatuseks seadmete soetamine</t>
  </si>
  <si>
    <t>Müügiekspert Tehnoülevaatus OÜ</t>
  </si>
  <si>
    <t>2021-2027.1.03.24-0521</t>
  </si>
  <si>
    <t>Ettevõtte Multicook Eesti arendamine – innovaatilised kulinaaria lahendused</t>
  </si>
  <si>
    <t>PureChill OÜ</t>
  </si>
  <si>
    <t>2021-2027.1.03.24-0524</t>
  </si>
  <si>
    <t>Certify</t>
  </si>
  <si>
    <t>Certify OÜ</t>
  </si>
  <si>
    <t>2021-2027.1.03.24-0525</t>
  </si>
  <si>
    <t>Stuudio Hoitud heaoluteenused</t>
  </si>
  <si>
    <t>Hoitud Naine OÜ</t>
  </si>
  <si>
    <t>2021-2027.1.03.24-0530</t>
  </si>
  <si>
    <t>Lastehoid</t>
  </si>
  <si>
    <t>MeiePõnn OÜ</t>
  </si>
  <si>
    <t>2021-2027.1.03.24-0532</t>
  </si>
  <si>
    <t>Kassandra 1.0</t>
  </si>
  <si>
    <t>Kassandra Technology OÜ</t>
  </si>
  <si>
    <t>2021-2027.1.03.24-0533</t>
  </si>
  <si>
    <t>Ronimiskeskus</t>
  </si>
  <si>
    <t>Pärnu Climbing OÜ</t>
  </si>
  <si>
    <t>2021-2027.1.03.24-0535</t>
  </si>
  <si>
    <t>IT seadmete elutsüklihaldus rahvusvahelistele ettevõtetele - I etapp</t>
  </si>
  <si>
    <t>Raalio OÜ</t>
  </si>
  <si>
    <t>2021-2027.1.03.24-0536</t>
  </si>
  <si>
    <t>Dryfreeze OÜ</t>
  </si>
  <si>
    <t>2021-2027.1.03.24-0539</t>
  </si>
  <si>
    <t>Kairi Kohvik OÜ starditoetus</t>
  </si>
  <si>
    <t>Kairi Kohvik OÜ</t>
  </si>
  <si>
    <t>2021-2027.1.03.24-0541</t>
  </si>
  <si>
    <t>Builderish OÜ starditoetus</t>
  </si>
  <si>
    <t>Builderish OÜ</t>
  </si>
  <si>
    <t>2021-2027.1.03.24-0542</t>
  </si>
  <si>
    <t>Kruvikompressori soetamine Vahtra Auto OÜ töötingimuste parendamiseks</t>
  </si>
  <si>
    <t>Vahtra auto OÜ</t>
  </si>
  <si>
    <t>2021-2027.1.03.24-0543</t>
  </si>
  <si>
    <t>Tomrai Grupp</t>
  </si>
  <si>
    <t>Tomrai Grupp OÜ</t>
  </si>
  <si>
    <t>2021-2027.1.03.24-0544</t>
  </si>
  <si>
    <t>Haljastusteenuse arendamine</t>
  </si>
  <si>
    <t>Roheliste Lahenduste Grupp OÜ</t>
  </si>
  <si>
    <t>2021-2027.1.03.24-0545</t>
  </si>
  <si>
    <t>Starpaint OÜ sõidukite kere- ja värvimistööde pakkumiseks vajaliku värvikambri ja kompressori soetamine ning automaalri tööjõukulude katmine</t>
  </si>
  <si>
    <t>OÜ Starpaint</t>
  </si>
  <si>
    <t>2021-2027.1.03.24-0546</t>
  </si>
  <si>
    <t>Autoremonditöökoja arendamine</t>
  </si>
  <si>
    <t>Pavlocar OÜ</t>
  </si>
  <si>
    <t>2021-2027.1.03.24-0550</t>
  </si>
  <si>
    <t>Combat Ready Events OÜ</t>
  </si>
  <si>
    <t>2021-2027.1.03.24-0553</t>
  </si>
  <si>
    <t>Täispuhutavate batuutide piletimüük üritustel Pärnumaal ja mujal Eestis</t>
  </si>
  <si>
    <t>Trilexa OÜ</t>
  </si>
  <si>
    <t>2021-2027.1.03.24-0554</t>
  </si>
  <si>
    <t>FiberLink OÜ starditoetus</t>
  </si>
  <si>
    <t>FiberLink OÜ</t>
  </si>
  <si>
    <t>2021-2027.1.03.24-0559</t>
  </si>
  <si>
    <t>A.N.K Puhkebaas OÜ majutusvõimaluste laiendamine ja aktiivsete lisategevuste arendus.</t>
  </si>
  <si>
    <t>A.N.K Puhkebaas OÜ</t>
  </si>
  <si>
    <t>2021-2027.1.03.24-0560</t>
  </si>
  <si>
    <t>Kasvupotentsiaaliga Minna kohvik</t>
  </si>
  <si>
    <t>Ukuaru Minna OÜ</t>
  </si>
  <si>
    <t>2021-2027.1.03.24-0563</t>
  </si>
  <si>
    <t>aare starditoetus</t>
  </si>
  <si>
    <t>aare stuudio OÜ</t>
  </si>
  <si>
    <t>2021-2027.1.03.24-0566</t>
  </si>
  <si>
    <t>Data smart</t>
  </si>
  <si>
    <t>Star finder OÜ</t>
  </si>
  <si>
    <t>2021-2027.1.03.24-0570</t>
  </si>
  <si>
    <t>Santel Apart Hostel</t>
  </si>
  <si>
    <t>OBU OÜ</t>
  </si>
  <si>
    <t>2021-2027.1.03.24-0571</t>
  </si>
  <si>
    <t>Measured Conversions OÜ äritegevuse arendamine</t>
  </si>
  <si>
    <t>Measured conversions OÜ</t>
  </si>
  <si>
    <t>2021-2027.1.03.24-0575</t>
  </si>
  <si>
    <t>Laste arendavate puidust mängude ning sisustustoodete tootmine</t>
  </si>
  <si>
    <t>Lavelly Disain OÜ</t>
  </si>
  <si>
    <t>2021-2027.1.03.24-0576</t>
  </si>
  <si>
    <t>Ettevõtte tootevaliku laiendamine</t>
  </si>
  <si>
    <t>Ehenpuul OÜ</t>
  </si>
  <si>
    <t>2021-2027.1.03.24-0580</t>
  </si>
  <si>
    <t>Mooni Pagar OÜ</t>
  </si>
  <si>
    <t>2021-2027.1.03.24-0582</t>
  </si>
  <si>
    <t>Hiis Restoran OÜ ettevõtte käivitamise projekt</t>
  </si>
  <si>
    <t>Hiis Restoran OÜ</t>
  </si>
  <si>
    <t>2021-2027.1.03.24-0584</t>
  </si>
  <si>
    <t>Ronimisfüsioteraapia praksis</t>
  </si>
  <si>
    <t>Terve Ronija OÜ</t>
  </si>
  <si>
    <t>2021-2027.1.03.24-0593</t>
  </si>
  <si>
    <t>Keskkonnasõbraliku ja personaalse infrapuna küttelahenduse loomine</t>
  </si>
  <si>
    <t>Redwell Eesti OÜ</t>
  </si>
  <si>
    <t>2021-2027.1.03.24-0594</t>
  </si>
  <si>
    <t>Netserv OÜ äritegevuse arendamine</t>
  </si>
  <si>
    <t>NetServ OÜ</t>
  </si>
  <si>
    <t>2021-2027.1.03.24-0601</t>
  </si>
  <si>
    <t>WebConcert</t>
  </si>
  <si>
    <t>Artist3 OÜ</t>
  </si>
  <si>
    <t>2021-2027.1.03.24-0606</t>
  </si>
  <si>
    <t>Pesumaja</t>
  </si>
  <si>
    <t>Carefel OÜ</t>
  </si>
  <si>
    <t>2021-2027.1.03.24-0615</t>
  </si>
  <si>
    <t>Vetikas ja karp toodeteks!</t>
  </si>
  <si>
    <t>Eesti Ökosüsteemiteenused OÜ</t>
  </si>
  <si>
    <t>2021-2027.1.03.24-0621</t>
  </si>
  <si>
    <t>Meistri Kohvik OÜ</t>
  </si>
  <si>
    <t>2021-2027.1.03.24-0634</t>
  </si>
  <si>
    <t>Vuffy</t>
  </si>
  <si>
    <t>Krauftech OÜ</t>
  </si>
  <si>
    <t>2021-2027.1.03.24-0638</t>
  </si>
  <si>
    <t>Gluteenivabade kondiitri- ja pagaritoodete tootmise põhivara soetamine</t>
  </si>
  <si>
    <t>GlutFri OÜ</t>
  </si>
  <si>
    <t>2021-2027.1.03.24-0639</t>
  </si>
  <si>
    <t>Kepp OÜ küttebriketi tootmiseks vajaliku briketipressi soetamine ning tegevuse käivitamisega seotud kodulehe ning tööjõukulude katmine</t>
  </si>
  <si>
    <t>OÜ Kepp</t>
  </si>
  <si>
    <t>2021-2027.1.03.24-0643</t>
  </si>
  <si>
    <t>Events4All OÜ motoriseeritud ja tavalise paintballi teenuse pakkumine Pärnumaal</t>
  </si>
  <si>
    <t>Events4All OÜ</t>
  </si>
  <si>
    <t>2021-2027.1.03.24-0651</t>
  </si>
  <si>
    <t>OÜ Rovatti Group korpusmööbli tootmine</t>
  </si>
  <si>
    <t>OÜ Rovatti Group</t>
  </si>
  <si>
    <t>2021-2027.1.03.24-0666</t>
  </si>
  <si>
    <t>Solare Stuudio</t>
  </si>
  <si>
    <t>Solare Stuudio OÜ</t>
  </si>
  <si>
    <t>2021-2027.1.03.24-0668</t>
  </si>
  <si>
    <t>Vask Motors OÜ</t>
  </si>
  <si>
    <t>2021-2027.1.03.24-0689</t>
  </si>
  <si>
    <t>Combat Ready Publishing</t>
  </si>
  <si>
    <t>Combat Ready Publishing OÜ</t>
  </si>
  <si>
    <t>2021-2027.1.03.24-0690</t>
  </si>
  <si>
    <t>HASL Veebi rakenduse tegemine</t>
  </si>
  <si>
    <t>Silver Dropship OÜ</t>
  </si>
  <si>
    <t>2021-2027.1.03.24-0694</t>
  </si>
  <si>
    <t>KORTERMAJALEHT.EE alustamine</t>
  </si>
  <si>
    <t>TARVA ARENDUS OÜ</t>
  </si>
  <si>
    <t>2021-2027.1.03.24-0695</t>
  </si>
  <si>
    <t>"TENGELPUNG just in case" kaubamärgi brändi arendus ja tootearendus</t>
  </si>
  <si>
    <t>Be Secured OÜ</t>
  </si>
  <si>
    <t>2021-2027.1.03.24-0697</t>
  </si>
  <si>
    <t>Merekalda Glämp OÜ glämpingu ala ja puhkemaja ehitamine</t>
  </si>
  <si>
    <t>Merekalda Glämp OÜ</t>
  </si>
  <si>
    <t>2021-2027.1.03.24-0698</t>
  </si>
  <si>
    <t>Õmblusstuudio Jaagor Desire OÜ laiendamine ja arendamine</t>
  </si>
  <si>
    <t>Jaagor Desire OÜ</t>
  </si>
  <si>
    <t>2021-2027.1.03.24-0699</t>
  </si>
  <si>
    <t>Restoran Borgo loomine</t>
  </si>
  <si>
    <t>OÜ Borgo</t>
  </si>
  <si>
    <t>2021-2027.1.03.24-0704</t>
  </si>
  <si>
    <t>Nupik voolimismassi tootmine</t>
  </si>
  <si>
    <t>Rosas OÜ</t>
  </si>
  <si>
    <t>2021-2027.1.03.24-0705</t>
  </si>
  <si>
    <t>Mängustuudio OÜ starditoetus</t>
  </si>
  <si>
    <t>Mängustuudio OÜ</t>
  </si>
  <si>
    <t>2021-2027.1.03.24-0706</t>
  </si>
  <si>
    <t>Barefoot jalatsibrändi Pihla Barefoot asutamine</t>
  </si>
  <si>
    <t>Pihlasuvi OÜ</t>
  </si>
  <si>
    <t>2021-2027.1.03.24-0707</t>
  </si>
  <si>
    <t>Ettevõte ja brändi "Lõbusad mängujuhid Sinu üritusele" arendamine ja laiendamine</t>
  </si>
  <si>
    <t>Sind Inspireerides OÜ</t>
  </si>
  <si>
    <t>2021-2027.1.03.24-0714</t>
  </si>
  <si>
    <t>Privaed OÜ äritegevuse arendamine</t>
  </si>
  <si>
    <t>OÜ Privaed</t>
  </si>
  <si>
    <t>2021-2027.1.03.24-0716</t>
  </si>
  <si>
    <t>Rehvivahetuspunkt</t>
  </si>
  <si>
    <t>Ehitusvaramu OÜ</t>
  </si>
  <si>
    <t>2021-2027.1.03.24-0717</t>
  </si>
  <si>
    <t>Hydraulics OÜ</t>
  </si>
  <si>
    <t>HYDRAULICS OÜ</t>
  </si>
  <si>
    <t>2021-2027.1.03.24-0720</t>
  </si>
  <si>
    <t>OLLÕLUUJA PRUULIKODA OÜ investeeringud ettevõtte arendamiseks</t>
  </si>
  <si>
    <t>OLLÕLUUJA PRUULIKODA OÜ</t>
  </si>
  <si>
    <t>2021-2027.1.03.24-0727</t>
  </si>
  <si>
    <t>Starditoetuse taotlemine ettevõttele MetFlex OÜ</t>
  </si>
  <si>
    <t>MetFlex OÜ</t>
  </si>
  <si>
    <t>2021-2027.1.03.24-0728</t>
  </si>
  <si>
    <t>theOthers AI</t>
  </si>
  <si>
    <t>DAU DAO OÜ</t>
  </si>
  <si>
    <t>2021-2027.1.03.24-0729</t>
  </si>
  <si>
    <t>Testerfix OÜ starditoetus</t>
  </si>
  <si>
    <t>Testerfix OÜ</t>
  </si>
  <si>
    <t>2021-2027.1.03.24-0735</t>
  </si>
  <si>
    <t>FST Disain OÜ müügi-, tootmis- ning turundustegevuste käivitamine</t>
  </si>
  <si>
    <t>FST Disain OÜ</t>
  </si>
  <si>
    <t>2021-2027.1.03.24-0751</t>
  </si>
  <si>
    <t>Melu Arhitektid OÜ starditoetus</t>
  </si>
  <si>
    <t>Melu Arhitektid OÜ</t>
  </si>
  <si>
    <t>2021-2027.1.03.24-0755</t>
  </si>
  <si>
    <t>Coco Games OÜ ekspordiga alustamise ja uute toodete lansseerimise projekt</t>
  </si>
  <si>
    <t>Coco Games OÜ</t>
  </si>
  <si>
    <t>2021-2027.1.03.24-0756</t>
  </si>
  <si>
    <t>Originails Salong</t>
  </si>
  <si>
    <t>Originails OÜ</t>
  </si>
  <si>
    <t>2021-2027.1.03.24-0759</t>
  </si>
  <si>
    <t>Lemmix</t>
  </si>
  <si>
    <t>LEMMIX OÜ</t>
  </si>
  <si>
    <t>2021-2027.1.03.24-0760</t>
  </si>
  <si>
    <t>Toidutootmine-naturaalsed mahlad ja marjarullid</t>
  </si>
  <si>
    <t>OÜ Pajujõud</t>
  </si>
  <si>
    <t>2021-2027.1.03.24-0761</t>
  </si>
  <si>
    <t>Majutusteenust pakkuvad külastuskorterid</t>
  </si>
  <si>
    <t>VPhouseVP OÜ</t>
  </si>
  <si>
    <t>2021-2027.1.03.24-0763</t>
  </si>
  <si>
    <t>AML Motors iseteeninduslik starditoetus</t>
  </si>
  <si>
    <t>AML Motors OÜ</t>
  </si>
  <si>
    <t>2021-2027.1.03.24-0764</t>
  </si>
  <si>
    <t>Tervisekliiniku avamine, meditsiiniline jalaravi kabinet ja iseseisev õe vastuvõtt</t>
  </si>
  <si>
    <t>Ilusad jalad OÜ</t>
  </si>
  <si>
    <t>2021-2027.1.03.24-0765</t>
  </si>
  <si>
    <t>Fenham Oü Starditoetus</t>
  </si>
  <si>
    <t>Fenham OÜ</t>
  </si>
  <si>
    <t>2021-2027.1.03.24-0766</t>
  </si>
  <si>
    <t>Mobiilse akupanga ehitus</t>
  </si>
  <si>
    <t>Akuvool OÜ</t>
  </si>
  <si>
    <t>2021-2027.1.03.24-0768</t>
  </si>
  <si>
    <t>MobileStudy OÜ</t>
  </si>
  <si>
    <t>2021-2027.1.03.24-0770</t>
  </si>
  <si>
    <t>Strauchi Puhkemaja arenguplaan</t>
  </si>
  <si>
    <t>Strauchi Puhkemaja OÜ</t>
  </si>
  <si>
    <t>2021-2027.1.03.24-0771</t>
  </si>
  <si>
    <t>Itraka OÜ sotsiaalteenuste osutamise arendamine</t>
  </si>
  <si>
    <t>ITRAKA OÜ</t>
  </si>
  <si>
    <t>2021-2027.1.03.24-0773</t>
  </si>
  <si>
    <t>Mõõdistused OÜ</t>
  </si>
  <si>
    <t>2021-2027.1.03.24-0780</t>
  </si>
  <si>
    <t>Kruvide tootmine</t>
  </si>
  <si>
    <t>Inox Fast Tools OÜ</t>
  </si>
  <si>
    <t>2021-2027.1.03.24-0786</t>
  </si>
  <si>
    <t>Eetos OÜ starditoetus</t>
  </si>
  <si>
    <t>Eetos OÜ</t>
  </si>
  <si>
    <t>2021-2027.1.03.24-0789</t>
  </si>
  <si>
    <t>Helitehnika ost teenuse osutamiseks</t>
  </si>
  <si>
    <t>ML Capital Invest OÜ</t>
  </si>
  <si>
    <t>2021-2027.1.03.24-0791</t>
  </si>
  <si>
    <t>Transpordiettevõtte tegevuse laiendamine ja turuosa suurendamine, säilitades samal ajal keskkonnamõju</t>
  </si>
  <si>
    <t>Sipelgas Veod OÜ</t>
  </si>
  <si>
    <t>2021-2027.1.03.24-0796</t>
  </si>
  <si>
    <t>"Lastele sotsiaal-, tervise- ja haridusvaldkonna integreeritud vajaduspõhise toe hindamise kättesaadavuse parandamine maapiirkondades“</t>
  </si>
  <si>
    <t>Laste hindamine OÜ</t>
  </si>
  <si>
    <t>2021-2027.1.03.24-0801</t>
  </si>
  <si>
    <t>Rakenduste lansseerimine ja turustamine, Evonord OÜ</t>
  </si>
  <si>
    <t>Evonord OÜ</t>
  </si>
  <si>
    <t>2021-2027.1.03.24-0805</t>
  </si>
  <si>
    <t>Maakopp OÜ</t>
  </si>
  <si>
    <t>2021-2027.1.03.24-0807</t>
  </si>
  <si>
    <t>Kalagiidi teenus Lõuna-Eestis</t>
  </si>
  <si>
    <t>FishingTour OÜ</t>
  </si>
  <si>
    <t>2021-2027.1.03.24-0808</t>
  </si>
  <si>
    <t>HARMAX SERVICE OÜ autoremonditöökoja avamine</t>
  </si>
  <si>
    <t>HARMAX SERVICE OÜ</t>
  </si>
  <si>
    <t>2021-2027.1.03.24-0812</t>
  </si>
  <si>
    <t>Malmer Invest</t>
  </si>
  <si>
    <t>Malmer Invest OÜ</t>
  </si>
  <si>
    <t>2021-2027.1.03.24-0815</t>
  </si>
  <si>
    <t>Kea disainibrändi ja toodete arendamine ja Loomelavka</t>
  </si>
  <si>
    <t>iseloovus OÜ</t>
  </si>
  <si>
    <t>2021-2027.1.03.24-0816</t>
  </si>
  <si>
    <t>PrimarExpert</t>
  </si>
  <si>
    <t>PrimarExpert OÜ</t>
  </si>
  <si>
    <t>2021-2027.1.03.24-0819</t>
  </si>
  <si>
    <t>Arona OÜ Minigolf RIO</t>
  </si>
  <si>
    <t>Arona OÜ</t>
  </si>
  <si>
    <t>2021-2027.1.03.24-0824</t>
  </si>
  <si>
    <t>Marras Solutions OÜ Starditoetus</t>
  </si>
  <si>
    <t>Marras Solutions OÜ</t>
  </si>
  <si>
    <t>2021-2027.1.03.24-0828</t>
  </si>
  <si>
    <t>uue ettevõtte starditoetus</t>
  </si>
  <si>
    <t>Kindral Painting OÜ</t>
  </si>
  <si>
    <t>2021-2027.1.03.24-0829</t>
  </si>
  <si>
    <t>Kohvik-baar Von Hauer starditoetus</t>
  </si>
  <si>
    <t>Vonhauer OÜ</t>
  </si>
  <si>
    <t>2021-2027.1.03.24-0832</t>
  </si>
  <si>
    <t>MiiaPiia OÜ äritegevuse arendamine</t>
  </si>
  <si>
    <t>MiiaPiia OÜ</t>
  </si>
  <si>
    <t>2021-2027.1.03.24-0835</t>
  </si>
  <si>
    <t>Mini-ateljee rõiva lõigete konstrueerimise büroo arendus</t>
  </si>
  <si>
    <t>Lexford OÜ</t>
  </si>
  <si>
    <t>2021-2027.1.03.24-0836</t>
  </si>
  <si>
    <t>Print Market OÜ arendusprojekt</t>
  </si>
  <si>
    <t>Print market OÜ</t>
  </si>
  <si>
    <t>2021-2027.1.03.24-0839</t>
  </si>
  <si>
    <t>Podoloogia kabinet</t>
  </si>
  <si>
    <t>PODOLOOGIA KABINET OÜ</t>
  </si>
  <si>
    <t>2021-2027.1.03.25-0840</t>
  </si>
  <si>
    <t>Karak Games OÜ</t>
  </si>
  <si>
    <t>2021-2027.1.03.25-0846</t>
  </si>
  <si>
    <t>EstoStone projekt</t>
  </si>
  <si>
    <t>Estostone OÜ</t>
  </si>
  <si>
    <t>2021-2027.1.03.25-0847</t>
  </si>
  <si>
    <t>Saare Bowling</t>
  </si>
  <si>
    <t>OÜ SAARE BOWLING</t>
  </si>
  <si>
    <t>2021-2027.1.03.25-0854</t>
  </si>
  <si>
    <t>Motosafari OÜ starditoetus</t>
  </si>
  <si>
    <t>Motosafari OÜ</t>
  </si>
  <si>
    <t>2021-2027.1.03.25-0857</t>
  </si>
  <si>
    <t>Arodelia OÜ äritegevuse arendamine</t>
  </si>
  <si>
    <t>Arodelia OÜ</t>
  </si>
  <si>
    <t>2021-2027.1.03.25-0865</t>
  </si>
  <si>
    <t>Kuressaare Jalaravi kabinet</t>
  </si>
  <si>
    <t>KK Saaremaa jalad OÜ</t>
  </si>
  <si>
    <t>2021-2027.1.03.25-0866</t>
  </si>
  <si>
    <t>Tehisintellekti innovatsioon Eesti ettevõtetele</t>
  </si>
  <si>
    <t>PARTNERAI OÜ</t>
  </si>
  <si>
    <t>2021-2027.1.03.25-0876</t>
  </si>
  <si>
    <t>Metallkonstruktsioonide antikorrosioonikaitse teenuse pakkumine</t>
  </si>
  <si>
    <t>MVM Grupp OÜ</t>
  </si>
  <si>
    <t>2021-2027.1.03.25-0877</t>
  </si>
  <si>
    <t>Põhikooli kunstiõpikud</t>
  </si>
  <si>
    <t>OÜ Kunstitark</t>
  </si>
  <si>
    <t>2021-2027.1.03.25-0878</t>
  </si>
  <si>
    <t>Tulekom Invest</t>
  </si>
  <si>
    <t>Tulekom Invest OÜ</t>
  </si>
  <si>
    <t>2021-2027.1.03.25-0879</t>
  </si>
  <si>
    <t>Kaasaegse perearstikeskuse loomine esmatasandi tervishoiuteenuste osutamise ja kättesaadavuse parandamiseks</t>
  </si>
  <si>
    <t>Perearst Ivi Sonn OÜ</t>
  </si>
  <si>
    <t>2021-2027.1.03.25-0880</t>
  </si>
  <si>
    <t>Ahjutahm OÜ starditoetus</t>
  </si>
  <si>
    <t>Ahjutahm OÜ</t>
  </si>
  <si>
    <t>2021-2027.1.03.25-0882</t>
  </si>
  <si>
    <t>Upholm Services OÜ ruumide elektrilise küttesüsteemi ja muu põhivara soetamisega seotud kulude katmine</t>
  </si>
  <si>
    <t>Upholm Services OÜ</t>
  </si>
  <si>
    <t>2021-2027.1.03.25-0886</t>
  </si>
  <si>
    <t>Peosära OÜ äritegevuse arendamine</t>
  </si>
  <si>
    <t>Peosära OÜ</t>
  </si>
  <si>
    <t>2021-2027.1.03.25-0889</t>
  </si>
  <si>
    <t>Hot Honey Spicy Bella vürtsika meekastme tootmine ja turundamine</t>
  </si>
  <si>
    <t>Hot Honey OÜ</t>
  </si>
  <si>
    <t>2021-2027.1.03.25-0890</t>
  </si>
  <si>
    <t>Raudkivi - maakiviplaatide tootmiseks vajalike seadmete soetamine</t>
  </si>
  <si>
    <t>Groundstone OÜ</t>
  </si>
  <si>
    <t>2021-2027.1.03.25-0894</t>
  </si>
  <si>
    <t>Elektrisõiduki kustutussüsteemi tootmine</t>
  </si>
  <si>
    <t>EVeh Pool OÜ</t>
  </si>
  <si>
    <t>2021-2027.1.03.25-0895</t>
  </si>
  <si>
    <t>Polobox Restoran</t>
  </si>
  <si>
    <t>Polobox OÜ</t>
  </si>
  <si>
    <t>2021-2027.1.03.25-0910</t>
  </si>
  <si>
    <t>Õnnetilk OÜ starditoetus</t>
  </si>
  <si>
    <t>Õnnetilk OÜ</t>
  </si>
  <si>
    <t>2021-2027.1.03.25-0911</t>
  </si>
  <si>
    <t>Hõbelõõts OÜ teenuste arendus</t>
  </si>
  <si>
    <t>Hõbelõõts OÜ</t>
  </si>
  <si>
    <t>2021-2027.1.03.25-0915</t>
  </si>
  <si>
    <t>Vibora OÜ</t>
  </si>
  <si>
    <t>2021-2027.1.03.25-0918</t>
  </si>
  <si>
    <t>Gustatio OÜ tootmise käivitamine</t>
  </si>
  <si>
    <t>Gustatio OÜ</t>
  </si>
  <si>
    <t>2021-2027.1.03.25-0919</t>
  </si>
  <si>
    <t>K&amp;V Rajatised starditoetus</t>
  </si>
  <si>
    <t>K&amp;V Rajatised OÜ</t>
  </si>
  <si>
    <t>2021-2027.1.03.25-0920</t>
  </si>
  <si>
    <t>Lille pagariäri avamine</t>
  </si>
  <si>
    <t>SugarBar OÜ</t>
  </si>
  <si>
    <t>2021-2027.1.03.25-0923</t>
  </si>
  <si>
    <t>Westmeri pesumaja OÜ põhivara soetamine</t>
  </si>
  <si>
    <t>Westmeri pesumaja OÜ</t>
  </si>
  <si>
    <t>2021-2027.1.03.25-0927</t>
  </si>
  <si>
    <t>NAP Service OÜ arenguplaan 2025 - 2027</t>
  </si>
  <si>
    <t>NAP Service OÜ</t>
  </si>
  <si>
    <t>2021-2027.1.03.25-0928</t>
  </si>
  <si>
    <t>Fierce Factory spordisaali arendamise projekt</t>
  </si>
  <si>
    <t>EleFitness OÜ</t>
  </si>
  <si>
    <t>2021-2027.1.03.25-0929</t>
  </si>
  <si>
    <t>Maastiku hoolduse ja kaeveteenuste pakkumisega tegeleva ettevõtte käivitamine</t>
  </si>
  <si>
    <t>OÜ Vaba mees</t>
  </si>
  <si>
    <t>2021-2027.1.03.25-0930</t>
  </si>
  <si>
    <t>VooluBox OÜ käivitamine ja töökoha loomine</t>
  </si>
  <si>
    <t>VooluBox OÜ</t>
  </si>
  <si>
    <t>2021-2027.1.03.25-0938</t>
  </si>
  <si>
    <t>2021-2027.1.03.25-0948</t>
  </si>
  <si>
    <t>Keskkonnasõbralik taksoteenus Narvas</t>
  </si>
  <si>
    <t>Tech RD OÜ</t>
  </si>
  <si>
    <t>2021-2027.1.03.25-0956</t>
  </si>
  <si>
    <t>Paide Heaolu Stuudio</t>
  </si>
  <si>
    <t>Paide HStuudio OÜ</t>
  </si>
  <si>
    <t>2021-2027.1.03.25-0958</t>
  </si>
  <si>
    <t>Seadmete soetamine PTR invest OÜ võimekuse suurendamiseks</t>
  </si>
  <si>
    <t>PTR invest OÜ</t>
  </si>
  <si>
    <t>2021-2027.1.03.25-0967</t>
  </si>
  <si>
    <t>Kirgliku Avastaja Mulgimaa reisid</t>
  </si>
  <si>
    <t>OÜ Mulgi Kotus</t>
  </si>
  <si>
    <t>2021-2027.1.03.25-0971</t>
  </si>
  <si>
    <t>Püksiiriässad OÜ teenuste arendamine</t>
  </si>
  <si>
    <t>Puksiiriässad OÜ</t>
  </si>
  <si>
    <t>2021-2027.1.03.25-0974</t>
  </si>
  <si>
    <t>Taaskasutusel põhineva brändi loomine ja õmblusateljee avamine</t>
  </si>
  <si>
    <t>ReMelin OÜ</t>
  </si>
  <si>
    <t>2021-2027.1.03.25-0978</t>
  </si>
  <si>
    <t>Starditoetus Drillin OÜ-le</t>
  </si>
  <si>
    <t>Drillin OÜ</t>
  </si>
  <si>
    <t>2021-2027.1.03.25-0984</t>
  </si>
  <si>
    <t>Bakelin OÜ põhivara soetamine</t>
  </si>
  <si>
    <t>Bakelin OÜ</t>
  </si>
  <si>
    <t>2021-2027.1.03.25-0991</t>
  </si>
  <si>
    <t>Rufs OÜ teenuste osutamiseks vajaliku põhivara soetamine</t>
  </si>
  <si>
    <t>RUFS OÜ</t>
  </si>
  <si>
    <t>2021-2027.1.03.25-0992</t>
  </si>
  <si>
    <t>OÜ Soomo starditoetus</t>
  </si>
  <si>
    <t>Soomo OÜ</t>
  </si>
  <si>
    <t>2021-2027.1.03.25-0997</t>
  </si>
  <si>
    <t>Paavli Helistuudio</t>
  </si>
  <si>
    <t>Paavli Heli OÜ</t>
  </si>
  <si>
    <t>2021-2027.1.03.25-0999</t>
  </si>
  <si>
    <t>Eirene Health starditoetus</t>
  </si>
  <si>
    <t>Eirene Health OÜ</t>
  </si>
  <si>
    <t>2021-2027.1.03.25-1006</t>
  </si>
  <si>
    <t>Restaureerimisettevõtte tootmisvõimekuse suurendamine</t>
  </si>
  <si>
    <t>Paunvere Tislermeister OÜ</t>
  </si>
  <si>
    <t>2021-2027.1.03.25-1007</t>
  </si>
  <si>
    <t>Noveleng Services OÜ äritegevuse arendamine</t>
  </si>
  <si>
    <t>Noveleng Services OÜ</t>
  </si>
  <si>
    <t>2021-2027.1.03.25-1008</t>
  </si>
  <si>
    <t>Sinu Hambakliinik</t>
  </si>
  <si>
    <t>Sinu Hambakliinik OÜ</t>
  </si>
  <si>
    <t>2021-2027.1.03.25-1015</t>
  </si>
  <si>
    <t>NQ Engineers OÜ teenuste arendamine</t>
  </si>
  <si>
    <t>NQ Engineers OÜ</t>
  </si>
  <si>
    <t>2021-2027.1.03.25-1016</t>
  </si>
  <si>
    <t>Textilplast OÜ</t>
  </si>
  <si>
    <t>2021-2027.1.03.25-1022</t>
  </si>
  <si>
    <t>Külmkuivatatud tooted</t>
  </si>
  <si>
    <t>OÜ Rannaääre Mekk</t>
  </si>
  <si>
    <t>2021-2027.1.03.25-1023</t>
  </si>
  <si>
    <t>Värsked käsitöö pastad ja ravioolid</t>
  </si>
  <si>
    <t>LaMemme ToGo OÜ</t>
  </si>
  <si>
    <t>2021-2027.1.03.25-1024</t>
  </si>
  <si>
    <t>HDPE materjalist väikelaevade tootmise alustamine Saaremaal</t>
  </si>
  <si>
    <t>Sinavis OÜ</t>
  </si>
  <si>
    <t>2021-2027.1.03.25-1025</t>
  </si>
  <si>
    <t>Tehnoülevaatuspunkti käivitamine</t>
  </si>
  <si>
    <t>Sõidukite Tehnoülevaatus OÜ</t>
  </si>
  <si>
    <t>2021-2027.1.03.25-1027</t>
  </si>
  <si>
    <t>Krohvimisteenused</t>
  </si>
  <si>
    <t>MSFassaad OÜ</t>
  </si>
  <si>
    <t>2021-2027.1.03.25-1031</t>
  </si>
  <si>
    <t>Gardenor OÜ turundustegevused ja seadmepargi ning tööprotsesside täiustamine</t>
  </si>
  <si>
    <t>Gardenor OÜ</t>
  </si>
  <si>
    <t>2021-2027.1.03.25-1032</t>
  </si>
  <si>
    <t>Studio Glow by Gerda asutamine</t>
  </si>
  <si>
    <t>Studioglow OÜ</t>
  </si>
  <si>
    <t>2021-2027.1.03.25-1033</t>
  </si>
  <si>
    <t>Lavendli Luksus</t>
  </si>
  <si>
    <t>LA OÜ</t>
  </si>
  <si>
    <t>2021-2027.1.03.25-1034</t>
  </si>
  <si>
    <t>"Aega On" kohviku avamine</t>
  </si>
  <si>
    <t>Toome pood OÜ</t>
  </si>
  <si>
    <t>2021-2027.1.03.25-1036</t>
  </si>
  <si>
    <t>VetntxClean ventilatsioonipuhastusteenuse käivitamine Lõuna-Eestis</t>
  </si>
  <si>
    <t>VentxClean OÜ</t>
  </si>
  <si>
    <t>2021-2027.1.03.25-1038</t>
  </si>
  <si>
    <t>Kiisu Pizza ja Lounge</t>
  </si>
  <si>
    <t>Nutridata Projection OÜ</t>
  </si>
  <si>
    <t>2021-2027.1.03.25-1039</t>
  </si>
  <si>
    <t>Taevaste Kämpingud</t>
  </si>
  <si>
    <t>OÜ Taevaste kämpingud</t>
  </si>
  <si>
    <t>2021-2027.1.03.25-1042</t>
  </si>
  <si>
    <t>Looduse esteetika: maastiku kujunduse ettevõtte loomine</t>
  </si>
  <si>
    <t>LK Green Studio OÜ</t>
  </si>
  <si>
    <t>2021-2027.1.03.25-1043</t>
  </si>
  <si>
    <t>MoonPath OÜ uute töökohtade loomine ja müügitulu kasv.</t>
  </si>
  <si>
    <t>MoonPath OÜ</t>
  </si>
  <si>
    <t>2021-2027.1.03.25-1044</t>
  </si>
  <si>
    <t>Mooste Puit OÜ äritegevuse arendamine</t>
  </si>
  <si>
    <t>Mooste Puit OÜ</t>
  </si>
  <si>
    <t>2021-2027.1.03.25-1046</t>
  </si>
  <si>
    <t>Projekt Felinum</t>
  </si>
  <si>
    <t>Vaatar Studio OÜ</t>
  </si>
  <si>
    <t>2021-2027.1.03.25-1050</t>
  </si>
  <si>
    <t>Uunisepat OÜ äritegevuse arednamine</t>
  </si>
  <si>
    <t>Uunisepat OÜ</t>
  </si>
  <si>
    <t>2021-2027.1.03.25-1051</t>
  </si>
  <si>
    <t>Veevark OÜ äritegevuse arendamine</t>
  </si>
  <si>
    <t>Veevark OÜ</t>
  </si>
  <si>
    <t>2021-2027.1.03.25-1054</t>
  </si>
  <si>
    <t>Premium Rehvivahetus OÜ starditoetus</t>
  </si>
  <si>
    <t>Premium Rehvivahetus OÜ</t>
  </si>
  <si>
    <t>2021-2027.1.03.25-1060</t>
  </si>
  <si>
    <t>EasyOC web studio</t>
  </si>
  <si>
    <t>EasyOC OÜ</t>
  </si>
  <si>
    <t>2021-2027.1.03.25-1062</t>
  </si>
  <si>
    <t>Dünostendi ehitamine ja dünostendi teenuse pakkumine ekspordivõimekuse arendamiseks</t>
  </si>
  <si>
    <t>Dyno Teenused OÜ</t>
  </si>
  <si>
    <t>2021-2027.1.03.25-1066</t>
  </si>
  <si>
    <t>Rakvere Kivi OÜ põhivara soetamine ja tööjõukulude katmine</t>
  </si>
  <si>
    <t>Rakvere Kivi OÜ</t>
  </si>
  <si>
    <t>2021-2027.1.03.25-1071</t>
  </si>
  <si>
    <t>BoxiPlay papist laste mängumajade tootmine ja müük</t>
  </si>
  <si>
    <t>Boxi Trade OÜ</t>
  </si>
  <si>
    <t>2021-2027.1.03.25-1072</t>
  </si>
  <si>
    <t>Tervikprojekt OÜ teenuste arendamine</t>
  </si>
  <si>
    <t>Tervikprojekt OÜ</t>
  </si>
  <si>
    <t>2021-2027.1.03.25-1073</t>
  </si>
  <si>
    <t>EIS starditoetus Emil Geodeesia OÜ-le täiskohaga töökoha loomiseks ja ettevõtte arendamiseks</t>
  </si>
  <si>
    <t>Emil Geodeesia OÜ</t>
  </si>
  <si>
    <t>2021-2027.1.03.25-1074</t>
  </si>
  <si>
    <t>Recicletool OÜ äritegevuse arendamine</t>
  </si>
  <si>
    <t>Recicletool OÜ</t>
  </si>
  <si>
    <t>2021-2027.1.03.25-1077</t>
  </si>
  <si>
    <t>Dkrohv OÜ teenuste käivitamine</t>
  </si>
  <si>
    <t>Dkrohv OÜ</t>
  </si>
  <si>
    <t>2021-2027.1.03.25-1085</t>
  </si>
  <si>
    <t>WIRU 16</t>
  </si>
  <si>
    <t>Viru16 OÜ</t>
  </si>
  <si>
    <t>2021-2027.1.03.25-1088</t>
  </si>
  <si>
    <t>EGN Ehitus starditoetus</t>
  </si>
  <si>
    <t>EGN Ehitus OÜ</t>
  </si>
  <si>
    <t>2021-2027.1.03.25-1089</t>
  </si>
  <si>
    <t>Ligipääsetava moe loomine ja turule toomine.</t>
  </si>
  <si>
    <t>OÜ INNERMORE</t>
  </si>
  <si>
    <t>2021-2027.1.03.25-1090</t>
  </si>
  <si>
    <t>Peomaja ja majutus Tartumaal</t>
  </si>
  <si>
    <t>OÜ Talumaja tegemised</t>
  </si>
  <si>
    <t>2021-2027.1.03.25-1091</t>
  </si>
  <si>
    <t>Prime Hooldus OÜ töövahendite soetamine ning personali- ja turunduskulude katmine</t>
  </si>
  <si>
    <t>Prime Hooldus OÜ</t>
  </si>
  <si>
    <t>2021-2027.1.03.25-1093</t>
  </si>
  <si>
    <t>Triple S OÜ põhivara soetamine ning kulude katmine</t>
  </si>
  <si>
    <t>Triple S OÜ</t>
  </si>
  <si>
    <t>2021-2027.1.03.25-1096</t>
  </si>
  <si>
    <t>Euro Bill Pay OÜ</t>
  </si>
  <si>
    <t>2021-2027.1.03.25-1097</t>
  </si>
  <si>
    <t>Repiiteriga sidelahendussüsteemi väljatöötamine droonide lennuulatuse pikendamiseks</t>
  </si>
  <si>
    <t>Batcomms OÜ</t>
  </si>
  <si>
    <t>2021-2027.1.03.25-1098</t>
  </si>
  <si>
    <t>Jalahoolduskabineti käivitamine</t>
  </si>
  <si>
    <t>RK Jalahoodus OÜ</t>
  </si>
  <si>
    <t>2021-2027.1.03.25-1099</t>
  </si>
  <si>
    <t>H&amp;K ReMööbel OÜ</t>
  </si>
  <si>
    <t>2021-2027.1.03.25-1103</t>
  </si>
  <si>
    <t>Clean &amp; Fresh puhastusteenuse käivitamine</t>
  </si>
  <si>
    <t>Clean &amp; Fresh OÜ</t>
  </si>
  <si>
    <t>2021-2027.1.03.25-1105</t>
  </si>
  <si>
    <t>Plastpaatide tootmise käivitamine</t>
  </si>
  <si>
    <t>58Northmergen OÜ</t>
  </si>
  <si>
    <t>2021-2027.1.03.25-1107</t>
  </si>
  <si>
    <t>RaiSoo Ehitus</t>
  </si>
  <si>
    <t>RaiSoo Ehitus OÜ</t>
  </si>
  <si>
    <t>2021-2027.1.03.25-1108</t>
  </si>
  <si>
    <t>Furniart OÜ</t>
  </si>
  <si>
    <t>2021-2027.1.03.25-1109</t>
  </si>
  <si>
    <t>Kood OÜ äritegevuse arendamine</t>
  </si>
  <si>
    <t>OÜ Kood</t>
  </si>
  <si>
    <t>2021-2027.1.03.25-1111</t>
  </si>
  <si>
    <t>Kaeveseadmete soetamine</t>
  </si>
  <si>
    <t>OÜ Joliin</t>
  </si>
  <si>
    <t>2021-2027.1.03.25-1116</t>
  </si>
  <si>
    <t>Ehituskava OÜ Starditoetus</t>
  </si>
  <si>
    <t>Ehituskava OÜ</t>
  </si>
  <si>
    <t>2021-2027.1.03.25-1117</t>
  </si>
  <si>
    <t>Harjatootmine Saaremaal</t>
  </si>
  <si>
    <t>KIB Estonia OÜ</t>
  </si>
  <si>
    <t>2021-2027.1.03.25-1119</t>
  </si>
  <si>
    <t>Metallpiire OÜ tootmise arendamine</t>
  </si>
  <si>
    <t>Metallpiire OÜ</t>
  </si>
  <si>
    <t>2021-2027.1.03.25-1120</t>
  </si>
  <si>
    <t>Hariduslike ja geograafiateemaliste puidutoodete toomine</t>
  </si>
  <si>
    <t>Kerwel Crafts OÜ</t>
  </si>
  <si>
    <t>2021-2027.1.03.25-1121</t>
  </si>
  <si>
    <t>CNC töötlus</t>
  </si>
  <si>
    <t>ExactWood OÜ</t>
  </si>
  <si>
    <t>2021-2027.1.03.25-1123</t>
  </si>
  <si>
    <t>PixelChain lahenduste arendus</t>
  </si>
  <si>
    <t>PXC OÜ</t>
  </si>
  <si>
    <t>2021-2027.6.01.22-0002</t>
  </si>
  <si>
    <t>Magnetitehas Narva</t>
  </si>
  <si>
    <t>NPM Narva OÜ</t>
  </si>
  <si>
    <t>2021-2027.6.01.23-0018</t>
  </si>
  <si>
    <t>Agricom Tehnika OÜ investeeringu taotlus</t>
  </si>
  <si>
    <t>Agricom Tehnika Osaühing</t>
  </si>
  <si>
    <t>2021-2027.6.01.23-0021</t>
  </si>
  <si>
    <t>Freen OÜ investeeringud tootmisvõimekuse tõstmiseks ja uute töökohtade loomiseks</t>
  </si>
  <si>
    <t>FREEN OÜ</t>
  </si>
  <si>
    <t>2021-2027.6.01.23-0028</t>
  </si>
  <si>
    <t>Fortaco Estonia uue ärisuuna laiendus</t>
  </si>
  <si>
    <t>Fortaco Estonia OÜ</t>
  </si>
  <si>
    <t>2021-2027.6.01.23-0030</t>
  </si>
  <si>
    <t>Aquaphor International OÜ uue toote tootmise loomine.</t>
  </si>
  <si>
    <t>Aquaphor International OÜ</t>
  </si>
  <si>
    <t>2021-2027.6.01.23-0050</t>
  </si>
  <si>
    <t>Birger OÜ uue tootmisüksuse rajamine Kohtla-Järve Tööstusparki</t>
  </si>
  <si>
    <t>OSAÜHING BIRGER</t>
  </si>
  <si>
    <t>2021-2027.6.01.23-0061</t>
  </si>
  <si>
    <t>ESTPROTEIN FOODTECH Tootmisüksuse Arendus</t>
  </si>
  <si>
    <t>EstProtein Foodtech OÜ</t>
  </si>
  <si>
    <t>2021-2027.6.01.23-0090</t>
  </si>
  <si>
    <t>Ground Improver OÜ Ida-Viru tehase rajamine</t>
  </si>
  <si>
    <t>Ground Improver OÜ</t>
  </si>
  <si>
    <t>2021-2027.6.01.23-0098</t>
  </si>
  <si>
    <t>NB Service OÜ tootmistsehhi rajamine Kohtla-Järve Tööstuspargis</t>
  </si>
  <si>
    <t>NB SERVICE OÜ</t>
  </si>
  <si>
    <t>2021-2027.6.01.23-0099</t>
  </si>
  <si>
    <t>Osaühing AUTO-GAMMA F &amp; F arenguplaan</t>
  </si>
  <si>
    <t>Osaühing AUTO-GAMMA F &amp; F</t>
  </si>
  <si>
    <t>2021-2027.6.01.24-0112</t>
  </si>
  <si>
    <t>VKG Plastic OÜ Ida-Viru investeering</t>
  </si>
  <si>
    <t>VKG Plastic OÜ</t>
  </si>
  <si>
    <t>2021-2027.6.01.24-0299</t>
  </si>
  <si>
    <t>Loodusspaahotelli rajamine Peipsi põhjarannikule</t>
  </si>
  <si>
    <t>Loodusspaahotell OÜ</t>
  </si>
  <si>
    <t>2021-2027.6.01.24-0328</t>
  </si>
  <si>
    <t>Värvimistsehhi käivitamine</t>
  </si>
  <si>
    <t>Aktsiaselts EESTI ENERGOMONTAAŽ</t>
  </si>
  <si>
    <t>2021-2027.6.01.24-0409</t>
  </si>
  <si>
    <t>TK Sillamäe Development OÜ projekt butiikhotelli rajamiseks Sillamäel</t>
  </si>
  <si>
    <t>TK Sillamäe Development OÜ</t>
  </si>
  <si>
    <t>2021-2027.6.01.24-0530</t>
  </si>
  <si>
    <t>Linda Hotell OÜ 4-tärni hotelli rajamine</t>
  </si>
  <si>
    <t>OÜ Linda Hotell</t>
  </si>
  <si>
    <t>2021-2027.6.01.24-0540</t>
  </si>
  <si>
    <t>Majutushoone/ hotelli rajamine Jõhvi linna</t>
  </si>
  <si>
    <t>Pargi 28 hotell OÜ</t>
  </si>
  <si>
    <t>2021-2027.6.01.24-0553</t>
  </si>
  <si>
    <t>OÜ Ursula-Maria ruumide rekonstrueerimine tootmiseks ja oma tootmise korraldamine</t>
  </si>
  <si>
    <t>Osaühing URSULA-MARIA</t>
  </si>
  <si>
    <t>2021-2027.6.01.24-0563</t>
  </si>
  <si>
    <t>Ishaya OÜ Ida-Viru investeering</t>
  </si>
  <si>
    <t>Ishaya OÜ</t>
  </si>
  <si>
    <t>2021-2027.6.01.24-0564</t>
  </si>
  <si>
    <t>Tekstiili Taaskasutuse OÜ Ida-Viru investeeringud</t>
  </si>
  <si>
    <t>Tekstiili Taaskasutuse OÜ</t>
  </si>
  <si>
    <t>2021-2027.6.01.24-0565</t>
  </si>
  <si>
    <t>Greenful Sillamäe OÜ Ida-Viru investeeringud</t>
  </si>
  <si>
    <t>Greenful Sillamäe OÜ</t>
  </si>
  <si>
    <t>2021-2027.6.01.24-0566</t>
  </si>
  <si>
    <t>Greenful SIP OÜ Ida-Viru investeeringud</t>
  </si>
  <si>
    <t>Greenful SIP OÜ</t>
  </si>
  <si>
    <t>2021-2027.6.01.24-0571</t>
  </si>
  <si>
    <t>Integreeritud sotsiaal- ja tervishoiuteenustega hooldekodu rajamine Sillamäele</t>
  </si>
  <si>
    <t>Osaühing ALMEDA KLIINIK</t>
  </si>
  <si>
    <t>2021-2027.6.01.24-0573</t>
  </si>
  <si>
    <t>Aigren OÜ Ida-Viru investeering</t>
  </si>
  <si>
    <t>OÜ Aigren</t>
  </si>
  <si>
    <t>2021-2027.6.01.24-0576</t>
  </si>
  <si>
    <t>Õhugaaside tehase rajamine Auveresse</t>
  </si>
  <si>
    <t>Auvere Gaas OÜ</t>
  </si>
  <si>
    <t>2021-2027.6.01.24-0580</t>
  </si>
  <si>
    <t>Puitbetoon OÜ Ida-Viru investeeringud</t>
  </si>
  <si>
    <t>Puitbetoon OÜ</t>
  </si>
  <si>
    <t>2021-2027.6.01.24-0604</t>
  </si>
  <si>
    <t>Biosöe tehase rajamine</t>
  </si>
  <si>
    <t>2021-2027.6.01.24-0648</t>
  </si>
  <si>
    <t>VKG Plastic OÜ plastijäätmete pürolüüsitehase Ida-Viru investeering</t>
  </si>
  <si>
    <t>2021-2027.6.01.24-0653</t>
  </si>
  <si>
    <t>Kaasaegse hooldekodu rajamine Toilasse</t>
  </si>
  <si>
    <t>Toila Hooldekeskus OÜ</t>
  </si>
  <si>
    <t>2021-2027.6.01.24-0654</t>
  </si>
  <si>
    <t>Stako Diler OÜ Ida-Viru investeeringud</t>
  </si>
  <si>
    <t>Osaühing STAKO DILER</t>
  </si>
  <si>
    <t>2021-2027.6.01.24-0732</t>
  </si>
  <si>
    <t>Layerwood Production projekt</t>
  </si>
  <si>
    <t>Layerwood Production OÜ</t>
  </si>
  <si>
    <t>2021-2027.6.01.23-0038</t>
  </si>
  <si>
    <t>R-S OSA Service OÜ Demo plant for the production of PCC from Oil Shale Ash</t>
  </si>
  <si>
    <t>R-S OSA Service OÜ</t>
  </si>
  <si>
    <t>2021-2027.6.01.23-0045</t>
  </si>
  <si>
    <t>R-S OSA Service OÜ Applied Research for the production of PCC from Deposited Oil Shale Ash</t>
  </si>
  <si>
    <t>2021-2027.6.01.23-0049</t>
  </si>
  <si>
    <t>Design out waste – upcycling of valuable materials from mine tailings</t>
  </si>
  <si>
    <t>TRISECTOR OÜ</t>
  </si>
  <si>
    <t>2021-2027.6.01.24-0755</t>
  </si>
  <si>
    <t>CO₂ ja H₂O kaaselektrolüüsi režiimil töötava kõrgtemperatuurse tahkeoksiidse elektrolüüseri prototüübi arendamine Ida-Virumaal</t>
  </si>
  <si>
    <t>Enefit Solutions AS</t>
  </si>
  <si>
    <t>2021-2027.6.01.24-0764</t>
  </si>
  <si>
    <t>Lamekatuse materjalide uuskasutamise rakendusuuring</t>
  </si>
  <si>
    <t>2021-2027.6.01.24-0785</t>
  </si>
  <si>
    <t>Jäätmetest toodetud uute kummiplastifikaatorite arendus ja piloottehase rajamine</t>
  </si>
  <si>
    <t>Osaühing KIVIRAND</t>
  </si>
  <si>
    <t>2021-2027.6.01.24-0867</t>
  </si>
  <si>
    <t>Piloottaristu rajamine tehnoloogia loomiseks väärtuslikke elemente sisaldavate jäätmete töötlemiseks tooraineks puhaste põhisulamite tootmiseks</t>
  </si>
  <si>
    <t>MAST Europe OÜ</t>
  </si>
  <si>
    <t>2021-2027.6.01.24-0294</t>
  </si>
  <si>
    <t>Ida-Virumaa inkubatsiooniteenuste programm</t>
  </si>
  <si>
    <t>Sihtasutus Ida-Viru Ettevõtluskeskus</t>
  </si>
  <si>
    <t>2021-2027.6.01.24-0550</t>
  </si>
  <si>
    <t>Narva tööstusinkubaatori rajamine</t>
  </si>
  <si>
    <t>Sihtasutus Ida-Viru Investeeringute Agentuur</t>
  </si>
  <si>
    <t>2021-2027.6.01.24-0554</t>
  </si>
  <si>
    <t>Jõhvi loometööstuse inkubaatori rajamine</t>
  </si>
  <si>
    <t>2021-2027.6.01.24-0555</t>
  </si>
  <si>
    <t>Jõhvi Äripargi 2.etapi taristu rajamine</t>
  </si>
  <si>
    <t>2021-2027.6.01.25-1046</t>
  </si>
  <si>
    <t>Jõhvi digi- ja multimeediainkubaatori rajamine</t>
  </si>
  <si>
    <t>2021-2027.6.01.23-0033</t>
  </si>
  <si>
    <t>SKS Estonia Textile investeering 2023-2024</t>
  </si>
  <si>
    <t>2021-2027.6.01.23-0053</t>
  </si>
  <si>
    <t>Tootmisvõimsuse suurendamine, II etapp</t>
  </si>
  <si>
    <t>Osaühing ELVAREM</t>
  </si>
  <si>
    <t>2021-2027.6.01.23-0060</t>
  </si>
  <si>
    <t>Ecometal AS äritegevuse arendamine</t>
  </si>
  <si>
    <t>aktsiaselts Ecometal</t>
  </si>
  <si>
    <t>2021-2027.6.01.24-0150</t>
  </si>
  <si>
    <t>Painutuspink</t>
  </si>
  <si>
    <t>AKTSIASELTS VOKA MASIN</t>
  </si>
  <si>
    <t>2021-2027.6.01.24-0161</t>
  </si>
  <si>
    <t>Puiduvilla tootmine</t>
  </si>
  <si>
    <t>HansaPeat OÜ</t>
  </si>
  <si>
    <t>2021-2027.6.01.24-0164</t>
  </si>
  <si>
    <t>Nevotex Narva OÜ uue tootmisliini käivitamine</t>
  </si>
  <si>
    <t>Nevotex Narva OÜ</t>
  </si>
  <si>
    <t>2021-2027.6.01.24-0186</t>
  </si>
  <si>
    <t>Seart Production tootmisprotsessi ja tootearenduse parendamine</t>
  </si>
  <si>
    <t>Seart Production OÜ</t>
  </si>
  <si>
    <t>2021-2027.6.01.24-0197</t>
  </si>
  <si>
    <t>Laserlõikuspink</t>
  </si>
  <si>
    <t>2021-2027.6.01.24-0202</t>
  </si>
  <si>
    <t>Testimis OÜ projektiplaan</t>
  </si>
  <si>
    <t>Testimis OÜ</t>
  </si>
  <si>
    <t>2021-2027.6.01.24-0208</t>
  </si>
  <si>
    <t>OÜ Pesulux uue triikimisliini soetamine</t>
  </si>
  <si>
    <t>2021-2027.6.01.24-0228</t>
  </si>
  <si>
    <t>NikSteel OÜ metallitöötlemise seadmete soetamine</t>
  </si>
  <si>
    <t>2021-2027.6.01.24-0245</t>
  </si>
  <si>
    <t>Lullabed psühholoogilise rehabilitatsiooni keskuse käivitamine Jõhvis</t>
  </si>
  <si>
    <t>OÜ Lullabed Center</t>
  </si>
  <si>
    <t>2021-2027.6.01.24-0246</t>
  </si>
  <si>
    <t>Renoveeritava majade ekspertiisi arendamise projekt</t>
  </si>
  <si>
    <t>AZF Labor OÜ</t>
  </si>
  <si>
    <t>2021-2027.6.01.24-0256</t>
  </si>
  <si>
    <t>Metalli laserlõikuse tootmise loomine</t>
  </si>
  <si>
    <t>Laserviru OÜ</t>
  </si>
  <si>
    <t>2021-2027.6.01.24-0275</t>
  </si>
  <si>
    <t>Saka Mõis OÜ kompleksi arendamine</t>
  </si>
  <si>
    <t>Saka Mõis OÜ</t>
  </si>
  <si>
    <t>2021-2027.6.01.24-0295</t>
  </si>
  <si>
    <t>EPCM Consulting OÜ insenerikeskus</t>
  </si>
  <si>
    <t>EPCM Consulting OÜ</t>
  </si>
  <si>
    <t>2021-2027.6.01.24-0331</t>
  </si>
  <si>
    <t>Valdus OÜ Tuhamäe hosteli ja puhkemajade majutusvõimaluste laiendamine ja teenuste kvaliteedi tõstmine</t>
  </si>
  <si>
    <t>OÜ Valdus</t>
  </si>
  <si>
    <t>2021-2027.6.01.24-0388</t>
  </si>
  <si>
    <t>EESTI GRANIIT</t>
  </si>
  <si>
    <t>EESTI GRANIIT OÜ</t>
  </si>
  <si>
    <t>2021-2027.6.01.24-0397</t>
  </si>
  <si>
    <t>Plekipood OÜ tootmisbaasi, klienditeeninduse ja laoruumide laiendamine ning puuduoleva laoinventari soetamine</t>
  </si>
  <si>
    <t>Plekipood OÜ</t>
  </si>
  <si>
    <t>2021-2027.6.01.24-0446</t>
  </si>
  <si>
    <t>PVC viilhalli rajamine</t>
  </si>
  <si>
    <t>Tiiriku Tallid OÜ</t>
  </si>
  <si>
    <t>2021-2027.6.01.24-0458</t>
  </si>
  <si>
    <t>Osaühing KA automatiseeritud kaubaaluste tootmisliini käivitamine</t>
  </si>
  <si>
    <t>Osaühing KA</t>
  </si>
  <si>
    <t>2021-2027.6.01.24-0460</t>
  </si>
  <si>
    <t>Klarias Compani OÜ investeeringute teostamine ja uute töökohtade loomine</t>
  </si>
  <si>
    <t>Osaühing Klarias Compani</t>
  </si>
  <si>
    <t>2021-2027.6.01.24-0481</t>
  </si>
  <si>
    <t>Kokkuvoltimise-ja liimimismasina soetamine trükitööstusele</t>
  </si>
  <si>
    <t>TRÜKIKODA KOIT OÜ</t>
  </si>
  <si>
    <t>2021-2027.6.01.24-0497</t>
  </si>
  <si>
    <t>Corrigo OÜ Narva filiaali rajamine</t>
  </si>
  <si>
    <t>Osaühing Corrigo</t>
  </si>
  <si>
    <t>2021-2027.6.01.24-0522</t>
  </si>
  <si>
    <t>Kauplus-Ladu tüüpi hoone ehitamine Jõhvi Ettevõtlusparki</t>
  </si>
  <si>
    <t>Osaühing Sinu Vara</t>
  </si>
  <si>
    <t>2021-2027.6.01.24-0569</t>
  </si>
  <si>
    <t>SKS Estonia Textile investeering projekt 2 2024</t>
  </si>
  <si>
    <t>2021-2027.6.01.24-0585</t>
  </si>
  <si>
    <t>NARVA HAMBAKLIINIK OÜ uued teenused ja võimsuse suurendamine.</t>
  </si>
  <si>
    <t>OSAÜHING NARVA HAMBAKLIINIK</t>
  </si>
  <si>
    <t>2021-2027.6.01.24-0589</t>
  </si>
  <si>
    <t>OÜ OLGINA ARENDUS</t>
  </si>
  <si>
    <t>Olgina Arendus OÜ</t>
  </si>
  <si>
    <t>2021-2027.6.01.24-0609</t>
  </si>
  <si>
    <t>Tehnokonsult OÜ ülevaatuspunkti laiendamine Narva</t>
  </si>
  <si>
    <t>Osaühing Tehnokonsult</t>
  </si>
  <si>
    <t>2021-2027.6.01.24-0622</t>
  </si>
  <si>
    <t>JSK IDA OÜ äritegevuse arendamine</t>
  </si>
  <si>
    <t>JSK Ida OÜ</t>
  </si>
  <si>
    <t>2021-2027.6.01.24-0634</t>
  </si>
  <si>
    <t>Tehnilise ülevaatuse punkti loomine</t>
  </si>
  <si>
    <t>Biz Grupp OÜ</t>
  </si>
  <si>
    <t>2021-2027.6.01.24-0642</t>
  </si>
  <si>
    <t>Virtel Grupp OÜ investeeringute teostamine ja uute töökohtade loomine</t>
  </si>
  <si>
    <t>OSAÜHING VIRTEL GRUPP</t>
  </si>
  <si>
    <t>2021-2027.6.01.24-0644</t>
  </si>
  <si>
    <t>Vikingmodum OÜ investeeringute teostamine ja uute töökohtade loomine</t>
  </si>
  <si>
    <t>Osaühing VIKINGMODUM</t>
  </si>
  <si>
    <t>2021-2027.6.01.24-0652</t>
  </si>
  <si>
    <t>Toss Recordsi vinüülplaaditehas</t>
  </si>
  <si>
    <t>Toss Records OÜ</t>
  </si>
  <si>
    <t>2021-2027.6.01.24-0665</t>
  </si>
  <si>
    <t>Toila Resto projekt</t>
  </si>
  <si>
    <t>Osaühing KARAND</t>
  </si>
  <si>
    <t>2021-2027.6.01.24-0668</t>
  </si>
  <si>
    <t>Aragats OÜ Aparthotell</t>
  </si>
  <si>
    <t>Osaühing ARAGATS</t>
  </si>
  <si>
    <t>2021-2027.6.01.24-0669</t>
  </si>
  <si>
    <t>Tootmise arendamise projekt</t>
  </si>
  <si>
    <t>VENT SYSTEM PROJECT OÜ</t>
  </si>
  <si>
    <t>2021-2027.6.01.24-0673</t>
  </si>
  <si>
    <t>HC Pro AS-i Kohtla-Järve Fitness Keskuse rajamine</t>
  </si>
  <si>
    <t>HC Pro AS</t>
  </si>
  <si>
    <t>2021-2027.6.01.24-0679</t>
  </si>
  <si>
    <t>Seadmete soetamine NTT OÜ´le</t>
  </si>
  <si>
    <t>2021-2027.6.01.24-0690</t>
  </si>
  <si>
    <t>Armapro OÜ arendusprojekt</t>
  </si>
  <si>
    <t>OSAÜHING ARMAPRO</t>
  </si>
  <si>
    <t>2021-2027.6.01.24-0693</t>
  </si>
  <si>
    <t>OÜ Pesulux 2.0: uute kliendisegmentide hõivamine</t>
  </si>
  <si>
    <t>2021-2027.6.01.24-0694</t>
  </si>
  <si>
    <t>Estmedica Tervisekeskuse kirurgia- ja diagnostikakeskuse rajamine Narva</t>
  </si>
  <si>
    <t>Osaühing ESTMEDICA TERVISEKESKUS</t>
  </si>
  <si>
    <t>2021-2027.6.01.24-0695</t>
  </si>
  <si>
    <t>Tartarus OÜ unikaalse sertifitseeritud tootmiskompetentsiga omatoodete tootmisvõimsuse suurendamine.</t>
  </si>
  <si>
    <t>Tartarus OÜ</t>
  </si>
  <si>
    <t>2021-2027.6.01.24-0696</t>
  </si>
  <si>
    <t>Metallitöötlemise seadmete soetamine</t>
  </si>
  <si>
    <t>Osaühing AVELORS PLUSS</t>
  </si>
  <si>
    <t>2021-2027.6.01.24-0701</t>
  </si>
  <si>
    <t>Norwes Metall aktiaselts tootmise arendamine</t>
  </si>
  <si>
    <t>AKTSIASELTS NORWES METALL</t>
  </si>
  <si>
    <t>2021-2027.6.01.24-0702</t>
  </si>
  <si>
    <t>Ecopress Waste Systems OÜ arendamine</t>
  </si>
  <si>
    <t>Ecopress Waste Systems OÜ</t>
  </si>
  <si>
    <t>2021-2027.6.01.24-0703</t>
  </si>
  <si>
    <t>OÜ Table Tennis Products</t>
  </si>
  <si>
    <t>2021-2027.6.01.24-0704</t>
  </si>
  <si>
    <t>Osaühingu Romeks Grupp äri- ja tootmisruumide renoveerimine</t>
  </si>
  <si>
    <t>OSAÜHING ROMEKS GRUPP</t>
  </si>
  <si>
    <t>2021-2027.6.01.24-0706</t>
  </si>
  <si>
    <t>Osaühing PROMELAUKS taastusravi teenuste sortimendi laiendamine</t>
  </si>
  <si>
    <t>Osaühing PROMELAUKS</t>
  </si>
  <si>
    <t>2021-2027.1.03.23-0088</t>
  </si>
  <si>
    <t>Rahastamisvahendite pakkumine ettevõtetele 2021-2027 - laenud</t>
  </si>
  <si>
    <t>2021-2027.1.03.25-0985</t>
  </si>
  <si>
    <t>Rahastamisvahendite pakkumine ettevõtetele 2021-2027 - käendused</t>
  </si>
  <si>
    <t>2021-2027.4.02.23-0002</t>
  </si>
  <si>
    <t>Soolise segregatsiooni vähendamine hariduses ja tööturul</t>
  </si>
  <si>
    <t>2021-2027.4.02.23-0005</t>
  </si>
  <si>
    <t>Kohtla-Järve mittetöötavad noored</t>
  </si>
  <si>
    <t>2021-2027.4.02.23-0008</t>
  </si>
  <si>
    <t>Lõimitud tugitegevused noorte tööeluks valmisoleku suurendamiseks</t>
  </si>
  <si>
    <t>Sihtasutus Võrumaa Arenduskeskus</t>
  </si>
  <si>
    <t>2021-2027.4.02.23-0009</t>
  </si>
  <si>
    <t>Uus Algus - noorte toetamine Saare maakonnas</t>
  </si>
  <si>
    <t>2021-2027.4.02.23-0010</t>
  </si>
  <si>
    <t>Hoog sisse</t>
  </si>
  <si>
    <t>2021-2027.4.02.23-0012</t>
  </si>
  <si>
    <t>Noortegarantii tugisüsteem Tartu linnas</t>
  </si>
  <si>
    <t>2021-2027.4.02.23-0014</t>
  </si>
  <si>
    <t>Läänemaa noorte toetamine ja konkurentsivõime suurendamine tööturul</t>
  </si>
  <si>
    <t>Sihtasutus Läänemaa</t>
  </si>
  <si>
    <t>2021-2027.4.02.23-0015</t>
  </si>
  <si>
    <t>Mittetöötavate noorte tööalase konkurentsivõime tõstmine Tartumaal</t>
  </si>
  <si>
    <t>Tartumaa Omavalitsuste Liit</t>
  </si>
  <si>
    <t>2021-2027.4.02.23-0016</t>
  </si>
  <si>
    <t>Põlva maakonna NEET-olukorras ja NEET-riskis noorte tööalase konkurentsivõime suurendamine</t>
  </si>
  <si>
    <t>Põlvamaa Omavalitsuste Liit</t>
  </si>
  <si>
    <t>2021-2027.4.02.23-0019</t>
  </si>
  <si>
    <t>Kesk-Harju noorte tööhõive suurendamine ja hoidmine</t>
  </si>
  <si>
    <t>Harjumaa Omavalitsuste Liit</t>
  </si>
  <si>
    <t>2021-2027.4.02.23-0021</t>
  </si>
  <si>
    <t>Lääne-Harju noorte tööhõive suurendamine ja hoidmine</t>
  </si>
  <si>
    <t>2021-2027.4.02.23-0022</t>
  </si>
  <si>
    <t>Ida-Harju noorte tööhõive suurendamine ja hoidmine</t>
  </si>
  <si>
    <t>2021-2027.4.02.23-0024</t>
  </si>
  <si>
    <t>Pärnumaa maapiirkonna noortegarantii tugisüsteemi arendamine</t>
  </si>
  <si>
    <t>Pärnumaa Omavalitsuste Liit</t>
  </si>
  <si>
    <t>2021-2027.4.02.23-0025</t>
  </si>
  <si>
    <t>Iga Jõgevamaa noor on ühiskonna osa</t>
  </si>
  <si>
    <t>Sihtasutus Jõgevamaa Arendus- ja Ettevõtluskeskus</t>
  </si>
  <si>
    <t>2021-2027.4.02.23-0027</t>
  </si>
  <si>
    <t>Pärnu Noortegarantii Tugisüsteem</t>
  </si>
  <si>
    <t>2021-2027.4.02.23-0031</t>
  </si>
  <si>
    <t>Rapla maakonna NEET projekt</t>
  </si>
  <si>
    <t>Raplamaa Omavalitsuste Liit</t>
  </si>
  <si>
    <t>2021-2027.4.02.23-0034</t>
  </si>
  <si>
    <t>Valga maakonna ja Viljandi Maakonna NEET noorte kõrge tööhõive taseme saavutamine, hoidmine ning ennetus _ Viljandi Maakond</t>
  </si>
  <si>
    <t>2021-2027.4.02.23-0039</t>
  </si>
  <si>
    <t>Valga maakonna ja Viljandi Maakonna NEET noorte kõrge tööhõive taseme saavutamine, hoidmine ning ennetus _ Valga Maakond</t>
  </si>
  <si>
    <t>2021-2027.4.02.23-0046</t>
  </si>
  <si>
    <t>Järvamaa noorte toetamine</t>
  </si>
  <si>
    <t>Sihtasutus Järvamaa</t>
  </si>
  <si>
    <t>2021-2027.4.02.23-0047</t>
  </si>
  <si>
    <t>Tööhõiveprogramm 2024-2029</t>
  </si>
  <si>
    <t>Eesti Töötukassa</t>
  </si>
  <si>
    <t>2021-2027.4.02.24-0048</t>
  </si>
  <si>
    <t>Noorte, kes ei õpi ega tööta, ja tervise tõttu tööturul haavatavamas olukorras olevate inimeste tööturul toetamine</t>
  </si>
  <si>
    <t>2021-2027.4.02.24-0052</t>
  </si>
  <si>
    <t>Naised veebiarendajaks!</t>
  </si>
  <si>
    <t>AS BCS Koolitus</t>
  </si>
  <si>
    <t>2021-2027.4.02.24-0053</t>
  </si>
  <si>
    <t>Töötan ja elan õnnelikult</t>
  </si>
  <si>
    <t>mittetulundusühing "Johannes Mihkelsoni Keskus"</t>
  </si>
  <si>
    <t>2021-2027.4.02.24-0056</t>
  </si>
  <si>
    <t>Ida-Virumaa noorte töövaatlusprogramm</t>
  </si>
  <si>
    <t>2021-2027.4.02.24-0060</t>
  </si>
  <si>
    <t>Noortegarantii tugisüsteem Lääne-Virumaal</t>
  </si>
  <si>
    <t>Lääne-Viru Omavalitsuste Liit</t>
  </si>
  <si>
    <t>2021-2027.4.02.24-0065</t>
  </si>
  <si>
    <t>Hiiumaa NGTS</t>
  </si>
  <si>
    <t>2021-2027.4.02.24-0067</t>
  </si>
  <si>
    <t>Teadlikult tööle ja õppima</t>
  </si>
  <si>
    <t>2021-2027.4.02.24-0068</t>
  </si>
  <si>
    <t>Uute oskuste ja kogemustega tööturule eriala õppe ja tööpraktika toel</t>
  </si>
  <si>
    <t>mittetulundusühing Integratsiooni Ühiskondlik Algatuskeskus</t>
  </si>
  <si>
    <t>2021-2027.4.02.24-0075</t>
  </si>
  <si>
    <t>Andmehalduri koolitusprogramm naistele</t>
  </si>
  <si>
    <t>Tehnikahariduse Edendamise Sihtasutus</t>
  </si>
  <si>
    <t>2021-2027.4.02.24-0077</t>
  </si>
  <si>
    <t>Teadlikult tagasi tööellu!</t>
  </si>
  <si>
    <t>Mittetulundusühing Võluvõru</t>
  </si>
  <si>
    <t>2021-2027.4.02.24-0078</t>
  </si>
  <si>
    <t>Toetatud töölerakendumine</t>
  </si>
  <si>
    <t>1-koolitus MTÜ</t>
  </si>
  <si>
    <t>2021-2027.4.02.24-0082</t>
  </si>
  <si>
    <t>Kindlalt tööellu 2</t>
  </si>
  <si>
    <t>TempoKoolitus OÜ</t>
  </si>
  <si>
    <t>2021-2027.4.02.24-0083</t>
  </si>
  <si>
    <t>Ida-Viru maakonna NEET noorte kõrge tööhõive taseme saavutamine, hoidmine ning ennetus</t>
  </si>
  <si>
    <t>Ida-Virumaa Omavalitsuste Liit</t>
  </si>
  <si>
    <t>2021-2027.4.02.24-0090</t>
  </si>
  <si>
    <t>Meie inimesed</t>
  </si>
  <si>
    <t>mittetulundusühing Lapsele Oma Kodu</t>
  </si>
  <si>
    <t>2021-2027.4.02.24-0097</t>
  </si>
  <si>
    <t>Väärikas töö Ukraina meestele ja naistele</t>
  </si>
  <si>
    <t>Avatud Hariduse Liit</t>
  </si>
  <si>
    <t>2021-2027.4.02.24-0098</t>
  </si>
  <si>
    <t>Lõimujate tugitee</t>
  </si>
  <si>
    <t>MTÜ VAITER</t>
  </si>
  <si>
    <t>2021-2027.4.02.24-0099</t>
  </si>
  <si>
    <t>Võrdsed võimalused ja kaasatus karjääriteel</t>
  </si>
  <si>
    <t>Helpific MTÜ</t>
  </si>
  <si>
    <t>2021-2027.4.02.24-0104</t>
  </si>
  <si>
    <t>Pererändega saabunud uussisserändajate ja rahvusvahelise kaitse saajate tööle saamise ja tööl püsimise toetamine Viljandi linnas</t>
  </si>
  <si>
    <t>2021-2027.4.02.24-0105</t>
  </si>
  <si>
    <t>Romade tööle saamise võimaluste loomine ja parandamine</t>
  </si>
  <si>
    <t>2021-2027.4.02.24-0107</t>
  </si>
  <si>
    <t>Tööle konkurentsivõimelise ettevõtja, projektijuhi või palgatöötajana</t>
  </si>
  <si>
    <t>Projektiteenus OÜ</t>
  </si>
  <si>
    <t>2021-2027.4.03.22-0001</t>
  </si>
  <si>
    <t>Töötervishoidu ja -ohutust väärtustava töökeskkonna arendamine</t>
  </si>
  <si>
    <t>Tööinspektsioon</t>
  </si>
  <si>
    <t>2021-2027.4.03.24-0010</t>
  </si>
  <si>
    <t>Toetavad tegevused töötingimuste edendamiseks</t>
  </si>
  <si>
    <t>2021-2027.4.03.24-0011</t>
  </si>
  <si>
    <t>2021-2027.6.01.23-0057</t>
  </si>
  <si>
    <t>Põlevkivisektori töötajate tööle asumise ja oskuste arendamise toetamine</t>
  </si>
  <si>
    <t>2021-2027.1.03.24-0300</t>
  </si>
  <si>
    <t>Energiasäästlike elamute tootmishoone ehitus</t>
  </si>
  <si>
    <t>osaühing KÜLMAEKSPERT</t>
  </si>
  <si>
    <t>2021-2027.1.03.24-0301</t>
  </si>
  <si>
    <t>GartnerGrupp OÜ äritegevuse arendamine</t>
  </si>
  <si>
    <t>GartnerGrupp OÜ</t>
  </si>
  <si>
    <t>2021-2027.1.03.24-0302</t>
  </si>
  <si>
    <t>Tootmisettevõtte Capra toolikuse tõstmiseks ja energiatõhususe parandamiseks vajalike seadmete soetamine</t>
  </si>
  <si>
    <t>osaühing CAPRA</t>
  </si>
  <si>
    <t>2021-2027.1.03.24-0304</t>
  </si>
  <si>
    <t>RK - Wood OÜ äritegevuse arendamine</t>
  </si>
  <si>
    <t>RK - Wood OÜ</t>
  </si>
  <si>
    <t>2021-2027.1.03.24-0305</t>
  </si>
  <si>
    <t>Mõisaait OÜ äritegevuse arendamine</t>
  </si>
  <si>
    <t>Mõisaait OÜ</t>
  </si>
  <si>
    <t>2021-2027.1.03.24-0307</t>
  </si>
  <si>
    <t>EZ Rulo OÜ äritegevuse arendamine</t>
  </si>
  <si>
    <t>EZ Rulo OÜ</t>
  </si>
  <si>
    <t>2021-2027.1.03.24-0316</t>
  </si>
  <si>
    <t>Saarjärve Puhkemaja majutusruumide kaasajastamine</t>
  </si>
  <si>
    <t>Kodu Rand OÜ</t>
  </si>
  <si>
    <t>2021-2027.1.03.24-0318</t>
  </si>
  <si>
    <t>Hut Eesti OÜ päikesejaam</t>
  </si>
  <si>
    <t>HUT Eesti OÜ</t>
  </si>
  <si>
    <t>2021-2027.1.03.24-0322</t>
  </si>
  <si>
    <t>Hoonete restaureerimise efektiivsuse tõstmiseks vajaliku inventari soetamine</t>
  </si>
  <si>
    <t>OÜ Majakratt</t>
  </si>
  <si>
    <t>2021-2027.1.03.24-0326</t>
  </si>
  <si>
    <t>Tootmishoone laiendamine</t>
  </si>
  <si>
    <t>Carrestoration OÜ</t>
  </si>
  <si>
    <t>2021-2027.1.03.24-0328</t>
  </si>
  <si>
    <t>Zacman OÜ SERVAPEALISTUSMASIN</t>
  </si>
  <si>
    <t>Zacman OÜ</t>
  </si>
  <si>
    <t>2021-2027.1.03.24-0330</t>
  </si>
  <si>
    <t>Inveteeringud tootmise kaasajastamiseks ja tootmishoone renoveerimiseks</t>
  </si>
  <si>
    <t>Adensen Furniture OÜ</t>
  </si>
  <si>
    <t>2021-2027.1.03.24-0331</t>
  </si>
  <si>
    <t>Puhkemaja ostmine ja paigaldamine</t>
  </si>
  <si>
    <t>OÜ Kivimäe Hostel</t>
  </si>
  <si>
    <t>2021-2027.1.03.24-0351</t>
  </si>
  <si>
    <t>Marja Talu puhkekeskuse teenuste arendamine</t>
  </si>
  <si>
    <t>OÜ Marja Talu</t>
  </si>
  <si>
    <t>2021-2027.1.03.24-0353</t>
  </si>
  <si>
    <t>Kaldteede paigaldus ja kiviplatsi rajamine</t>
  </si>
  <si>
    <t>Helme Pansionaat AS</t>
  </si>
  <si>
    <t>2021-2027.1.03.24-0354</t>
  </si>
  <si>
    <t>CNC töötlemiskeskuse soetamine</t>
  </si>
  <si>
    <t>osaühing PUIDU TAAVET</t>
  </si>
  <si>
    <t>2021-2027.1.03.24-0368</t>
  </si>
  <si>
    <t>ADexpert OÜ tootmis- ja reklaamitehnika soetamine</t>
  </si>
  <si>
    <t>ADexpert OÜ</t>
  </si>
  <si>
    <t>2021-2027.1.03.24-0373</t>
  </si>
  <si>
    <t>Karlsson Puit OÜ Katlamaja üleviimine KALVIS 400 täisautomaatsele juhtimisele</t>
  </si>
  <si>
    <t>Osaühing Karlsson Puit</t>
  </si>
  <si>
    <t>2021-2027.1.03.24-0375</t>
  </si>
  <si>
    <t>Tootmiskompleksil tingimuste loomine akutõstukiga liikumiseks</t>
  </si>
  <si>
    <t>osaühing HOBBITON</t>
  </si>
  <si>
    <t>2021-2027.1.03.24-0378</t>
  </si>
  <si>
    <t>Optimeeriv järkamissaag</t>
  </si>
  <si>
    <t>OÜ AARAIN FURNITURE</t>
  </si>
  <si>
    <t>2021-2027.1.03.24-0389</t>
  </si>
  <si>
    <t>Lapi MT tootmismahu suurendamine</t>
  </si>
  <si>
    <t>aktsiaselts Lapi MT</t>
  </si>
  <si>
    <t>2021-2027.1.03.24-0390</t>
  </si>
  <si>
    <t>Rohepöörde elluviimine kaasaegsete mööbliseadmetega.</t>
  </si>
  <si>
    <t>Kavval Reppän OÜ</t>
  </si>
  <si>
    <t>2021-2027.1.03.24-0400</t>
  </si>
  <si>
    <t>Tõrva Veemõnula edasiarendus</t>
  </si>
  <si>
    <t>Tõrva VM OÜ</t>
  </si>
  <si>
    <t>2021-2027.1.03.24-0406</t>
  </si>
  <si>
    <t>Teemeistri Camp</t>
  </si>
  <si>
    <t>Avanditeenus OÜ</t>
  </si>
  <si>
    <t>2021-2027.1.03.24-0410</t>
  </si>
  <si>
    <t>Rohepöördega seonduv ja kaasaegne arvuti juhtimisel põhinev CNC-pink</t>
  </si>
  <si>
    <t>OÜ Lemmik Mees</t>
  </si>
  <si>
    <t>2021-2027.1.03.24-0415</t>
  </si>
  <si>
    <t>Pelletipressi ja vajalike seadmete soetamine ringmajanduse arendamiseks ja CO2 jalajälje vähendamiseks</t>
  </si>
  <si>
    <t>Genetrade Wood Baltic OÜ</t>
  </si>
  <si>
    <t>2021-2027.1.03.24-0434</t>
  </si>
  <si>
    <t>Ferla uus suurem tootmishoone</t>
  </si>
  <si>
    <t>Ferla OÜ</t>
  </si>
  <si>
    <t>2021-2027.1.03.24-0454</t>
  </si>
  <si>
    <t>Roosiku NAMM tootesarja arendamine ja turule toomine</t>
  </si>
  <si>
    <t>Roosiku OÜ</t>
  </si>
  <si>
    <t>2021-2027.1.03.24-0480</t>
  </si>
  <si>
    <t>Kähu kohviku arendustegevused</t>
  </si>
  <si>
    <t>LePe OÜ</t>
  </si>
  <si>
    <t>2021-2027.1.03.24-0506</t>
  </si>
  <si>
    <t>Värska Laht OÜ tootmishoone ehitus eksportvõimekuse tõstmiseks</t>
  </si>
  <si>
    <t>2021-2027.1.03.24-0510</t>
  </si>
  <si>
    <t>Metsjärve puhkekeskuse terrassi ja olmemaja ehituse taotlus rahastamiseks</t>
  </si>
  <si>
    <t>OÜ Wetway</t>
  </si>
  <si>
    <t>2021-2027.1.03.24-0523</t>
  </si>
  <si>
    <t>Rantipol OÜ garaažihoone ehitus</t>
  </si>
  <si>
    <t>RANTIPOL OÜ</t>
  </si>
  <si>
    <t>2021-2027.1.03.24-0558</t>
  </si>
  <si>
    <t>Matkakeskuseks rajatava kinnistu majandusala aiastamine</t>
  </si>
  <si>
    <t>Loodusturism OÜ</t>
  </si>
  <si>
    <t>2021-2027.1.03.24-0573</t>
  </si>
  <si>
    <t>Kaubaaluste liini ja teisaldaja soetamine</t>
  </si>
  <si>
    <t>OÜ ATI</t>
  </si>
  <si>
    <t>2021-2027.1.03.24-0597</t>
  </si>
  <si>
    <t>OÜ Vana Maja ehitustööde automatiseerimine - biodiislil töötava kompaktlaaduri soetamine</t>
  </si>
  <si>
    <t>OÜ Vana Maja</t>
  </si>
  <si>
    <t>2021-2027.1.03.24-0602</t>
  </si>
  <si>
    <t>Tasemix OÜ poolt pakutavate teenuste mahu suurendamine</t>
  </si>
  <si>
    <t>Tasemix OÜ</t>
  </si>
  <si>
    <t>2021-2027.1.03.24-0619</t>
  </si>
  <si>
    <t>Rahvusvaheliste diginomaadide valmidus</t>
  </si>
  <si>
    <t>Loovusait OÜ</t>
  </si>
  <si>
    <t>2021-2027.1.03.24-0661</t>
  </si>
  <si>
    <t>Harmony Park puhkekompleksi arendus</t>
  </si>
  <si>
    <t>MR Holdings &amp; Investments OÜ</t>
  </si>
  <si>
    <t>2021-2027.1.03.24-0700</t>
  </si>
  <si>
    <t>Otepää Lihatööstus Edgar OÜ Seademete soetamiseks</t>
  </si>
  <si>
    <t>OÜ OTEPÄÄ LIHATÖÖSTUS EDGAR</t>
  </si>
  <si>
    <t>2021-2027.1.03.24-0708</t>
  </si>
  <si>
    <t>Prolatio tootmismahu suurendamine</t>
  </si>
  <si>
    <t>Prolatio OÜ</t>
  </si>
  <si>
    <t>2021-2027.1.03.24-0742</t>
  </si>
  <si>
    <t>Holdre heaolukeskuse arendamine</t>
  </si>
  <si>
    <t>OÜ Dammix Mets</t>
  </si>
  <si>
    <t>2021-2027.1.03.24-0784</t>
  </si>
  <si>
    <t>Uue teenuse pakkumine- Padeli keskus</t>
  </si>
  <si>
    <t>MerianCo OÜ</t>
  </si>
  <si>
    <t>2021-2027.1.03.24-0794</t>
  </si>
  <si>
    <t>Kaasaegse ja tänapäeva nõuetele vastava servapealistusmasina soetamine</t>
  </si>
  <si>
    <t>2021-2027.1.03.24-0830</t>
  </si>
  <si>
    <t>South OÜ arendustegevused/kaugtöökeskus</t>
  </si>
  <si>
    <t>South OÜ</t>
  </si>
  <si>
    <t>2021-2027.1.03.25-0843</t>
  </si>
  <si>
    <t>Restoran Lilli talveaia rajamine</t>
  </si>
  <si>
    <t>OÜ Marex Grupp</t>
  </si>
  <si>
    <t>2021-2027.1.03.25-0870</t>
  </si>
  <si>
    <t>Ilmaveere Keskuse parkla ja lisateenuste arendus</t>
  </si>
  <si>
    <t>2021-2027.1.03.25-0875</t>
  </si>
  <si>
    <t>Mulgi butiikhotelli loomine Tõrva linna</t>
  </si>
  <si>
    <t>Venso Ehitus OÜ</t>
  </si>
  <si>
    <t>2021-2027.1.03.25-0914</t>
  </si>
  <si>
    <t>Nopri Talumeierei OÜ tootmisvõimsuse suurendamine</t>
  </si>
  <si>
    <t>2021-2027.1.03.25-0986</t>
  </si>
  <si>
    <t>Turbatootmisalade juurdepääsuteede ehitus</t>
  </si>
  <si>
    <t>AS VALMAP GRUPP</t>
  </si>
  <si>
    <t>2021-2027.1.03.25-1000</t>
  </si>
  <si>
    <t>Luts Teenus OÜ buldooseri 3D juhtimisautomaatika ja abiseadmete ost ja paigaldamine</t>
  </si>
  <si>
    <t>Luts Teenus OÜ</t>
  </si>
  <si>
    <t>2021-2027.1.03.25-1056</t>
  </si>
  <si>
    <t>Seminarihoone laiendamine</t>
  </si>
  <si>
    <t>2021-2027.1.03.25-1146</t>
  </si>
  <si>
    <t>Matkajuht OÜ loodusturismi teenuste uuendamine ja teenuste valiku laiendamine</t>
  </si>
  <si>
    <t>Matkajuht OÜ</t>
  </si>
  <si>
    <t>2021-2027.1.03.25-1147</t>
  </si>
  <si>
    <t>Taali hoone renoveerimine TaaliHomes Puhkemajaks</t>
  </si>
  <si>
    <t>OÜ Fornecer</t>
  </si>
  <si>
    <t>2021-2027.1.03.25-1166</t>
  </si>
  <si>
    <t>Werroform OÜ kaasaegse ja tõhusa Smart Brick tootmisliini käivitamine</t>
  </si>
  <si>
    <t>Werroform OÜ</t>
  </si>
  <si>
    <t>2021-2027.1.03.25-1170</t>
  </si>
  <si>
    <t>SEMT Ehitus OÜ-le väikelaaduri soetamine</t>
  </si>
  <si>
    <t>SEMT Ehitus OÜ</t>
  </si>
  <si>
    <t>2021-2027.1.03.24-0225</t>
  </si>
  <si>
    <t>VKEde teadlikkuse kasvatamine ja nõustamine maakondlikes arenduskeskustes (MAK 1)</t>
  </si>
  <si>
    <t>MTÜ MAAKONDLIKUD ARENDUSKESKUSED</t>
  </si>
  <si>
    <t>2021-2027.1.04.24-0002</t>
  </si>
  <si>
    <t>VKEde oskuste arendamine maakondlikes arenduskeskustes (MAK 2)</t>
  </si>
  <si>
    <t>2021-2027.3.02.23-0002</t>
  </si>
  <si>
    <t>Kaerepere kergliiklustee rajamine II etapp</t>
  </si>
  <si>
    <t>2021-2027.3.02.23-0005</t>
  </si>
  <si>
    <t>Kaasiku-Lina jalgratta- ja jalgtee rajamine</t>
  </si>
  <si>
    <t>2021-2027.3.02.23-0006</t>
  </si>
  <si>
    <t>Nigula tee jalgratta- ja jalgtee II etapi rajamine</t>
  </si>
  <si>
    <t>2021-2027.3.02.23-0007</t>
  </si>
  <si>
    <t>Piira-Vetiku-Mõdriku jalgratta- ja jalgtee ehitamine</t>
  </si>
  <si>
    <t>2021-2027.3.02.24-0013</t>
  </si>
  <si>
    <t>Päri jalgratta- ja jalgtee ehitamine</t>
  </si>
  <si>
    <t>2021-2027.3.02.24-0014</t>
  </si>
  <si>
    <t>Leisi aleviku kergliiklustee rajamise III etapp</t>
  </si>
  <si>
    <t>2021-2027.3.02.24-0015</t>
  </si>
  <si>
    <t>Tartu tänava kergliiklustee rajamine</t>
  </si>
  <si>
    <t>2021-2027.3.02.24-0016</t>
  </si>
  <si>
    <t>Võlsi-Võru kergliiklustee rajamine (2024)</t>
  </si>
  <si>
    <t>2021-2027.3.02.24-0017</t>
  </si>
  <si>
    <t>Kiviõli-Püssi kergliiklusteede ehitus</t>
  </si>
  <si>
    <t>2021-2027.3.02.24-0020</t>
  </si>
  <si>
    <t>Meeksi maantee jalgratta- ja jalgtee rajamine</t>
  </si>
  <si>
    <t>2021-2027.3.02.24-0024</t>
  </si>
  <si>
    <t>Kääpa-Võru kergliiklustee rajamine</t>
  </si>
  <si>
    <t>2021-2027.3.02.24-0026</t>
  </si>
  <si>
    <t>Tartu tänava jalgratta- ja jalgtee rajamine Valga linnas parema ligipääsetavuse tagamiseks</t>
  </si>
  <si>
    <t>2021-2027.3.02.24-0027</t>
  </si>
  <si>
    <t>Kergliiklustee rajamine Kambja valda (Külitse-Laikna)</t>
  </si>
  <si>
    <t>2021-2027.3.02.24-0028</t>
  </si>
  <si>
    <t>Kohila Lõuna tänava jalg- ja jalgrattatee</t>
  </si>
  <si>
    <t>2021-2027.3.02.24-0030</t>
  </si>
  <si>
    <t>Jõhvi linna Malmi tänava kergliiklustee rajamine</t>
  </si>
  <si>
    <t>2021-2027.3.02.24-0031</t>
  </si>
  <si>
    <t>Rapla-Uusküla jalgratta- ja jalgtee rajamine</t>
  </si>
  <si>
    <t>2021-2027.3.02.24-0032</t>
  </si>
  <si>
    <t>Väikese Viigi - Bürgermeistri holmi jalgratta- ja jalgtee rajamine</t>
  </si>
  <si>
    <t>2021-2027.3.02.24-0035</t>
  </si>
  <si>
    <t>Kadastiku kergliiklustee ehitamine</t>
  </si>
  <si>
    <t>2021-2027.3.02.24-0037</t>
  </si>
  <si>
    <t>Ohutu juurdepääsu tagamine vallakeskusele Uulus, Jõulumäe Tervisekeskusele ja bussipeatustele</t>
  </si>
  <si>
    <t>2021-2027.3.02.24-0038</t>
  </si>
  <si>
    <t>Aruküla - Kalesi jalgratta- ja jalgtee rajamine</t>
  </si>
  <si>
    <t>2021-2027.3.02.24-0039</t>
  </si>
  <si>
    <t>Outokumpu tn kergliiklustee rajamine</t>
  </si>
  <si>
    <t>2021-2027.3.02.24-0041</t>
  </si>
  <si>
    <t>Sillamäe Pavlovi tn kergliiklustee ehitus</t>
  </si>
  <si>
    <t>2021-2027.3.02.24-0043</t>
  </si>
  <si>
    <t>Tõstamaa-Ermistu jalg- ja jalgrattatee ehitamine</t>
  </si>
  <si>
    <t>2021-2027.3.02.24-0044</t>
  </si>
  <si>
    <t>Lähte Kase tänava jalgratta- ja jalgtee</t>
  </si>
  <si>
    <t>2021-2027.3.02.24-0045</t>
  </si>
  <si>
    <t>Põltsamaa linna Viljandi mnt kergliiklustee rekonstrueerimine</t>
  </si>
  <si>
    <t>2021-2027.3.02.24-0047</t>
  </si>
  <si>
    <t>Vana-Jõgeva küla Suvila tee jalg- ja jalgrattatee rajamine</t>
  </si>
  <si>
    <t>2021-2027.3.02.24-0048</t>
  </si>
  <si>
    <t>Saue valla Laitse-Ruila jalg- ja jalgrattatee rajamine</t>
  </si>
  <si>
    <t>2021-2027.3.02.24-0049</t>
  </si>
  <si>
    <t>Pärivere tee jalgratta- ja jalgtee rajamine Ares</t>
  </si>
  <si>
    <t>2021-2027.3.02.24-0051</t>
  </si>
  <si>
    <t>Narva linnapiirkonna jalgrattateede võrgustiku ühenduslõigu Joala park - Oru tänav ehitamine</t>
  </si>
  <si>
    <t>2021-2027.3.02.24-0052</t>
  </si>
  <si>
    <t>Uueveski jalgratta- ja jalgtee ehitamine</t>
  </si>
  <si>
    <t>2021-2027.3.02.24-0053</t>
  </si>
  <si>
    <t>Kose-Uuemõisa alevikus Pargi tänava jalg- ja jalgrattatee rajamine</t>
  </si>
  <si>
    <t>2021-2027.3.02.24-0055</t>
  </si>
  <si>
    <t>Kadrina kõnnitee raudteejaam - Neeruti tee</t>
  </si>
  <si>
    <t>2021-2027.3.02.24-0056</t>
  </si>
  <si>
    <t>Elva linna kesklinna piirkonna jalg- ja jalgrattateede ühendamine</t>
  </si>
  <si>
    <t>2021-2027.3.02.24-0059</t>
  </si>
  <si>
    <t>Põllu tn jalg- ja jalgrattatee ehitamine Audrusse</t>
  </si>
  <si>
    <t>2021-2027.3.02.24-0061</t>
  </si>
  <si>
    <t>Laulasmaa-Lohusalu jalgratta- ja jalgtee rajamine</t>
  </si>
  <si>
    <t>2021-2027.3.02.24-0062</t>
  </si>
  <si>
    <t>Tabivere Pargi tänava kergliiklustee</t>
  </si>
  <si>
    <t>2021-2027.5.01.22-0002</t>
  </si>
  <si>
    <t>Kohtla-Järve linna haridusstrateegia 2023-2035 koostamine</t>
  </si>
  <si>
    <t>2021-2027.5.01.22-0005</t>
  </si>
  <si>
    <t>Pärnu jalgrattastrateegia koostamine</t>
  </si>
  <si>
    <t>2021-2027.5.01.22-0006</t>
  </si>
  <si>
    <t>Pärnu linna kaasava hariduse uuring</t>
  </si>
  <si>
    <t>2021-2027.5.01.22-0008</t>
  </si>
  <si>
    <t>Eeluuringud ja analüüsid soojusmajanduse arengukava koostamiseks</t>
  </si>
  <si>
    <t>2021-2027.5.01.22-0009</t>
  </si>
  <si>
    <t>Narva hooldekodu teostatavus- ja tasuvusanalüüsi koostamine</t>
  </si>
  <si>
    <t>Narva Sotsiaaltöökeskus</t>
  </si>
  <si>
    <t>2021-2027.5.01.22-0010</t>
  </si>
  <si>
    <t>Narva munitsipaalelamute arendamise projekti teostatavus-tasuvusanalüüs</t>
  </si>
  <si>
    <t>2021-2027.5.01.22-0014</t>
  </si>
  <si>
    <t>Lääne-Harju ja Saku valla ringmajanduse toimimis- ja rahastusmudeli väljatöötamine</t>
  </si>
  <si>
    <t>2021-2027.5.01.23-0016</t>
  </si>
  <si>
    <t>Rae valla liikuvusuuring, sh Lagendi kandi liikuvusuuring</t>
  </si>
  <si>
    <t>2021-2027.5.01.23-0029</t>
  </si>
  <si>
    <t>Tartu linna kliendisuhtluse ja infovahetuse süsteemi arendamine</t>
  </si>
  <si>
    <t>2021-2027.5.01.23-0035</t>
  </si>
  <si>
    <t>Pärnu Munamäe pargi välja arendamine kaasaegseks rohealaks</t>
  </si>
  <si>
    <t>2021-2027.5.01.23-0047</t>
  </si>
  <si>
    <t>Tammede park kui õppekeskkond targa ja rohelise avaliku ruumi loomisel</t>
  </si>
  <si>
    <t>2021-2027.5.01.23-0048</t>
  </si>
  <si>
    <t>Mõisavärava pargi arendamine I etapp</t>
  </si>
  <si>
    <t>2021-2027.5.01.23-0084</t>
  </si>
  <si>
    <t>Viru pst rekonstrueerimine II etapp Sillamäel</t>
  </si>
  <si>
    <t>2021-2027.5.01.24-0100</t>
  </si>
  <si>
    <t>Tori valla avalike teenuste arendamine ja Tammiste algkool-kogukonnakeskuse rajamine</t>
  </si>
  <si>
    <t>2021-2027.5.01.24-0102</t>
  </si>
  <si>
    <t>Pärnu linnakai rekonstrueerimine</t>
  </si>
  <si>
    <t>2021-2027.5.01.24-0106</t>
  </si>
  <si>
    <t>Hoolimise mitu tahku</t>
  </si>
  <si>
    <t>2021-2027.5.01.24-0107</t>
  </si>
  <si>
    <t>Vallikäär - Pärnu keskaegne linnasüda</t>
  </si>
  <si>
    <t>2021-2027.5.01.25-0108</t>
  </si>
  <si>
    <t>Paikuse keskväljaku rajamine</t>
  </si>
  <si>
    <t>2021-2027.5.01.25-0111</t>
  </si>
  <si>
    <t>Narva linnavalitsuse avalike teenuste kättesaadavuse parendamine</t>
  </si>
  <si>
    <t>Narva Linnakantselei</t>
  </si>
  <si>
    <t>2021-2027.5.02.22-0008</t>
  </si>
  <si>
    <t>Kose vallavalitsuse ja selle hallatavate asutuste optimaalse haldusteenuste korraldamise mudeli väljatöötamine</t>
  </si>
  <si>
    <t>2021-2027.5.02.22-0010</t>
  </si>
  <si>
    <t>Pärnumaa innovatsioonikeskuse KOBAR tegevussuundade edasiarendamine</t>
  </si>
  <si>
    <t>2021-2027.5.02.22-0026</t>
  </si>
  <si>
    <t>Analüüsi koostamine Viljandimaa linnuste külastuskeskkonna loomiseks</t>
  </si>
  <si>
    <t>2021-2027.5.02.22-0027</t>
  </si>
  <si>
    <t>Tori valla rohevõrgustiku analüüs ning rohevõrgustiku toimimise tagamiseks vajalike tingimuste määramine</t>
  </si>
  <si>
    <t>2021-2027.5.02.22-0037</t>
  </si>
  <si>
    <t>Järva maakonna energia- ja kliimakava</t>
  </si>
  <si>
    <t>2021-2027.5.02.22-0041</t>
  </si>
  <si>
    <t>Läänemaa kohaliku arendusvõimekuse tõstmine</t>
  </si>
  <si>
    <t>2021-2027.5.02.22-0045</t>
  </si>
  <si>
    <t>Lääne-Virumaa kohaturunduse strateegia välja töötamine</t>
  </si>
  <si>
    <t>2021-2027.5.02.22-0047</t>
  </si>
  <si>
    <t>Kohila paberivabriku uus elu</t>
  </si>
  <si>
    <t>2021-2027.5.02.22-0049</t>
  </si>
  <si>
    <t>Valga maakonna sotsiaal- ja tervishoiuteenuste arendamise projekt</t>
  </si>
  <si>
    <t>2021-2027.5.02.22-0051</t>
  </si>
  <si>
    <t>Järvakandi klaasiklastri tegevusmudeli väljatöötamine</t>
  </si>
  <si>
    <t>2021-2027.5.02.22-0052</t>
  </si>
  <si>
    <t>Kohaliku ja regionaalse arendusvõimekuse tõstmise toetus - koolitus- ja arendustegevused</t>
  </si>
  <si>
    <t>2021-2027.5.02.22-0053</t>
  </si>
  <si>
    <t>Uuring teadus- ja arendustöö teenustele ning teadmussiirdele suunatud ootuste, selle mõjuulatuse ja olulisemate tegevuste väljaselgitamiseks Ida-Virumaal</t>
  </si>
  <si>
    <t>2021-2027.5.02.22-0059</t>
  </si>
  <si>
    <t>Saaremaa ja Muhu valla haridusasutuste IKT baastaristu ja -teenuste ning haridustehnoloogia arendustegevuste juhtimismudeli väljatöötamine</t>
  </si>
  <si>
    <t>2021-2027.5.02.23-0064</t>
  </si>
  <si>
    <t>Valdkondade üleste sekkumiste kavandamine riskikäitumisega noortele Saare maakonnas</t>
  </si>
  <si>
    <t>2021-2027.5.02.23-0073</t>
  </si>
  <si>
    <t>Kood/Võru programmeerimiskooli rajamise mõju-uuringud ja analüüsid</t>
  </si>
  <si>
    <t>2021-2027.5.02.23-0089</t>
  </si>
  <si>
    <t>Pärnumaa innovatsioonikeskus KOBAR</t>
  </si>
  <si>
    <t>2021-2027.5.02.23-0095</t>
  </si>
  <si>
    <t>Teadmistepõhised tervise- ja loodustooted kõrgema lisandväärtuse loomiseks aiandus- ja toidusektoris</t>
  </si>
  <si>
    <t>2021-2027.5.02.23-0101</t>
  </si>
  <si>
    <t>Läänemaa spordiobjektide võrgustiku ja liikumisharrastuse organisatsiooni terviklik väljaarendamine</t>
  </si>
  <si>
    <t>2021-2027.5.02.23-0103</t>
  </si>
  <si>
    <t>Koostöömudeli analüüs ühiste teenuste platvormi loomiseks HEV tugiteenuse näitel</t>
  </si>
  <si>
    <t>2021-2027.5.02.23-0105</t>
  </si>
  <si>
    <t>Läänemaa hariduskobar maakonna haridusteenuse arendajaks</t>
  </si>
  <si>
    <t>2021-2027.5.02.23-0110</t>
  </si>
  <si>
    <t>Kagu-Eesti ettevõtluse ökosüsteemi arendamine</t>
  </si>
  <si>
    <t>2021-2027.5.02.23-0118</t>
  </si>
  <si>
    <t>Valga valla haridusstrateegia 2024-2035+ koostamine</t>
  </si>
  <si>
    <t>2021-2027.5.02.23-0129</t>
  </si>
  <si>
    <t>Noorsootöö arendamine ja seeniortöö integreerimine noorsootööga Jõgeva vallas</t>
  </si>
  <si>
    <t>2021-2027.5.02.23-0131</t>
  </si>
  <si>
    <t>Harjumaa omavalitsuste koostöömudeli välja töötamine HEV lastele teenuste pakkumisel</t>
  </si>
  <si>
    <t>2021-2027.5.02.23-0134</t>
  </si>
  <si>
    <t>Tartu maakonna haridusasutuste toitlustuse korralduse ja tooraine mahtude kaardistamine ning kohaliku tooraine kättesaadavuse uuring</t>
  </si>
  <si>
    <t>2021-2027.5.02.23-0143</t>
  </si>
  <si>
    <t>Hariduse IKT keskse juhtimismudeli rakendamine Saaremaa ja Muhu vallas</t>
  </si>
  <si>
    <t>2021-2027.5.02.23-0144</t>
  </si>
  <si>
    <t>Lääne-Virumaa tööstus- ja ettevõtlusalade analüüsi koostamine</t>
  </si>
  <si>
    <t>2021-2027.5.02.23-0148</t>
  </si>
  <si>
    <t>Ida-Virumaa kui turismisihtkoha arendamine ja külastatavuse suurendamine</t>
  </si>
  <si>
    <t>2021-2027.5.02.23-0151</t>
  </si>
  <si>
    <t>Kohalike avalike teenuste tasemete töövahendi juurutamine II</t>
  </si>
  <si>
    <t>2021-2027.5.02.23-0156</t>
  </si>
  <si>
    <t>Võru maakonna ja piirkonna ettevõtluse tugivõrgustiku arendamiseks vajalikud uuringud ja hinnangud</t>
  </si>
  <si>
    <t>2021-2027.5.02.23-0160</t>
  </si>
  <si>
    <t>Viljandi linna hallatavate asutuste juhtimise ja teenuste korraldamise optimaalse tegevusmudeli väljatöötamine</t>
  </si>
  <si>
    <t>2021-2027.5.02.23-0165</t>
  </si>
  <si>
    <t>Kohaliku ja regionaalse arendusvõimekuse tõstmine</t>
  </si>
  <si>
    <t>2021-2027.5.02.23-0167</t>
  </si>
  <si>
    <t>Valga Muusikakooli kaasajastamine kvaliteetsete avalike teenuste pakkumiseks</t>
  </si>
  <si>
    <t>2021-2027.5.02.23-0174</t>
  </si>
  <si>
    <t>Lohusalu reoveekogumisala veevarustuse ja kanalisatsiooni rekonstrueerimise ning rajamise I etapp</t>
  </si>
  <si>
    <t>Aktsiaselts Lahevesi</t>
  </si>
  <si>
    <t>2021-2027.5.02.23-0175</t>
  </si>
  <si>
    <t>Lõuna-Eesti aiasaaduste väärindamiskeskuse väljaarendamine</t>
  </si>
  <si>
    <t>2021-2027.5.02.23-0178</t>
  </si>
  <si>
    <t>Hiiumaa ettevõtluse ja avalike teenuste kättesaadavuse uuringud</t>
  </si>
  <si>
    <t>Sihtasutus Hiiumaa Arenduskeskus</t>
  </si>
  <si>
    <t>2021-2027.5.02.23-0182</t>
  </si>
  <si>
    <t>Tuulikutehnikute õppebaasi loomine I</t>
  </si>
  <si>
    <t>Kuressaare Ametikool</t>
  </si>
  <si>
    <t>2021-2027.5.02.23-0185</t>
  </si>
  <si>
    <t>Tartu Ülikooli Viljandi kultuuriakadeemia loomeettevõtluse inkubaatori (loomeinkubaatori) arendamine</t>
  </si>
  <si>
    <t>2021-2027.5.02.23-0186</t>
  </si>
  <si>
    <t>Atraktiivne Raplamaa ettevõtluskeskkond</t>
  </si>
  <si>
    <t>Sihtasutus RAEK</t>
  </si>
  <si>
    <t>2021-2027.5.02.23-0189</t>
  </si>
  <si>
    <t>Koostööprojekt "Lõuna-Eesti ettevõtlikud noored" (LEEN)</t>
  </si>
  <si>
    <t>2021-2027.5.02.23-0190</t>
  </si>
  <si>
    <t>Kesk-Eesti Ettevõtlusinkubaator 2024-2026</t>
  </si>
  <si>
    <t>Sihtasutus Viljandimaa Arenduskeskus</t>
  </si>
  <si>
    <t>2021-2027.5.02.23-0191</t>
  </si>
  <si>
    <t>TTÜ Kuressaare Kolledži teadmussiirde tehnoloogia- ja nõustamiskeskuse arendamine</t>
  </si>
  <si>
    <t>2021-2027.5.02.23-0192</t>
  </si>
  <si>
    <t>Lääne-Saaremaa võimalike sadamakohtade eelhinnang avamere tuuleparkide teenindustingimuste tagamiseks</t>
  </si>
  <si>
    <t>2021-2027.5.02.23-0196</t>
  </si>
  <si>
    <t>Jõgevamaa liikuvuse tegevuskava 2024-2027</t>
  </si>
  <si>
    <t>2021-2027.5.02.23-0198</t>
  </si>
  <si>
    <t>Avalike teenuste ligipääsetavuse parandamine Põlva vallas</t>
  </si>
  <si>
    <t>2021-2027.5.02.23-0201</t>
  </si>
  <si>
    <t>Ida-Viru regiooni veeteede võrgustiku ja turismiettevõtluse arendus.</t>
  </si>
  <si>
    <t>Sihtasutus Narva-Jõesuu sadam</t>
  </si>
  <si>
    <t>2021-2027.5.02.23-0203</t>
  </si>
  <si>
    <t>Viscosa Kultuuritehase I etapp (kultuuri- ja loomemajanduskeskus)</t>
  </si>
  <si>
    <t>Sihtasutus Utoopia Nr 9</t>
  </si>
  <si>
    <t>2021-2027.5.02.23-0204</t>
  </si>
  <si>
    <t>Kood/Võru programmeerimiskooli rajamine ja IT-valdkonna edendamine</t>
  </si>
  <si>
    <t>2021-2027.5.02.23-0206</t>
  </si>
  <si>
    <t>Tartumaa roheenergeetika kompetentsikeskuse loomine</t>
  </si>
  <si>
    <t>Mittetulundusühing Tartu Regiooni Energiaagentuur</t>
  </si>
  <si>
    <t>2021-2027.5.02.23-0212</t>
  </si>
  <si>
    <t>Põlva linna avaliku linnaruumi arendamine</t>
  </si>
  <si>
    <t>2021-2027.5.02.23-0213</t>
  </si>
  <si>
    <t>Võrtsjärve-Emajõe-Peipsi võrgustiku ja veetee arendamine</t>
  </si>
  <si>
    <t>2021-2027.5.02.23-0214</t>
  </si>
  <si>
    <t>Saaremaa valla väikekoolide võimestamine</t>
  </si>
  <si>
    <t>2021-2027.5.02.23-0217</t>
  </si>
  <si>
    <t>Lääne-Virumaa tööstusalade arendamine ja ettevõtlikkuse tõstmine</t>
  </si>
  <si>
    <t>2021-2027.5.02.23-0219</t>
  </si>
  <si>
    <t>Kohaliku omavalitsuse teenistuskohtade analüütiline hindamine Saaremaa Vallavalitsuse näitel</t>
  </si>
  <si>
    <t>2021-2027.5.02.23-0220</t>
  </si>
  <si>
    <t>Saku valla arengukava koostamine 2025-2035+</t>
  </si>
  <si>
    <t>2021-2027.5.02.23-0221</t>
  </si>
  <si>
    <t>Märjamaa Muusika- ja Kunstikooli teenuste parendamine</t>
  </si>
  <si>
    <t>2021-2027.5.02.23-0222</t>
  </si>
  <si>
    <t>Saare maakonna raamatukogutöötajate õppereis Bornholmile, sealse iseteenindussüsteemi stažeerimine ning siinse analoogse mudeli väljatöötamine</t>
  </si>
  <si>
    <t>2021-2027.5.02.23-0224</t>
  </si>
  <si>
    <t>Võõpsu küla veemajandusprojekt</t>
  </si>
  <si>
    <t>2021-2027.5.02.23-0228</t>
  </si>
  <si>
    <t>AS Kärdla Veevärk teeninduspiirkondade veemajandusprojekt</t>
  </si>
  <si>
    <t>aktsiaselts Kärdla Veevärk</t>
  </si>
  <si>
    <t>2021-2027.5.02.23-0233</t>
  </si>
  <si>
    <t>Viiratsi Rahvamaja arendamine Viiratsi Kogukonnamajaks</t>
  </si>
  <si>
    <t>2021-2027.5.02.23-0237</t>
  </si>
  <si>
    <t>Kättesaadavad, kvaliteetsed ja integreeritud avalikud teenused Käina Huvi- ja Kultuurikeskuse hoones</t>
  </si>
  <si>
    <t>2021-2027.5.02.23-0245</t>
  </si>
  <si>
    <t>Arengukeskkonna loomine erivajadustega lastele</t>
  </si>
  <si>
    <t>2021-2027.5.02.23-0247</t>
  </si>
  <si>
    <t>Põltsamaa linnaruumi arenduse 3. etapp - keskväljaku, kallasraja ja lossihoovi sidumine ühtseks linnaruumi tervikuks</t>
  </si>
  <si>
    <t>2021-2027.5.02.23-0248</t>
  </si>
  <si>
    <t>Paide spordikompleksi teenuskeskuse rajamine</t>
  </si>
  <si>
    <t>Jalgpalliklubi Paide Linnameeskond</t>
  </si>
  <si>
    <t>2021-2027.5.02.23-0251</t>
  </si>
  <si>
    <t>Nikerjärve reoveekogumisala ühisveevärgi- ja kanalisatsiooni rajamine</t>
  </si>
  <si>
    <t>Osaühing Raven</t>
  </si>
  <si>
    <t>2021-2027.5.02.23-0252</t>
  </si>
  <si>
    <t>Mändjala reoveekogumisala ühisveevarustuse ja -kanalisatsiooni rajamine</t>
  </si>
  <si>
    <t>aktsiaselts Kuressaare Veevärk</t>
  </si>
  <si>
    <t>2021-2027.5.02.23-0253</t>
  </si>
  <si>
    <t>Viljandi avaliku linnaruumi arendamine</t>
  </si>
  <si>
    <t>2021-2027.5.02.23-0257</t>
  </si>
  <si>
    <t>Põltsamaa linnaruumi arenduse 4. etapp - hariduslinnaku õueala kui osa terviklikust linnaruumist</t>
  </si>
  <si>
    <t>2021-2027.5.02.23-0258</t>
  </si>
  <si>
    <t>Raasiku reoveekogumisala ühisveevärgi- ja kanalisatsiooni väljaehitamine</t>
  </si>
  <si>
    <t>2021-2027.5.02.23-0260</t>
  </si>
  <si>
    <t>Võru valla spordivaldkonna arendamise jaoks vajalikud analüüs ja hinnangud</t>
  </si>
  <si>
    <t>2021-2027.5.02.23-0270</t>
  </si>
  <si>
    <t>Võru linna kogukonnakeskuse (Jüri tn 42) rajamiseks vajalikud analüüsid ja hinnangud</t>
  </si>
  <si>
    <t>2021-2027.5.02.23-0271</t>
  </si>
  <si>
    <t>Põltsamaa valla huvitegevuse ja kultuuriteenuste tõhusa teenusmudeli prototüübi väljatöötamine</t>
  </si>
  <si>
    <t>2021-2027.5.02.23-0272</t>
  </si>
  <si>
    <t>Narva-Jõesuu linna hariduse ja noorte valdkonna arengukava koostamine</t>
  </si>
  <si>
    <t>2021-2027.5.02.23-0275</t>
  </si>
  <si>
    <t>Viljandi valla kaugküttepiirkondade soojusmajanduse arengukava koostamine</t>
  </si>
  <si>
    <t>2021-2027.5.02.24-0283</t>
  </si>
  <si>
    <t>Päide asula vee- ja kanalisatsioonitorustike rajamine</t>
  </si>
  <si>
    <t>Aktsiaselts Rakvere Vesi</t>
  </si>
  <si>
    <t>2021-2027.5.02.24-0284</t>
  </si>
  <si>
    <t>Antsla kesklinna linnaruumi arenguprojekti eeluuring ja ekspertide kaasamine</t>
  </si>
  <si>
    <t>2021-2027.5.02.24-0288</t>
  </si>
  <si>
    <t>Kohila perepargi rajamise 1. etapp ja Vabaduse platsi 2. etapp</t>
  </si>
  <si>
    <t>2021-2027.5.02.24-0291</t>
  </si>
  <si>
    <t>Analüüsi koostamine: Ida-Viru turismituru perspektiivid lisanduvate majutusasutuste kontekstis</t>
  </si>
  <si>
    <t>2021-2027.5.02.24-0292</t>
  </si>
  <si>
    <t>Valtu Põhikooli arendamine haridus-, kogukonna- ja kriisiennetuskeskuseks</t>
  </si>
  <si>
    <t>2021-2027.5.02.24-0296</t>
  </si>
  <si>
    <t>Setomaa valla Lüübnitsa küla veetaristu ja Värska aleviku Pedaja tänava vee- ja kanalisatsioonitaristu ehitamine</t>
  </si>
  <si>
    <t>2021-2027.5.02.24-0298</t>
  </si>
  <si>
    <t>Pajusti aleviku veemajandusprojekt</t>
  </si>
  <si>
    <t>2021-2027.5.02.24-0300</t>
  </si>
  <si>
    <t>Vana-Taebla vee- ja kanalisatsiooniühendused - I etapp</t>
  </si>
  <si>
    <t>aktsiaselts Haapsalu Veevärk</t>
  </si>
  <si>
    <t>2021-2027.5.02.24-0304</t>
  </si>
  <si>
    <t>Rapla valla alusharidus- ja tugiteenuste kättesaadavuse ning kvaliteedi parandamine</t>
  </si>
  <si>
    <t>2021-2027.5.02.24-0307</t>
  </si>
  <si>
    <t>Kose valla haridusvõrgu arendamise kava koostamine</t>
  </si>
  <si>
    <t>2021-2027.5.02.24-0308</t>
  </si>
  <si>
    <t>Kadrina keskväljaku väljaehitamine</t>
  </si>
  <si>
    <t>2021-2027.5.02.24-0310</t>
  </si>
  <si>
    <t>Sonda aleviku reoveepuhasti ja ühiskanalisatsiooni rekonstrueerimine ning laiendamine</t>
  </si>
  <si>
    <t>Osaühing JÄRVE BIOPUHASTUS</t>
  </si>
  <si>
    <t>2021-2027.5.02.24-0313</t>
  </si>
  <si>
    <t>Võru valla spordivaldkonna arendamine</t>
  </si>
  <si>
    <t>2021-2027.5.02.24-0315</t>
  </si>
  <si>
    <t>Mulgi valla haridusvaldkonna arengukava 2025 - 2035</t>
  </si>
  <si>
    <t>2021-2027.5.02.24-0316</t>
  </si>
  <si>
    <t>Silva, Meeri, Oru ja Tabuli väikekohtade ühendamine Meeri küla ühisveevärgi ja -kanalisatsiooniga</t>
  </si>
  <si>
    <t>2021-2027.5.02.24-0317</t>
  </si>
  <si>
    <t>Võru linna kogukonnakeskuse rajamine, I etapp</t>
  </si>
  <si>
    <t>2021-2027.5.02.24-0319</t>
  </si>
  <si>
    <t>Eesti infoturbestandardi (E-ITS) rakendamise analüüsi läbiviimine Viljandi linnas ja Mulgi vallas</t>
  </si>
  <si>
    <t>2021-2027.5.02.24-0320</t>
  </si>
  <si>
    <t>Tori valla rahvastikuanalüüsi ja -prognoosi koostamine ning haridusteenuste piirkondliku vajaduse analüüs</t>
  </si>
  <si>
    <t>2021-2027.5.02.24-0321</t>
  </si>
  <si>
    <t>Narva-Jõesuu linna turismistrateegia koostamine</t>
  </si>
  <si>
    <t>2021-2027.5.02.24-0322</t>
  </si>
  <si>
    <t>Peipsi põhjaranniku kanalisatsioonitaristu rajamine</t>
  </si>
  <si>
    <t>2021-2027.5.02.24-0323</t>
  </si>
  <si>
    <t>Kuusalu valla ühisveevärgi ja -kanalisatsiooni ning sademevee ärajuhtimise arendamise kava aastateks 2024 – 2036 koostamine</t>
  </si>
  <si>
    <t>2021-2027.5.02.24-0326</t>
  </si>
  <si>
    <t>Võru valla Kirumpää küla reoveekogumisala ühisveevärgi ja -kanalisatsiooni projekt</t>
  </si>
  <si>
    <t>2021-2027.5.02.24-0327</t>
  </si>
  <si>
    <t>Rõuge ja Varstu reoveekogumisalade veemajandusprojekt</t>
  </si>
  <si>
    <t>2021-2027.5.02.24-0328</t>
  </si>
  <si>
    <t>Antsla kesklinna pargiala ja keskväljaku kujundamine</t>
  </si>
  <si>
    <t>2021-2027.5.02.24-0331</t>
  </si>
  <si>
    <t>Tapa keskusala arendamine</t>
  </si>
  <si>
    <t>2021-2027.5.02.24-0336</t>
  </si>
  <si>
    <t>Viljandi valla ühisveevärgi ja -kanalisatsiooni arendamise kava ajakohastamine</t>
  </si>
  <si>
    <t>2021-2027.5.02.24-0339</t>
  </si>
  <si>
    <t>KAMU ronimisseikluste arenduse tarindiuuring, ruumiprogramm ja maksumuse eelhinnang</t>
  </si>
  <si>
    <t>2021-2027.5.02.24-0340</t>
  </si>
  <si>
    <t>Hooliv VÕNKEKE</t>
  </si>
  <si>
    <t>2021-2027.5.02.24-0342</t>
  </si>
  <si>
    <t>Hooliva Kooli mudeli prototüübi loomine ja rakendamine Neeme Koolis</t>
  </si>
  <si>
    <t>2021-2027.5.02.24-0347</t>
  </si>
  <si>
    <t>Rakvere Muusikamaja kommunikatsiooni - ja turundusstrateegia välja töötamine</t>
  </si>
  <si>
    <t>2021-2027.5.02.24-0348</t>
  </si>
  <si>
    <t>Koosloomeline Vormsi saare ettevõtluskeskkonna arendamine</t>
  </si>
  <si>
    <t>2021-2027.5.02.24-0350</t>
  </si>
  <si>
    <t>Süsteemse ennetustöö ja märkamissüsteemi arendamine Jõgevamaa laste ja noorte heaks</t>
  </si>
  <si>
    <t>2021-2027.5.02.24-0353</t>
  </si>
  <si>
    <t>KOV-i juhtimiskvaliteedi ja tööprotsesside analüüs</t>
  </si>
  <si>
    <t>2021-2027.5.02.24-0355</t>
  </si>
  <si>
    <t>Raplamaa omavalitsuste küberturvalisuse uuring ning Eesti infoturbestandardi E-ITS rakendamise mudeli väljatöötamise ja rakendamise nõustamine</t>
  </si>
  <si>
    <t>2021-2027.5.02.24-0356</t>
  </si>
  <si>
    <t>Märjamaa valla haridusstrateegia 2025-2035 koostamine</t>
  </si>
  <si>
    <t>2021-2027.5.02.24-0357</t>
  </si>
  <si>
    <t>Narva-Jõesuu tuletorni külastajatele avamise teostatavus-tasuvusanalüüsi koostamine</t>
  </si>
  <si>
    <t>2021-2027.5.02.24-0358</t>
  </si>
  <si>
    <t>Jõhvi ja Toila valla plaanitava ühinemise mõjud</t>
  </si>
  <si>
    <t>2021-2027.5.02.24-0359</t>
  </si>
  <si>
    <t>Narva-Jõesuu linna ühisveevärgi ja -kanalisatsiooni arendamise kava aastateks 2024-2036 koostamine</t>
  </si>
  <si>
    <t>2021-2027.5.02.24-0360</t>
  </si>
  <si>
    <t>Elva valla kultuuri- ja noorsootööasutuste teenusmudeli loomine</t>
  </si>
  <si>
    <t>2021-2027.5.02.24-0361</t>
  </si>
  <si>
    <t>Olgina rahvamaja rekonstrueerimine ja arendamine kogukonnakeskuseks</t>
  </si>
  <si>
    <t>2021-2027.5.02.24-0362</t>
  </si>
  <si>
    <t>Audru keskväljaku väljaarendamine</t>
  </si>
  <si>
    <t>2021-2027.5.02.24-0364</t>
  </si>
  <si>
    <t>Teenuste kättesaadavuse uuring Hiiumaal</t>
  </si>
  <si>
    <t>2021-2027.5.02.24-0365</t>
  </si>
  <si>
    <t>Türi järve veekvaliteedi seisundi uuring ja analüüs</t>
  </si>
  <si>
    <t>2021-2027.5.02.24-0366</t>
  </si>
  <si>
    <t>Tõrva valla arengukava uuendamise protsessi võimestamise projekt</t>
  </si>
  <si>
    <t>2021-2027.5.02.24-0368</t>
  </si>
  <si>
    <t>Miljööväärtuslike alade uuring ja ettepanekud Hiiumaa üldplaneeringu juurde</t>
  </si>
  <si>
    <t>2021-2027.5.02.24-0369</t>
  </si>
  <si>
    <t>Viru-Nigula valla arengukava koostamine</t>
  </si>
  <si>
    <t>2021-2027.5.02.24-0376</t>
  </si>
  <si>
    <t>Kose valla turismi arengukava 2035</t>
  </si>
  <si>
    <t>2021-2027.5.02.24-0379</t>
  </si>
  <si>
    <t>Hooliva koolikultuuri arendamine Põhja-Pärnumaa vallas</t>
  </si>
  <si>
    <t>2021-2027.5.02.24-0385</t>
  </si>
  <si>
    <t>Haljala valla miljööväärtuslike alade uuringu koostamine</t>
  </si>
  <si>
    <t>Haljala Vallavalitsus</t>
  </si>
  <si>
    <t>2021-2027.5.02.24-0403</t>
  </si>
  <si>
    <t>Jäätme sortimisuuringu läbiviimine Saaremaa valla näitel</t>
  </si>
  <si>
    <t>2021-2027.5.02.24-0404</t>
  </si>
  <si>
    <t>Tõrva valla kultuuri- ja vabaajakeskuse teostatavus- ja finantsanalüüsi koostamine</t>
  </si>
  <si>
    <t>2021-2027.5.02.24-0407</t>
  </si>
  <si>
    <t>Põltsamaa valla spordi- ja aktiivsete vabaaja tegevuste ja teenuste arendamise analüüsid ja hinnangud</t>
  </si>
  <si>
    <t>2021-2027.5.02.24-0412</t>
  </si>
  <si>
    <t>Erivajadustega lastele ja nende peredele teenuste osutamiseks kompetentsikeskuse loomine Viljandimaale</t>
  </si>
  <si>
    <t>Sihtasutus Perekodu</t>
  </si>
  <si>
    <t>2021-2027.5.02.24-0413</t>
  </si>
  <si>
    <t>Põlvamaa omavalitsuste energia- ja kliimakavade koostamine</t>
  </si>
  <si>
    <t>2021-2027.5.02.24-0417</t>
  </si>
  <si>
    <t>Võru maakonna kohalike omavalitsuste suurem lõimumine teenuste osutamisel</t>
  </si>
  <si>
    <t>2021-2027.5.02.24-0418</t>
  </si>
  <si>
    <t>Valga valla spordivaldkonna teenuste kaasajastamine Valga ujula näitel</t>
  </si>
  <si>
    <t>2021-2027.5.02.24-0420</t>
  </si>
  <si>
    <t>Väike-Maarja valla haridusvõrgu arengukava 2026-2035 koostamine</t>
  </si>
  <si>
    <t>2021-2027.5.02.24-0421</t>
  </si>
  <si>
    <t>Haapsalu vanalinn aastaringselt elavaks tugeva ajaloolise identiteedi ja kogukondliku koostöö kaudu</t>
  </si>
  <si>
    <t>2021-2027.5.02.24-0423</t>
  </si>
  <si>
    <t>E-ITS rakendamine Tõrva Vallavalitsuses ja hallatavates asutustes</t>
  </si>
  <si>
    <t>2021-2027.5.02.24-0426</t>
  </si>
  <si>
    <t>Saaremaa teadmuslinnaku kontseptsiooni väljatöötamine</t>
  </si>
  <si>
    <t>2021-2027.5.02.24-0427</t>
  </si>
  <si>
    <t>Kiire andmesidevõrgu sotsiaalmajanduslik mõju</t>
  </si>
  <si>
    <t>2021-2027.5.02.24-0429</t>
  </si>
  <si>
    <t>Türi linna avaliku ruumi kujundamise I etapp - Türi järve arendamine atraktiivseks rekreatsioonialaks</t>
  </si>
  <si>
    <t>2021-2027.5.02.24-0430</t>
  </si>
  <si>
    <t>Harju maakonna liikuvusanalüüsi läbiviimine</t>
  </si>
  <si>
    <t>2021-2027.5.02.24-0431</t>
  </si>
  <si>
    <t>Hiiumaa hariduse valdkondliku arengukava koostamine</t>
  </si>
  <si>
    <t>2021-2027.5.02.24-0432</t>
  </si>
  <si>
    <t>Elanike rahulolu uuring läbiviimine Rakvere linnas ja vallas</t>
  </si>
  <si>
    <t>2021-2027.5.02.24-0435</t>
  </si>
  <si>
    <t>Haridusvõrgustiku koostöömudeli ja teenuste arendamine</t>
  </si>
  <si>
    <t>2021-2027.5.02.24-0439</t>
  </si>
  <si>
    <t>Tartu valla kergliiklusteede võrgustik</t>
  </si>
  <si>
    <t>2021-2027.5.02.24-0441</t>
  </si>
  <si>
    <t>Otepää valla ühisveevärgi ja -kanalisatsiooni ning sademevee ärajuhtimise arendamise kava ülevaatamine ja ajakohastamine</t>
  </si>
  <si>
    <t>2021-2027.5.02.24-0442</t>
  </si>
  <si>
    <t>Omavalitsuste koolide toitlustusteenuse kvaliteedi parandamise ja toiduhariduse edendamise süsteemi loomine</t>
  </si>
  <si>
    <t>2021-2027.5.02.24-0443</t>
  </si>
  <si>
    <t>Jõgevamaa arengustrateegia tegevuskava kaasav koostamine</t>
  </si>
  <si>
    <t>2021-2027.5.02.24-0444</t>
  </si>
  <si>
    <t>Türi valla haljastuse hinnangu koostamine koos hooldusettepanekutega</t>
  </si>
  <si>
    <t>2021-2027.5.02.24-0445</t>
  </si>
  <si>
    <t>Tammiku reoveekogumisala üvk rekonstrueerimine ja laiendamine</t>
  </si>
  <si>
    <t>2021-2027.5.02.24-0446</t>
  </si>
  <si>
    <t>Võru maakonna turismivaldkonna projektitaotluse koostamiseks vajalikud uuringud ja hinnangud</t>
  </si>
  <si>
    <t>2021-2027.5.02.24-0449</t>
  </si>
  <si>
    <t>Järvamaa tööstusalade kaardistamine</t>
  </si>
  <si>
    <t>2021-2027.5.02.24-0450</t>
  </si>
  <si>
    <t>Otepää valla lasteaiateenuse ümberkujundamine ja kvaliteedi tõstmine</t>
  </si>
  <si>
    <t>2021-2027.5.02.24-0451</t>
  </si>
  <si>
    <t>Teaduspõhine noorsootöö Järvamaal</t>
  </si>
  <si>
    <t>2021-2027.5.02.24-0452</t>
  </si>
  <si>
    <t>Kagu-Eesti turundus- ja mainekujunduskava 2030 koostamine</t>
  </si>
  <si>
    <t>SIHTASUTUS PÕLVAMAA ARENDUSKESKUS</t>
  </si>
  <si>
    <t>2021-2027.5.02.24-0453</t>
  </si>
  <si>
    <t>Tartumaa omavalitsuste jäätmemajanduse korraldamise võimalike stsenaariumite teostatavus- ja tasuvusanalüüsi läbiviimine</t>
  </si>
  <si>
    <t>2021-2027.5.02.24-0454</t>
  </si>
  <si>
    <t>Narva jõe kanjoni nõlva tugimüüri seisundi audit</t>
  </si>
  <si>
    <t>2021-2027.5.02.24-0456</t>
  </si>
  <si>
    <t>Eesti infoturbestandardi (E-ITS) rakendamise analüüsi ja nõustamise läbiviimine Kanepi ja Põlva vallas</t>
  </si>
  <si>
    <t>2021-2027.5.02.24-0457</t>
  </si>
  <si>
    <t>"Innovatsioonikeskus KOBAR" järgmise arenguetapi kavandamine teadmussiirde ja innovatsiooni edendamiseks Pärnumaal</t>
  </si>
  <si>
    <t>2021-2027.5.02.24-0459</t>
  </si>
  <si>
    <t>Hiiumaa ettevõtluse arendamise ja sihtpiirkonna tuntuse parandamise mõjusate sekkumiste analüüs</t>
  </si>
  <si>
    <t>2021-2027.5.02.24-0460</t>
  </si>
  <si>
    <t>Valga maakonna kultuurimudeli kontseptsiooni ja ja võrgustiku tegevuskava koostamine</t>
  </si>
  <si>
    <t>2021-2027.5.02.24-0461</t>
  </si>
  <si>
    <t>Valga valla muuseumite koostöömudeli väljatöötamine</t>
  </si>
  <si>
    <t>2021-2027.5.02.24-0462</t>
  </si>
  <si>
    <t>Hooliv Häädemeeste</t>
  </si>
  <si>
    <t>2021-2027.5.02.24-0463</t>
  </si>
  <si>
    <t>Uuring "Väärtuspakkumise koostamine Pärnumaa turismimagneti arendamiseks"</t>
  </si>
  <si>
    <t>2021-2027.5.02.24-0465</t>
  </si>
  <si>
    <t>Lääne-Harju valla ühtse visuaalse identiteedi loomine</t>
  </si>
  <si>
    <t>2021-2027.5.02.24-0466</t>
  </si>
  <si>
    <t>Pilootprojekt Hiiumaal „Hakkab Looma! Hiiumaa“</t>
  </si>
  <si>
    <t>2021-2027.5.02.25-0472</t>
  </si>
  <si>
    <t>Paide Perekeskuse loomine</t>
  </si>
  <si>
    <t>2021-2027.5.02.25-0473</t>
  </si>
  <si>
    <t>Narva-Jõesuu Reketialade Keskus</t>
  </si>
  <si>
    <t>Narva-Jõesuu Tenniseklubi</t>
  </si>
  <si>
    <t>2021-2027.5.02.25-0481</t>
  </si>
  <si>
    <t>Põltsamaa valla Kuningamäe kompleksi ning spordi ja aktiivse vabaaja tegevusvaldkonna arendamine</t>
  </si>
  <si>
    <t>2021-2027.5.02.25-0489</t>
  </si>
  <si>
    <t>Viljandi valla avalike teenuste arendamine</t>
  </si>
  <si>
    <t>2021-2027.5.02.25-0490</t>
  </si>
  <si>
    <t>Tõrva kõrtsihoone ümberkujundamine muktifunktsionaalseks meelelahutus- ja vabaajakeskuseks</t>
  </si>
  <si>
    <t>2021-2027.5.02.25-0491</t>
  </si>
  <si>
    <t>Põltsamaa linnaruumi arenduse 5. etapp - linnuse Konvendihoone kui osa terviklikust linnaruumist</t>
  </si>
  <si>
    <t>2021-2027.5.02.25-0492</t>
  </si>
  <si>
    <t>Kallaste keskväljaku väljaarendamine II etapp</t>
  </si>
  <si>
    <t>2021-2027.6.01.23-0062</t>
  </si>
  <si>
    <t>Narva-Jõesuu linna uue lasteaia ehitamine</t>
  </si>
  <si>
    <t>2021-2027.6.01.23-0069</t>
  </si>
  <si>
    <t>Narva uue hooldekodu päevahoiuteenuse loomine</t>
  </si>
  <si>
    <t>2021-2027.6.01.23-0071</t>
  </si>
  <si>
    <t>Kohtla-Järve lasteaia Punamütsike tervikrekonstrueerimine</t>
  </si>
  <si>
    <t>2021-2027.6.01.23-0077</t>
  </si>
  <si>
    <t>Jõhvi Sotsiaalmaja hoone optimeerimine</t>
  </si>
  <si>
    <t>2021-2027.6.01.23-0078</t>
  </si>
  <si>
    <t>Alutaguse valla teenuskeskus</t>
  </si>
  <si>
    <t>2021-2027.6.01.23-0086</t>
  </si>
  <si>
    <t>Voka aleviku kogukonnakeskuse nüüdisajastamine</t>
  </si>
  <si>
    <t>2021-2027.6.01.23-0087</t>
  </si>
  <si>
    <t>Sillamäe Muusikakooli ning Noorte- ja Huvikeskus Ulei hoone rekonstrueerimine</t>
  </si>
  <si>
    <t>2021-2027.6.01.24-0111</t>
  </si>
  <si>
    <t>Leiutajate suvekool</t>
  </si>
  <si>
    <t>Iisaku Noorte Klubi</t>
  </si>
  <si>
    <t>2021-2027.6.01.24-0119</t>
  </si>
  <si>
    <t>Peipsi põhjaranniku muinaspärandi ürituste sari</t>
  </si>
  <si>
    <t>Mittetulundusühing Tuletorn</t>
  </si>
  <si>
    <t>2021-2027.6.01.24-0124</t>
  </si>
  <si>
    <t>Akvaariumi rajamine noorte vaimse tervise ja keskkonnahariduse edendamise toetamiseks</t>
  </si>
  <si>
    <t>MTÜ Noortekoda</t>
  </si>
  <si>
    <t>2021-2027.6.01.24-0130</t>
  </si>
  <si>
    <t>Avalike remonditöökodade ja meistriklasside korraldamine Ida-Virumaal (Roheline töökoda)</t>
  </si>
  <si>
    <t>Mittetulundusühing Heategevusfond Südamete Soojus</t>
  </si>
  <si>
    <t>2021-2027.6.01.24-0138</t>
  </si>
  <si>
    <t>Kodukandi kohtumised</t>
  </si>
  <si>
    <t>Mittetulundusühing LAHEAEG</t>
  </si>
  <si>
    <t>2021-2027.6.01.24-0139</t>
  </si>
  <si>
    <t>Tantsumaraton</t>
  </si>
  <si>
    <t>MTÜ ART START</t>
  </si>
  <si>
    <t>2021-2027.6.01.24-0156</t>
  </si>
  <si>
    <t>Keskkonnahoidlik sotsiaalselt sidus Ida-Virumaa</t>
  </si>
  <si>
    <t>Sihtasutus Vaba Lava</t>
  </si>
  <si>
    <t>2021-2027.6.01.24-0159</t>
  </si>
  <si>
    <t>NORF'24</t>
  </si>
  <si>
    <t>Alutaguse Elulaadikoda</t>
  </si>
  <si>
    <t>2021-2027.6.01.24-0172</t>
  </si>
  <si>
    <t>PAK akadeemia</t>
  </si>
  <si>
    <t>Mittetulundusühing Peipsi-Alutaguse Koostöökoda</t>
  </si>
  <si>
    <t>2021-2027.6.01.24-0177</t>
  </si>
  <si>
    <t>Aidu veespordi-ja vabaajakeskuse arendamine II etapp</t>
  </si>
  <si>
    <t>Sihtasutus Aidu Veespordikeskus</t>
  </si>
  <si>
    <t>2021-2027.6.01.24-0178</t>
  </si>
  <si>
    <t>Aidu veespordi ja vabaajakeskuse atraktiivsuse suurendamine</t>
  </si>
  <si>
    <t>2021-2027.6.01.24-0179</t>
  </si>
  <si>
    <t>Narva noortelaagrid</t>
  </si>
  <si>
    <t>Noorteorganisatsioon Ida Noored</t>
  </si>
  <si>
    <t>2021-2027.6.01.24-0180</t>
  </si>
  <si>
    <t>Inglise keele vestluskursus kogukonnaliikmetele</t>
  </si>
  <si>
    <t>Mittetulundusühing Maadaam</t>
  </si>
  <si>
    <t>2021-2027.6.01.24-0181</t>
  </si>
  <si>
    <t>Lõpuball</t>
  </si>
  <si>
    <t>Mittetulundusühing Narva Noored</t>
  </si>
  <si>
    <t>2021-2027.6.01.24-0184</t>
  </si>
  <si>
    <t>G.E.A.R.S. robootika võistlussari</t>
  </si>
  <si>
    <t>Arvutiklubi e-kool</t>
  </si>
  <si>
    <t>2021-2027.6.01.24-0185</t>
  </si>
  <si>
    <t>Kogukonnapäev ja talgud Kose külas</t>
  </si>
  <si>
    <t>Kose küla selts</t>
  </si>
  <si>
    <t>2021-2027.6.01.24-0187</t>
  </si>
  <si>
    <t>Noorpurjetajate LHV sarja III purjeregati korraldamine Toilas, 13.-14.07.2024</t>
  </si>
  <si>
    <t>Mittetulundusühing TOILA JAHTKLUBI</t>
  </si>
  <si>
    <t>2021-2027.6.01.24-0189</t>
  </si>
  <si>
    <t>Kogukondliku vaimse tervise kriisimeeskonna loomine ja koolitamine</t>
  </si>
  <si>
    <t>Sihtasutus Jõhvi Haigla</t>
  </si>
  <si>
    <t>2021-2027.6.01.24-0190</t>
  </si>
  <si>
    <t>Narva Maitsed 2024 toidulaada korraldus</t>
  </si>
  <si>
    <t>2021-2027.6.01.24-0193</t>
  </si>
  <si>
    <t>Spordivarustusega soetamine spordiväljaku loomiseks</t>
  </si>
  <si>
    <t>MTÜ VALASTE NOORTEKÜLA</t>
  </si>
  <si>
    <t>2021-2027.6.01.24-0198</t>
  </si>
  <si>
    <t>MotoNurk muuseumi fassaadi remont</t>
  </si>
  <si>
    <t>Mittetulundusühing MotoNurk</t>
  </si>
  <si>
    <t>2021-2027.6.01.24-0204</t>
  </si>
  <si>
    <t>Digitaalne noodikogu</t>
  </si>
  <si>
    <t>Mittetulundusühing Iisaku Segakoor</t>
  </si>
  <si>
    <t>2021-2027.6.01.24-0206</t>
  </si>
  <si>
    <t>Äkkeküla rohelise mõtlemise päev</t>
  </si>
  <si>
    <t>Sihtasutus Narva Linna Arendus</t>
  </si>
  <si>
    <t>2021-2027.6.01.24-0209</t>
  </si>
  <si>
    <t>Jahi- ja õppehoone rajamine Konju lasketiiru</t>
  </si>
  <si>
    <t>Mittetulundusühing Voka jahtkond</t>
  </si>
  <si>
    <t>2021-2027.6.01.24-0210</t>
  </si>
  <si>
    <t>Narva KÜ Sepa 8 ringmajanduse parendamine kliimaneutraalsele majandusele üleminekul</t>
  </si>
  <si>
    <t>Narva linn, Sepa tn 8, Sepa tn 8a korteriühistu</t>
  </si>
  <si>
    <t>2021-2027.6.01.24-0219</t>
  </si>
  <si>
    <t>Loomepööre</t>
  </si>
  <si>
    <t>2021-2027.6.01.24-0222</t>
  </si>
  <si>
    <t>MTÜ Kivinõmme Kütid jahimaja katusekatte ja uste vahetus</t>
  </si>
  <si>
    <t>MTÜ Kivinõmme kütid</t>
  </si>
  <si>
    <t>2021-2027.6.01.24-0223</t>
  </si>
  <si>
    <t>SillArt kunstigalerii renoveerimine Sillamäel</t>
  </si>
  <si>
    <t>SillArt MTÜ</t>
  </si>
  <si>
    <t>2021-2027.6.01.24-0224</t>
  </si>
  <si>
    <t>Kirveviskamise keskuse arendamine</t>
  </si>
  <si>
    <t>MTÜ Eesti Kirveviskajad</t>
  </si>
  <si>
    <t>2021-2027.6.01.24-0229</t>
  </si>
  <si>
    <t>PÖFF Creative Gate programm Ida-Virumaal</t>
  </si>
  <si>
    <t>2021-2027.6.01.24-0242</t>
  </si>
  <si>
    <t>Narova jõe festival</t>
  </si>
  <si>
    <t>2021-2027.6.01.24-0247</t>
  </si>
  <si>
    <t>Pärandi jõud: tehnoloogiaoskusi ja arheoloogiat põimiv noorteprogramm kohaliku identiteedi tugevdamiseks</t>
  </si>
  <si>
    <t>Laste ja noorte Elava Ajaloo klubi "Loki rebased"</t>
  </si>
  <si>
    <t>2021-2027.6.01.24-0250</t>
  </si>
  <si>
    <t>Kliimaneutraalsuse teadlikkuse tõstmine ja tervislike eluviiside kujundamine Ida-Virumaa laste ja noorte seas üheksapäevase ujumislaagri raames</t>
  </si>
  <si>
    <t>Mittetulundusühing MARLIIN Spordiklubi</t>
  </si>
  <si>
    <t>2021-2027.6.01.24-0253</t>
  </si>
  <si>
    <t>Mineviku looming - tuleviku inspiratsioon</t>
  </si>
  <si>
    <t>Mittetulundusühing Craft Depo</t>
  </si>
  <si>
    <t>2021-2027.6.01.24-0263</t>
  </si>
  <si>
    <t>Kohtumine lapsepõlvega Narva Rahvaste maja projekt</t>
  </si>
  <si>
    <t>Vene Kultuuriselts NADEŽDA</t>
  </si>
  <si>
    <t>2021-2027.6.01.24-0271</t>
  </si>
  <si>
    <t>Rõõmukooli õpikeskkonna värskendus</t>
  </si>
  <si>
    <t>MTÜ Rõõmukool</t>
  </si>
  <si>
    <t>2021-2027.6.01.24-0274</t>
  </si>
  <si>
    <t>Lüganuse valla õpilaste hõivamine kliimaneutraalsuse alast teadlikkust edendavatesse õppeprogrammidesse</t>
  </si>
  <si>
    <t>Mittetulundusühing VIRUMAA KOOSTÖÖKOGU</t>
  </si>
  <si>
    <t>2021-2027.6.01.24-0280</t>
  </si>
  <si>
    <t>HALO- hakkab looma!</t>
  </si>
  <si>
    <t>MTÜ Blue Moon</t>
  </si>
  <si>
    <t>2021-2027.6.01.24-0286</t>
  </si>
  <si>
    <t>Merepääste- ja ökoloogiakeskuse rajamine Toila sadamasse</t>
  </si>
  <si>
    <t>Mittetulundusühing Toila Merepääste</t>
  </si>
  <si>
    <t>2021-2027.6.01.24-0292</t>
  </si>
  <si>
    <t>Kohtla-Uueküla kohaidentiteedi suurendamine läbi küla sissesõidu ilmestamise</t>
  </si>
  <si>
    <t>Kohtla-Uueküla Selts MTÜ</t>
  </si>
  <si>
    <t>2021-2027.6.01.24-0293</t>
  </si>
  <si>
    <t>Alutaguse maratonide meeskonna töövahendite parendamine</t>
  </si>
  <si>
    <t>Mittetulundusühing Alutaguse Maraton</t>
  </si>
  <si>
    <t>2021-2027.6.01.24-0300</t>
  </si>
  <si>
    <t>Kiviõli seikluskeskuse tegevuste laiendamine lastele, noortele ja erivajadustega inimestele</t>
  </si>
  <si>
    <t>Sihtasutus Kiviõli Seiklusturismi Keskus</t>
  </si>
  <si>
    <t>2021-2027.6.01.24-0311</t>
  </si>
  <si>
    <t>Lüganuse külaplatsi mänguväljak</t>
  </si>
  <si>
    <t>Lüganuse Küla Selts</t>
  </si>
  <si>
    <t>2021-2027.6.01.24-0318</t>
  </si>
  <si>
    <t>Hariduse konkurentsivõime ja nähtavuse suurendamine Ida-Virumaal</t>
  </si>
  <si>
    <t>2021-2027.6.01.24-0329</t>
  </si>
  <si>
    <t>Piiriala rahvaste elavad traditsioonid: folklooriansambli "Suprjadki" juubelikontsert</t>
  </si>
  <si>
    <t>MITTETULUNDUSÜHING TRADITSIOONILISE KULTUURI KESKUS SUPRJADKI</t>
  </si>
  <si>
    <t>2021-2027.6.01.24-0341</t>
  </si>
  <si>
    <t>Veistele kogumisaedade ja hoolduspuuri soetamine ning kogukonna kaasamine</t>
  </si>
  <si>
    <t>Mittetulundusühing Avatud ja Hoitud Loodus</t>
  </si>
  <si>
    <t>2021-2027.6.01.24-0349</t>
  </si>
  <si>
    <t>Sidus ja hooliv kogukond</t>
  </si>
  <si>
    <t>OÜ Vestifex</t>
  </si>
  <si>
    <t>2021-2027.6.01.24-0354</t>
  </si>
  <si>
    <t>Noorpurjetajate treening- ja turvavarustuse soetamine</t>
  </si>
  <si>
    <t>2021-2027.6.01.24-0358</t>
  </si>
  <si>
    <t>Ida-Virumaa Kuldliiga</t>
  </si>
  <si>
    <t>MTÜ Kuldliiga</t>
  </si>
  <si>
    <t>2021-2027.6.01.24-0359</t>
  </si>
  <si>
    <t>Koostöö garaaž 13: jätkusuutlik meisterlikkuse ja taastamise kogukond</t>
  </si>
  <si>
    <t>Mittetulundusühing Motorcycle Club MAGNUM MC</t>
  </si>
  <si>
    <t>2021-2027.6.01.24-0360</t>
  </si>
  <si>
    <t>Noorte keele- ja keskkonnalaager Rannapungerjal</t>
  </si>
  <si>
    <t>Mittetulundusühing Ergamus</t>
  </si>
  <si>
    <t>2021-2027.6.01.24-0361</t>
  </si>
  <si>
    <t>Discgolfi Eesti Meistrivõistlused Alutaguse vallas</t>
  </si>
  <si>
    <t>Eesti Discgolfi Liit</t>
  </si>
  <si>
    <t>2021-2027.6.01.24-0366</t>
  </si>
  <si>
    <t>Station Narva noortelabor - uue generatsiooni festival ja tulevikukindlad töökohad loomeettevõtluses</t>
  </si>
  <si>
    <t>2021-2027.6.01.24-0371</t>
  </si>
  <si>
    <t>Eesti Saunakultuuri meistriklassid Ida-Virumaal</t>
  </si>
  <si>
    <t>Mittetulundusühing Rakvere Maraton</t>
  </si>
  <si>
    <t>2021-2027.6.01.24-0372</t>
  </si>
  <si>
    <t>Ettevõtlus võimaldab: õiglane üleminek Ida-Virumaal</t>
  </si>
  <si>
    <t>Baltic Innovation Agency OÜ</t>
  </si>
  <si>
    <t>2021-2027.6.01.24-0380</t>
  </si>
  <si>
    <t>Disaini ja ringmajanduse arengukiirendi Ida-Virumaal</t>
  </si>
  <si>
    <t>2021-2027.6.01.24-0386</t>
  </si>
  <si>
    <t>MTÜ Variaator Kiivrite ja Sidesüsteemide soetamine</t>
  </si>
  <si>
    <t>Motoklubi Variaator</t>
  </si>
  <si>
    <t>2021-2027.6.01.24-0390</t>
  </si>
  <si>
    <t>Jäähokilaste suvelaager Ida-Virumaal</t>
  </si>
  <si>
    <t>Spordiklubi VIRU SPUTNIK</t>
  </si>
  <si>
    <t>2021-2027.6.01.24-0396</t>
  </si>
  <si>
    <t>Narva-Jõesuu Jam'24</t>
  </si>
  <si>
    <t>Mittetulundusühing Poison Dance Studio</t>
  </si>
  <si>
    <t>2021-2027.6.01.24-0417</t>
  </si>
  <si>
    <t>Keskkonnamatkad</t>
  </si>
  <si>
    <t>Mittetulundusühing Puhta Ilma koda</t>
  </si>
  <si>
    <t>2021-2027.6.01.24-0418</t>
  </si>
  <si>
    <t>Eesti ja muu kodukeelega laste suvine 5-päevane laager</t>
  </si>
  <si>
    <t>Mittetulundusühing Maidla Noored</t>
  </si>
  <si>
    <t>2021-2027.6.01.24-0427</t>
  </si>
  <si>
    <t>Aidu karjääri discgolfipark</t>
  </si>
  <si>
    <t>MTÜ ASSAMAIT</t>
  </si>
  <si>
    <t>2021-2027.6.01.24-0429</t>
  </si>
  <si>
    <t>Empowering Women ettevõtlusprogramm</t>
  </si>
  <si>
    <t>Garage48 OÜ</t>
  </si>
  <si>
    <t>2021-2027.6.01.24-0432</t>
  </si>
  <si>
    <t>Multifunktsionaalse lennundustegevuse keskuse loomine endise Olgina lennuvälja territooriumil (arendusprojekt)</t>
  </si>
  <si>
    <t>Mittetulundusühing Sky Masters Club</t>
  </si>
  <si>
    <t>2021-2027.6.01.24-0440</t>
  </si>
  <si>
    <t>LoomeKärg: Loomeinimeste ja käsitööliste ettevõtlusarendusprojekt</t>
  </si>
  <si>
    <t>MTÜ WILDSTREAM</t>
  </si>
  <si>
    <t>2021-2027.6.01.24-0447</t>
  </si>
  <si>
    <t>Ida-Virumaa rahvaspordisari Terve Narva liigub</t>
  </si>
  <si>
    <t>Spordiürituste Korraldamise Klubi</t>
  </si>
  <si>
    <t>2021-2027.6.01.24-0455</t>
  </si>
  <si>
    <t>Narva-Jõesuu Jazz 2024 festival ja muusikalaager</t>
  </si>
  <si>
    <t>MTÜ Rajamuusika</t>
  </si>
  <si>
    <t>2021-2027.6.01.24-0463</t>
  </si>
  <si>
    <t>Päite Loomapargi vabatahtlike kool: Loomade sõbrad</t>
  </si>
  <si>
    <t>Mittetulundusühing Inimese Arengu Keskus</t>
  </si>
  <si>
    <t>2021-2027.6.01.24-0469</t>
  </si>
  <si>
    <t>Terviseplatsi korraldamine KÜ Linda 8 territooriumil</t>
  </si>
  <si>
    <t>Narva-Jõesuu linn, Linda tn 8 korteriühistu</t>
  </si>
  <si>
    <t>2021-2027.6.01.24-0471</t>
  </si>
  <si>
    <t>Videovõtte meistriklass noortele</t>
  </si>
  <si>
    <t>Mittetulundusühing Progress Center</t>
  </si>
  <si>
    <t>2021-2027.6.01.24-0476</t>
  </si>
  <si>
    <t>Ida-Viru keeleõpetajate suvekool</t>
  </si>
  <si>
    <t>ALGUS Osaühing</t>
  </si>
  <si>
    <t>2021-2027.6.01.24-0498</t>
  </si>
  <si>
    <t>Alajõe kogukonnamaja</t>
  </si>
  <si>
    <t>Sihtasutus Alutagusemaa</t>
  </si>
  <si>
    <t>2021-2027.6.01.24-0501</t>
  </si>
  <si>
    <t>Narva-Jõesuu endise kalurikolhoosi territooriumi avamine ning kasutusele võtmine kultuuri- ja kogukonnaalana</t>
  </si>
  <si>
    <t>Suur-Lootsi Kultuurikvartal MTÜ</t>
  </si>
  <si>
    <t>2021-2027.6.01.24-0515</t>
  </si>
  <si>
    <t>Päite kodu- ja metsloomade rehabilitatsioonikeskuse renoveerimine</t>
  </si>
  <si>
    <t>Ayuda Mittetulundusühing</t>
  </si>
  <si>
    <t>2021-2027.6.01.24-0519</t>
  </si>
  <si>
    <t>Atsalama Segakoori laululaagri korraldamine</t>
  </si>
  <si>
    <t>Mittetulundusühing Atsalama Segakoor</t>
  </si>
  <si>
    <t>2021-2027.6.01.24-0521</t>
  </si>
  <si>
    <t>Jazz Harmony</t>
  </si>
  <si>
    <t>Mittetulundusühing Lüganuse Road 26</t>
  </si>
  <si>
    <t>2021-2027.6.01.24-0529</t>
  </si>
  <si>
    <t>Narva Kalev-Fama staadionihoone rajamine ning kunstmuruväljaku renoveerimine</t>
  </si>
  <si>
    <t>JALGPALLIKLUBI NARVA TRANS</t>
  </si>
  <si>
    <t>2021-2027.6.01.24-0534</t>
  </si>
  <si>
    <t>Narva Kunstiresidentuuri renoveerimine endises Kreenholmi tehase direktori eluhoones</t>
  </si>
  <si>
    <t>Eesti Kunstiakadeemia Sihtasutus</t>
  </si>
  <si>
    <t>2021-2027.6.01.24-0537</t>
  </si>
  <si>
    <t>Alutaguse matka- ja ronimiskeskuse väljaarendamine</t>
  </si>
  <si>
    <t>ALUTAGUSE MATKAKLUBI</t>
  </si>
  <si>
    <t>2021-2027.6.01.24-0542</t>
  </si>
  <si>
    <t>Elektrikardi keskus "SolarRing"</t>
  </si>
  <si>
    <t>MTÜ Kardirada</t>
  </si>
  <si>
    <t>2021-2027.6.01.24-0543</t>
  </si>
  <si>
    <t>Tudulinna käsitöötsunfti loomine</t>
  </si>
  <si>
    <t>MTÜ Eluolualus</t>
  </si>
  <si>
    <t>2021-2027.6.01.24-0546</t>
  </si>
  <si>
    <t>Lüganuse kiriku kontsertide sari</t>
  </si>
  <si>
    <t>Eesti Evangeelse Luterliku Kiriku Lüganuse Ristija Johannese Kogudus</t>
  </si>
  <si>
    <t>2021-2027.6.01.24-0548</t>
  </si>
  <si>
    <t>Lasterikaste Perede Ühing Ida-Virumaa ajaloo jälgedes</t>
  </si>
  <si>
    <t>Ida-Virumaa Lasterikaste Perede Ühing</t>
  </si>
  <si>
    <t>2021-2027.6.01.24-0570</t>
  </si>
  <si>
    <t>Loodusteaduste populariseerimine läbi Ida-Viru õpetajate koostöö</t>
  </si>
  <si>
    <t>MTÜ LoTAS</t>
  </si>
  <si>
    <t>2021-2027.6.01.24-0588</t>
  </si>
  <si>
    <t>Ida-Virumaa noorte toetatud sotsialiseerumine</t>
  </si>
  <si>
    <t>Lastekaitse Liidu Lastelaagrite Osaühing</t>
  </si>
  <si>
    <t>2021-2027.6.01.24-0591</t>
  </si>
  <si>
    <t>Rahva Käsitöö Festival</t>
  </si>
  <si>
    <t>VIRU EVENT OÜ</t>
  </si>
  <si>
    <t>2021-2027.6.01.24-0592</t>
  </si>
  <si>
    <t>Ida-Virumaa sotsiaalpedagoogide kutsepädevusi tõstev arenguprogramm</t>
  </si>
  <si>
    <t>MTÜ Kristal</t>
  </si>
  <si>
    <t>2021-2027.6.01.24-0593</t>
  </si>
  <si>
    <t>Kohtla-Järve FC jalgpalliklubi Järve laste spordilaager Peipsi järve ääres</t>
  </si>
  <si>
    <t>MTÜ KOHTLA-JÄRVE FC JÄRVE</t>
  </si>
  <si>
    <t>2021-2027.6.01.24-0594</t>
  </si>
  <si>
    <t>Noortepäev</t>
  </si>
  <si>
    <t>2021-2027.6.01.24-0595</t>
  </si>
  <si>
    <t>Tantsusammud maailma suunas</t>
  </si>
  <si>
    <t>Mittetulundusühing Pas de Danse</t>
  </si>
  <si>
    <t>2021-2027.6.01.24-0600</t>
  </si>
  <si>
    <t>Mentorkoolitus Alutaguse Rahvamuusikutele ning osavõtt folkloorifestivalist EUROPEADE 2025</t>
  </si>
  <si>
    <t>Mittetulundusühing Alutaguse Rahvamuusikud</t>
  </si>
  <si>
    <t>2021-2027.6.01.24-0601</t>
  </si>
  <si>
    <t>Jalgpall Sinimäe lastele</t>
  </si>
  <si>
    <t>Mittetulundusühing Sinimäe Sport</t>
  </si>
  <si>
    <t>2021-2027.6.01.24-0602</t>
  </si>
  <si>
    <t>Kogukonnafestival "Tudulinna tuled"</t>
  </si>
  <si>
    <t>MTÜ Tudulinna Kultuurikants</t>
  </si>
  <si>
    <t>2021-2027.6.01.24-0617</t>
  </si>
  <si>
    <t>Kogukonna ühendamine läbi eesti rahvatantsu</t>
  </si>
  <si>
    <t>Mittetulundusühing AJAVÄRTEN</t>
  </si>
  <si>
    <t>2021-2027.6.01.24-0619</t>
  </si>
  <si>
    <t>Rohetegu Rabatalus</t>
  </si>
  <si>
    <t>Mittetulundusühing Rabatalu Loodushariduskeskus</t>
  </si>
  <si>
    <t>2021-2027.6.01.24-0624</t>
  </si>
  <si>
    <t>Kohtla-Järve Spordiklubi Viru Sputnik jäähokimängijatele hokivarustus</t>
  </si>
  <si>
    <t>2021-2027.6.01.24-0626</t>
  </si>
  <si>
    <t>Teadusnädal Narvas</t>
  </si>
  <si>
    <t>Narva Linnavalitsuse Kultuuriosakond</t>
  </si>
  <si>
    <t>2021-2027.6.01.24-0632</t>
  </si>
  <si>
    <t>Ida-Virumaa Jää Oasis</t>
  </si>
  <si>
    <t>Mittetulundusühing HC EVEREST</t>
  </si>
  <si>
    <t>2021-2027.6.01.24-0635</t>
  </si>
  <si>
    <t>Narva Ooperipäevad Kreenholmi Manufaktuuris</t>
  </si>
  <si>
    <t>2021-2027.6.01.24-0645</t>
  </si>
  <si>
    <t>Võlumets Päite Loomapargis</t>
  </si>
  <si>
    <t>Päite Team MTÜ</t>
  </si>
  <si>
    <t>2021-2027.6.01.24-0646</t>
  </si>
  <si>
    <t>Estonia Elamuspargi jalgrattakross</t>
  </si>
  <si>
    <t>Mittetulundusühing EstoniaElamuspark</t>
  </si>
  <si>
    <t>2021-2027.6.01.24-0650</t>
  </si>
  <si>
    <t>Kohtla-Jäve spordiklubi ZENIT MTÜ spordilaager Peipsi rannas</t>
  </si>
  <si>
    <t>Mittetulundusühing SK ZENIT</t>
  </si>
  <si>
    <t>2021-2027.6.01.24-0651</t>
  </si>
  <si>
    <t>Narva Veneetsia Saatkonna hooaeg 2024</t>
  </si>
  <si>
    <t>2021-2027.6.01.24-0658</t>
  </si>
  <si>
    <t>Malle Maltisi ooper "Raasulapsuke". Uue ooperi loomine, ettevalmistamine ja esitamine Narva Kreenholmi manufaktuuris</t>
  </si>
  <si>
    <t>UpJump OÜ</t>
  </si>
  <si>
    <t>2021-2027.6.01.24-0666</t>
  </si>
  <si>
    <t>V regionaallennunduse seminar Narva-Jõesuus</t>
  </si>
  <si>
    <t>DIAMOND SKY OÜ</t>
  </si>
  <si>
    <t>2021-2027.6.01.24-0672</t>
  </si>
  <si>
    <t>Pärimusmuusika õpituba Ida-Virumaa lasteaedades</t>
  </si>
  <si>
    <t>Mittetulundusühing Purtse Jõe Arenduskeskus</t>
  </si>
  <si>
    <t>2021-2027.6.01.24-0677</t>
  </si>
  <si>
    <t>Toidujagamiskapi paigaldamine Jõhvi</t>
  </si>
  <si>
    <t>Roheline Vald MTÜ</t>
  </si>
  <si>
    <t>2021-2027.6.01.24-0678</t>
  </si>
  <si>
    <t>Avatud suusatreeningud ja laager alustajatele</t>
  </si>
  <si>
    <t>MTÜ Alutaguse Tervisespordikeskuse sõbrad</t>
  </si>
  <si>
    <t>2021-2027.6.01.24-0681</t>
  </si>
  <si>
    <t>Talvekool</t>
  </si>
  <si>
    <t>2021-2027.6.01.24-0685</t>
  </si>
  <si>
    <t>Roheline laine</t>
  </si>
  <si>
    <t>Mittetulundusühing Kuldne idee</t>
  </si>
  <si>
    <t>2021-2027.6.01.24-0687</t>
  </si>
  <si>
    <t>Noorpurjetajate LHV sarja purjeregati korraldamine Toilas, juuli 2025</t>
  </si>
  <si>
    <t>2021-2027.6.01.24-0691</t>
  </si>
  <si>
    <t>Sügispühad kultuuririkkuseaasta raames!</t>
  </si>
  <si>
    <t>2021-2027.6.01.24-0699</t>
  </si>
  <si>
    <t>Festival iDeeJazz 2024 Narvas</t>
  </si>
  <si>
    <t>2021-2027.6.01.24-0734</t>
  </si>
  <si>
    <t>Ajaloolise Kukruse Kaevanduse sissepääsuala puhastamine</t>
  </si>
  <si>
    <t>MTÜ KUKRUSE KLUBI</t>
  </si>
  <si>
    <t>2021-2027.6.01.24-0737</t>
  </si>
  <si>
    <t>Meie inimesed on meie rikkus</t>
  </si>
  <si>
    <t>2021-2027.6.01.24-0741</t>
  </si>
  <si>
    <t>Koos Kiusamiseta!</t>
  </si>
  <si>
    <t>MTÜ Vice Versa</t>
  </si>
  <si>
    <t>2021-2027.6.01.24-0743</t>
  </si>
  <si>
    <t>Võim ja Vaim Festival</t>
  </si>
  <si>
    <t>2021-2027.6.01.24-0744</t>
  </si>
  <si>
    <t>Tantsumaraton 25</t>
  </si>
  <si>
    <t>2021-2027.6.01.24-0746</t>
  </si>
  <si>
    <t>Mängufilmi "Memmekas" arendus</t>
  </si>
  <si>
    <t>OÜ Mägede Hääl</t>
  </si>
  <si>
    <t>2021-2027.6.01.24-0748</t>
  </si>
  <si>
    <t>LOON, TEEN, HOOLIN: "Looduslaps" Ida-Virumaal</t>
  </si>
  <si>
    <t>2021-2027.6.01.24-0749</t>
  </si>
  <si>
    <t>Hakkab looma! Ida-Virumaa</t>
  </si>
  <si>
    <t>Sihtasutus Rohetiiger</t>
  </si>
  <si>
    <t>2021-2027.6.01.24-0751</t>
  </si>
  <si>
    <t>Narva advendituru korraldamine ja läbiviimine</t>
  </si>
  <si>
    <t>Mittetulundusühing AKTIIVSED NOORED</t>
  </si>
  <si>
    <t>2021-2027.6.01.24-0765</t>
  </si>
  <si>
    <t>Narva-Jõesuu FEestival 2025 eelkontsert</t>
  </si>
  <si>
    <t>Mittetulundusühing Eesti Kammermuusika Ühing</t>
  </si>
  <si>
    <t>2021-2027.6.01.24-0768</t>
  </si>
  <si>
    <t>Talve spordilaager Vinnis</t>
  </si>
  <si>
    <t>2021-2027.6.01.24-0771</t>
  </si>
  <si>
    <t>Punase Risti vabatahtlikele psühholoogia-alased koolitused toimetulekuvõime tõstmiseks ja kogukonna tugevdamiseks</t>
  </si>
  <si>
    <t>Eesti Punane Rist</t>
  </si>
  <si>
    <t>2021-2027.6.01.24-0775</t>
  </si>
  <si>
    <t>Jeti EMV</t>
  </si>
  <si>
    <t>MTÜ TEAM 87</t>
  </si>
  <si>
    <t>2021-2027.6.01.24-0778</t>
  </si>
  <si>
    <t>Ajaloost Arheoloogiani</t>
  </si>
  <si>
    <t>Sihtasutus Narva Kant</t>
  </si>
  <si>
    <t>2021-2027.6.01.24-0794</t>
  </si>
  <si>
    <t>Disainilaager, konkurss ja väljasõit Ida-Virumaa noortele</t>
  </si>
  <si>
    <t>Kräpp Studio OÜ</t>
  </si>
  <si>
    <t>2021-2027.6.01.24-0801</t>
  </si>
  <si>
    <t>Ida-Virumaa Jää Oasis 2. etapp</t>
  </si>
  <si>
    <t>2021-2027.6.01.24-0815</t>
  </si>
  <si>
    <t>Tulevikutegijad</t>
  </si>
  <si>
    <t>Mittetulundusühing Ida Südamete Soojus</t>
  </si>
  <si>
    <t>2021-2027.6.01.24-0824</t>
  </si>
  <si>
    <t>Psühhosotsiaalse kriisisekkumise valmisoleku suurendamine Ida-Virumaal</t>
  </si>
  <si>
    <t>2021-2027.6.01.24-0827</t>
  </si>
  <si>
    <t>Viru Toidu liikmete koolitused ja kohvikutepäeva korraldamine 2025. aastal</t>
  </si>
  <si>
    <t>Mittetulundusühing Kohalik Toit</t>
  </si>
  <si>
    <t>2021-2027.6.01.24-0834</t>
  </si>
  <si>
    <t>Ida-Viru Ehe 2024</t>
  </si>
  <si>
    <t>2021-2027.6.01.24-0835</t>
  </si>
  <si>
    <t>Alutaguse Open- Baltimaade Meistrivõistlused discgolfis Ida-Virumaal</t>
  </si>
  <si>
    <t>Alutaguse Eagle Disc golfi klubi</t>
  </si>
  <si>
    <t>2021-2027.6.01.24-0837</t>
  </si>
  <si>
    <t>Helitehnika soetamine ürituste ja õpitubade läbiviimiseks</t>
  </si>
  <si>
    <t>MTÜ VIRU VÕLUMAA</t>
  </si>
  <si>
    <t>2021-2027.6.01.24-0839</t>
  </si>
  <si>
    <t>Pärimuslikud koolikontserdid Ida-Virumaa koolides</t>
  </si>
  <si>
    <t>MTÜ Virumaa Pärimuse Sõbrad</t>
  </si>
  <si>
    <t>2021-2027.6.01.24-0846</t>
  </si>
  <si>
    <t>Talvised Narva laagrid</t>
  </si>
  <si>
    <t>2021-2027.6.01.24-0851</t>
  </si>
  <si>
    <t>Eesti keele õpe muusika kaudu</t>
  </si>
  <si>
    <t>2021-2027.6.01.24-0853</t>
  </si>
  <si>
    <t>Eesti Saksa Lambakoerte Peanäitus 2025 Toilas</t>
  </si>
  <si>
    <t>Eesti Saksa Lambakoerte Ühing</t>
  </si>
  <si>
    <t>2021-2027.6.01.24-0865</t>
  </si>
  <si>
    <t>ÖkoKambuka: Roheliste ideede planeet</t>
  </si>
  <si>
    <t>Kambuka Kids MTÜ</t>
  </si>
  <si>
    <t>2021-2027.6.01.24-0870</t>
  </si>
  <si>
    <t>Ida-Viru keeleõpetajate talvekool</t>
  </si>
  <si>
    <t>2021-2027.6.01.24-0875</t>
  </si>
  <si>
    <t>Rokkooper "Kohtla-Järve" kutsub avastama Ida-Virumaad elamiseks ja töötamiseks</t>
  </si>
  <si>
    <t>Kohtla-Järve Gümnaasiumi Arendusfond</t>
  </si>
  <si>
    <t>2021-2027.6.01.24-0876</t>
  </si>
  <si>
    <t>Kodukandi kohtumised II</t>
  </si>
  <si>
    <t>2021-2027.6.01.25-0878</t>
  </si>
  <si>
    <t>Pärimusmuusika õpitoad Ida-Virumaa lasteaedades vol2</t>
  </si>
  <si>
    <t>2021-2027.6.01.25-0880</t>
  </si>
  <si>
    <t>Kevade Rahva Käsitöö Festival 2025</t>
  </si>
  <si>
    <t>2021-2027.6.01.25-0883</t>
  </si>
  <si>
    <t>J-FEST 2025: Showcase &amp; Battle edition</t>
  </si>
  <si>
    <t>MTÜ J Production</t>
  </si>
  <si>
    <t>2021-2027.6.01.25-0884</t>
  </si>
  <si>
    <t>Orientiir - 2025. Ökoloogia, haridus, tulevik.</t>
  </si>
  <si>
    <t>2021-2027.6.01.25-0887</t>
  </si>
  <si>
    <t>Peipsi põhjaranniku etnograafiapärandi ürituste sari</t>
  </si>
  <si>
    <t>MTÜ Rannapungerja Pärandikandjad</t>
  </si>
  <si>
    <t>2021-2027.6.01.25-0889</t>
  </si>
  <si>
    <t>Keskkond ja käsitöö käsikäes.</t>
  </si>
  <si>
    <t>2021-2027.6.01.25-0890</t>
  </si>
  <si>
    <t>Pool sajandit Sonda Koolimaja - tänast Kogukonnamaja</t>
  </si>
  <si>
    <t>MTÜ SilKar</t>
  </si>
  <si>
    <t>2021-2027.6.01.25-0891</t>
  </si>
  <si>
    <t>Kiviõli Vägilase jooks</t>
  </si>
  <si>
    <t>Mittetulundusühing Seiklushunt</t>
  </si>
  <si>
    <t>2021-2027.6.01.25-0893</t>
  </si>
  <si>
    <t>Viru-ingeri laulu- ja tantsupidu</t>
  </si>
  <si>
    <t>Narva-Jõesuu Eestlaste Selts Kalju</t>
  </si>
  <si>
    <t>2021-2027.6.01.25-0896</t>
  </si>
  <si>
    <t>Roheline Ellujäämislaager</t>
  </si>
  <si>
    <t>Neos Noortekeskus MTÜ</t>
  </si>
  <si>
    <t>2021-2027.6.01.25-0897</t>
  </si>
  <si>
    <t>Võimlemise, ujumise ja jalgpalli laager</t>
  </si>
  <si>
    <t>2021-2027.6.01.25-0899</t>
  </si>
  <si>
    <t>Montessori hariduse võimalus 6-12 aastaste lastele Ida-Virumaal</t>
  </si>
  <si>
    <t>MTÜ Aabran</t>
  </si>
  <si>
    <t>2021-2027.6.01.25-0900</t>
  </si>
  <si>
    <t>Keskkonnasõbralik moeetendus ja riietevahetusüritus Narvas</t>
  </si>
  <si>
    <t>Mittetulundusühing Ida Moeshow</t>
  </si>
  <si>
    <t>2021-2027.6.01.25-0901</t>
  </si>
  <si>
    <t>Siimu talu MTÜ loodusõppe arenduspäevad</t>
  </si>
  <si>
    <t>MTÜ SIIMU TALU</t>
  </si>
  <si>
    <t>2021-2027.6.01.25-0902</t>
  </si>
  <si>
    <t>Jõhvi kogukonna- ja ettevõtluspäeva korraldamine</t>
  </si>
  <si>
    <t>2021-2027.6.01.25-0905</t>
  </si>
  <si>
    <t>Füüsilise-ja vaimse tervise toetamine Sinimäe ja Olgina aleviku elanikkonnale</t>
  </si>
  <si>
    <t>VAIVARA LAULU JA MÄNGUSELTS VIKERKAAR</t>
  </si>
  <si>
    <t>2021-2027.6.01.25-0907</t>
  </si>
  <si>
    <t>Metoodilise õppematerjali loomine eesti keele õppeks muukeelsetele õpilastele vanuses 12-14: raamat ja aktiivõppe ülesanded</t>
  </si>
  <si>
    <t>2021-2027.6.01.25-0915</t>
  </si>
  <si>
    <t>Ida-Virumaa laste suusaõpe</t>
  </si>
  <si>
    <t>MTÜ SuusaAkadeemia</t>
  </si>
  <si>
    <t>2021-2027.6.01.25-0916</t>
  </si>
  <si>
    <t>Muutuste kevad: õiglane üleminek.</t>
  </si>
  <si>
    <t>2021-2027.6.01.25-0917</t>
  </si>
  <si>
    <t>NORF'25</t>
  </si>
  <si>
    <t>2021-2027.6.01.25-0919</t>
  </si>
  <si>
    <t>Keskkonnalaager</t>
  </si>
  <si>
    <t>MTÜ Huviterra</t>
  </si>
  <si>
    <t>2021-2027.6.01.25-0921</t>
  </si>
  <si>
    <t>Tegevusvõimaluste laiendamine Toila seltsimajas</t>
  </si>
  <si>
    <t>Mittetulundusühing Toila puhke-ja mängualad</t>
  </si>
  <si>
    <t>2021-2027.6.01.25-0925</t>
  </si>
  <si>
    <t>LOODUSLAPS – teekond jätkub.</t>
  </si>
  <si>
    <t>2021-2027.6.01.25-0928</t>
  </si>
  <si>
    <t>11. Alutaguse Rattamaraton</t>
  </si>
  <si>
    <t>2021-2027.6.01.25-0933</t>
  </si>
  <si>
    <t>Kevade äratus Narvas</t>
  </si>
  <si>
    <t>2021-2027.6.01.25-0934</t>
  </si>
  <si>
    <t>Ida-Virumaa külade inspiratsioonipäev</t>
  </si>
  <si>
    <t>Mittetulundusühing Ida-Virumaa Külade Esindus</t>
  </si>
  <si>
    <t>2021-2027.6.01.25-0936</t>
  </si>
  <si>
    <t>Aadu Peki nimeline Voka Triatlon ja Voka tiigifestival</t>
  </si>
  <si>
    <t>2021-2027.6.01.25-0937</t>
  </si>
  <si>
    <t>Virumaa laulupidu 2025 "Meil on laulud laulda"</t>
  </si>
  <si>
    <t>2021-2027.6.01.25-0947</t>
  </si>
  <si>
    <t>Seiklusi täis nädalavahetus</t>
  </si>
  <si>
    <t>2021-2027.6.01.25-0948</t>
  </si>
  <si>
    <t>Kogukonnapärlid ja helid kaevandusveel</t>
  </si>
  <si>
    <t>Sihtasutus Eesti Kaevandusmuuseum</t>
  </si>
  <si>
    <t>2021-2027.6.01.25-0952</t>
  </si>
  <si>
    <t>Kõik on võimalik</t>
  </si>
  <si>
    <t>Mittetulundusühing Narva Merekeskus</t>
  </si>
  <si>
    <t>2021-2027.6.01.25-0957</t>
  </si>
  <si>
    <t>Permakultuuri koolitus</t>
  </si>
  <si>
    <t>OÜ ATTIKA</t>
  </si>
  <si>
    <t>2021-2027.6.01.25-0961</t>
  </si>
  <si>
    <t>Vaivara kihelkonna kultuuri- ja keelepärandi tutvustamine</t>
  </si>
  <si>
    <t>VAIVARA SINIMÄGEDE SIHTASUTUS</t>
  </si>
  <si>
    <t>2021-2027.6.01.25-0965</t>
  </si>
  <si>
    <t>Looduses maalimise laager Rannapungerjal</t>
  </si>
  <si>
    <t>Rannapungerja Loomekoda</t>
  </si>
  <si>
    <t>2021-2027.6.01.25-0967</t>
  </si>
  <si>
    <t>ÖÖMotoNurk 2025</t>
  </si>
  <si>
    <t>2021-2027.6.01.25-0970</t>
  </si>
  <si>
    <t>Kogukonnapäev II, talgud ja suvelõpupiknik Kose külas</t>
  </si>
  <si>
    <t>2021-2027.6.01.25-0979</t>
  </si>
  <si>
    <t>Narva Veneetsia Saatkonna hooaeg 2025</t>
  </si>
  <si>
    <t>2021-2027.6.01.25-0984</t>
  </si>
  <si>
    <t>Narva Bears hokiklubi meeskonna õppereis harrastajate jäähokiturniirile Prahas</t>
  </si>
  <si>
    <t>Narva Bears Hoki klubi</t>
  </si>
  <si>
    <t>2021-2027.6.01.25-0985</t>
  </si>
  <si>
    <t>Lastekaitsepäev Narva-Jõesuu linnas</t>
  </si>
  <si>
    <t>MTÜ Noorteaeg</t>
  </si>
  <si>
    <t>2021-2027.6.01.25-0986</t>
  </si>
  <si>
    <t>EcoQuest</t>
  </si>
  <si>
    <t>2021-2027.6.01.25-0994</t>
  </si>
  <si>
    <t>Õppemaraton ja koolituslaager vabatahtlikele otsijatele</t>
  </si>
  <si>
    <t>Mittetulundusühing Iga Elu</t>
  </si>
  <si>
    <t>2021-2027.6.01.25-0996</t>
  </si>
  <si>
    <t>Arenguhüpe väikesest varjupaigast keskkonnahariduse keskuseks</t>
  </si>
  <si>
    <t>MTÜ Kiisutuba</t>
  </si>
  <si>
    <t>2021-2027.6.01.25-1009</t>
  </si>
  <si>
    <t>Narva Suvised Laagrid "Minu Suvi: Avasta, Loo, Ela! "</t>
  </si>
  <si>
    <t>2021-2027.6.01.25-1018</t>
  </si>
  <si>
    <t>Eco Poksi Laager</t>
  </si>
  <si>
    <t>BOX.444 MTÜ</t>
  </si>
  <si>
    <t>2021-2027.6.01.25-1022</t>
  </si>
  <si>
    <t>TOR BRUGGEN MCC FEST 2025</t>
  </si>
  <si>
    <t>Mittetulundusühing Edukad Sillamäe Noored - ESN</t>
  </si>
  <si>
    <t>2021-2027.1.01.23-0001</t>
  </si>
  <si>
    <t>Avaliku sektori innovatsiooniprojektide toetamine ning analüüsid ja tööriistad avaliku sektori innovatsiooni ja arendustegevuse toetuseks</t>
  </si>
  <si>
    <t>2021-2027.1.04.24-0003</t>
  </si>
  <si>
    <t>Avaliku teenistuse tippjuhtide innovatsioonivõimekuse tõstmine läbi juhtimiskvaliteedi arendamise</t>
  </si>
  <si>
    <t>2021-2027.7.01.22-0003</t>
  </si>
  <si>
    <t>Ametiühingute poliitikakujundamises kaasarääkimise võimekuse suurendamine</t>
  </si>
  <si>
    <t>Eesti Ametiühingute Keskliit</t>
  </si>
  <si>
    <t>2021-2027.7.01.22-0005</t>
  </si>
  <si>
    <t>Rohkem võimalusi väikeettevõtetele!</t>
  </si>
  <si>
    <t>Eesti Väike- ja Keskmiste Ettevõtjate Assotsiatsioon</t>
  </si>
  <si>
    <t>2021-2027.7.01.22-0006</t>
  </si>
  <si>
    <t>KOV inimvara arendamine</t>
  </si>
  <si>
    <t>2021-2027.7.01.22-0007</t>
  </si>
  <si>
    <t>Vabaühenduste Liidu tehniline abi</t>
  </si>
  <si>
    <t>Vabaühenduste Liit</t>
  </si>
  <si>
    <t>2021-2027.7.01.22-0008</t>
  </si>
  <si>
    <t>Tehniline abi Õiglase Ülemineku Toetusfondi rakendamiseks vajalikud maakondlikud tegevused</t>
  </si>
  <si>
    <t>2021-2027.7.01.22-0009</t>
  </si>
  <si>
    <t>Tööandjate võimestamine</t>
  </si>
  <si>
    <t>EESTI TÖÖANDJATE KESKLIIT</t>
  </si>
  <si>
    <t>2021-2027.7.01.23-0010</t>
  </si>
  <si>
    <t>Justiitsministeerium tehniline abi</t>
  </si>
  <si>
    <t>2021-2027.7.01.23-0011</t>
  </si>
  <si>
    <t>Riigi Tugiteenuste Keskuse tehniline abi</t>
  </si>
  <si>
    <t>Riigi Tugiteenuste Keskus</t>
  </si>
  <si>
    <t>2021-2027.7.01.24-0013</t>
  </si>
  <si>
    <t>Riigikantselei tehniline abi</t>
  </si>
  <si>
    <t>2021-2027.7.01.24-0014</t>
  </si>
  <si>
    <t>Haridus- ja Teadusministeeriumi tehniline abi</t>
  </si>
  <si>
    <t>2021-2027.7.01.24-0015</t>
  </si>
  <si>
    <t>Kliimaministeeriumi tehniline abi</t>
  </si>
  <si>
    <t>2021-2027.7.01.24-0016</t>
  </si>
  <si>
    <t>Kultuuriministeeriumi tehniline abi</t>
  </si>
  <si>
    <t>2021-2027.7.01.24-0017</t>
  </si>
  <si>
    <t>Majandus- ja Kommunikatsiooniministeerium tehniline abi</t>
  </si>
  <si>
    <t>2021-2027.7.01.24-0018</t>
  </si>
  <si>
    <t>Regionaal- ja Põllumajandusministeerium tehniline abi</t>
  </si>
  <si>
    <t>2021-2027.7.01.24-0019</t>
  </si>
  <si>
    <t>Siseministeerium tehniline abi</t>
  </si>
  <si>
    <t>2021-2027.7.01.24-0020</t>
  </si>
  <si>
    <t>Sotsiaalministeerium tehniline abi</t>
  </si>
  <si>
    <t>2021-2027.7.01.24-0022</t>
  </si>
  <si>
    <t>Rahandusministeerium tehniline abi</t>
  </si>
  <si>
    <t>2021-2027.7.01.24-0023</t>
  </si>
  <si>
    <t>Ettevõtluse ja Innovatsiooni SA tehniline abi</t>
  </si>
  <si>
    <t>2021-2027.7.01.24-0024</t>
  </si>
  <si>
    <t>Keskkonnainvesteeringute Keskus SA tehniline abi</t>
  </si>
  <si>
    <t>2021-2027.7.01.24-0025</t>
  </si>
  <si>
    <t>Kaasamis- ja arendustegevused (Riigikantselei)</t>
  </si>
  <si>
    <t>2021-2027.7.01.24-0021</t>
  </si>
  <si>
    <t>Sotsiaalministeerium toiduabi tehniline abi</t>
  </si>
  <si>
    <t>2021-2027.7.01.25-0026</t>
  </si>
  <si>
    <t>Riigi Tugiteenuste Keskuse toiduabi tehniline abi</t>
  </si>
  <si>
    <t>2021-2027.2.03.23-0016</t>
  </si>
  <si>
    <t>Päästesõidukite ja päästevarustuse soetamine, IT-lahenduse väljatöötamine ning toimepidevuse ja kriisideks valmisoleku suurendamine</t>
  </si>
  <si>
    <t>Päästeamet</t>
  </si>
  <si>
    <t>2021-2027.2.03.23-0017</t>
  </si>
  <si>
    <t>Merepäästevõimekuse suurendamine</t>
  </si>
  <si>
    <t>Politsei- ja Piirivalveamet</t>
  </si>
  <si>
    <t>2021-2027.4.07.23-0008</t>
  </si>
  <si>
    <t>Toetuse andmise tingimused ennetava ja turvalise elukeskkonna arendamine</t>
  </si>
  <si>
    <t>2021-2027.4.07.23-0012</t>
  </si>
  <si>
    <t>Toetuse andmise tingimused kodanikuühiskonna mõju suurendamiseks ja arengu toetamiseks</t>
  </si>
  <si>
    <t>Sihtasutus Kodanikuühiskonna Sihtkapital</t>
  </si>
  <si>
    <t>2021-2027.6.01.23-0054</t>
  </si>
  <si>
    <t>Põlevkivi kaevandamise ja töötlemisega seotud keskkonnaprobleemide lahendamine ja tervisekahjude vähendamine</t>
  </si>
  <si>
    <t>2021-2027.2.01.23-1681</t>
  </si>
  <si>
    <t>Narva integreeritud heaoluteenuste arendamise ja osutamise keskuse energiatõhusus</t>
  </si>
  <si>
    <t>Sihtasutus NARVA HAIGLA</t>
  </si>
  <si>
    <t>2021-2027.2.01.23-1682</t>
  </si>
  <si>
    <t>Kuressaare integreeritud heaoluteenuste arendamise ja osutamise keskuse energiatõhusus</t>
  </si>
  <si>
    <t>Kuressaare Haigla Sihtasutus</t>
  </si>
  <si>
    <t>2021-2027.4.01.23-0001</t>
  </si>
  <si>
    <t>Sotsiaalkaitsesüsteemide ajakohastamist toetavate infosüsteemide arendused</t>
  </si>
  <si>
    <t>Tervise ja Heaolu Infosüsteemide Keskus</t>
  </si>
  <si>
    <t>2021-2027.4.01.24-0007</t>
  </si>
  <si>
    <t>Hiiumaa teenusmaja rajamine</t>
  </si>
  <si>
    <t>2021-2027.4.01.24-0008</t>
  </si>
  <si>
    <t>Toetatud eluase Rapla linnas</t>
  </si>
  <si>
    <t>2021-2027.4.01.24-0009</t>
  </si>
  <si>
    <t>Kadrina teenusmaja ehitamine</t>
  </si>
  <si>
    <t>2021-2027.4.01.24-0010</t>
  </si>
  <si>
    <t>Saarde valla toetatud eluaseme rajamine</t>
  </si>
  <si>
    <t>2021-2027.4.01.24-0011</t>
  </si>
  <si>
    <t>Kogukonnas toetatud eluaseme rajamine Jõgeval</t>
  </si>
  <si>
    <t>2021-2027.4.01.24-0012</t>
  </si>
  <si>
    <t>Kogukonnapõhise toetatud eluaseme rajamine Tori vallas</t>
  </si>
  <si>
    <t>2021-2027.4.01.24-0017</t>
  </si>
  <si>
    <t>Põltsamaa valla kogukonnapõhine toetatud eluasemehoone</t>
  </si>
  <si>
    <t>2021-2027.4.01.24-0018</t>
  </si>
  <si>
    <t>Kogukonnapõhise toetatud eluaseme rajamine Kehrasse</t>
  </si>
  <si>
    <t>2021-2027.4.01.24-0019</t>
  </si>
  <si>
    <t>Kogukonnapõhise toetatud eluaseme loomine Kihnu vallas</t>
  </si>
  <si>
    <t>Kihnu Vallavalitsus</t>
  </si>
  <si>
    <t>2021-2027.4.01.24-0020</t>
  </si>
  <si>
    <t>Elva valla kogukonnapõhise toetatud eluaseme loomine</t>
  </si>
  <si>
    <t>2021-2027.4.01.24-0023</t>
  </si>
  <si>
    <t>Teenusmaja rajamine Saue valda Riisipere alevikku</t>
  </si>
  <si>
    <t>2021-2027.4.01.24-0024</t>
  </si>
  <si>
    <t>Alutaguse toetatud eluaseme loomine</t>
  </si>
  <si>
    <t>2021-2027.4.01.24-0035</t>
  </si>
  <si>
    <t>Helme kogukonnapõhise toetatud eluasemete loomine</t>
  </si>
  <si>
    <t>2021-2027.4.01.24-0037</t>
  </si>
  <si>
    <t>Toetatud eluaseme rajamine Kohtla-Nõmme alevisse</t>
  </si>
  <si>
    <t>2021-2027.4.01.24-0040</t>
  </si>
  <si>
    <t>AS-i Hoolekandeteenused Vääna-Viti Kodu ja Sillamäe Kodu reorganiseerimine</t>
  </si>
  <si>
    <t>AS HOOLEKANDETEENUSED</t>
  </si>
  <si>
    <t>2021-2027.4.01.24-0043</t>
  </si>
  <si>
    <t>SA Narva-Jõesuu Hooldekodu erihoolekande teenusekohtade reorganiseerimine</t>
  </si>
  <si>
    <t>Sihtasutus Narva-Jõesuu Hooldekodu</t>
  </si>
  <si>
    <t>2021-2027.4.01.24-0044</t>
  </si>
  <si>
    <t>AS-i Koeru Hooldekeskus reorganiseerimine</t>
  </si>
  <si>
    <t>AS Koeru Hooldekeskus</t>
  </si>
  <si>
    <t>2021-2027.4.01.24-0045</t>
  </si>
  <si>
    <t>MTÜ Valgamaa Tugikeskus reorganiseerimine</t>
  </si>
  <si>
    <t>mittetulundusühing Valgamaa Tugikeskus</t>
  </si>
  <si>
    <t>2021-2027.4.01.24-0046</t>
  </si>
  <si>
    <t>MTÜ Lõuna-Eesti Erihooldusteenuste Keskus reorganiseerimine</t>
  </si>
  <si>
    <t>Mittetulundusühing Lõuna-Eesti Erihooldusteenuste Keskus</t>
  </si>
  <si>
    <t>2021-2027.4.01.24-0047</t>
  </si>
  <si>
    <t>Teenusekohtade reorganiseerimine Tallinna Linnavalitsuse poolt</t>
  </si>
  <si>
    <t>Tallinna Linnavaraamet</t>
  </si>
  <si>
    <t>2021-2027.4.01.25-0048</t>
  </si>
  <si>
    <t>KLAT peremajade rajamine</t>
  </si>
  <si>
    <t>2021-2027.4.01.23-0004</t>
  </si>
  <si>
    <t>Narva integreeritud heaoluteenuste arendamise ja osutamise keskus</t>
  </si>
  <si>
    <t>2021-2027.4.01.23-0005</t>
  </si>
  <si>
    <t>Kuressaare integreeritud heaoluteenuste arendamise ja osutamise keskus</t>
  </si>
  <si>
    <t>2021-2027.4.10.23-0001</t>
  </si>
  <si>
    <t>Toidu- ja esmatarbekaubad enim puudust kannatavatele inimestele</t>
  </si>
  <si>
    <t>2021-2027.4.02.24-0093</t>
  </si>
  <si>
    <t>Vanemaealisi väärtustavate hoiakute kujundamine ja aktiivsena vananemise toetamine</t>
  </si>
  <si>
    <t>2021-2027.4.03.23-0006</t>
  </si>
  <si>
    <t>Terviseriskide ennetamine ja vähendamine</t>
  </si>
  <si>
    <t>Tervise Arengu Instituut</t>
  </si>
  <si>
    <t>2021-2027.4.03.22-0004</t>
  </si>
  <si>
    <t>Eesti inimeste pensionialase teadlikkuse suurendamine</t>
  </si>
  <si>
    <t>2021-2027.4.03.24-0008</t>
  </si>
  <si>
    <t>Toetavad tegevused pikaajalise ajutise töövõimetusega inimestele toetussüsteemi loomiseks</t>
  </si>
  <si>
    <t>2021-2027.4.07.23-0002</t>
  </si>
  <si>
    <t>Laste ja perede toetamine</t>
  </si>
  <si>
    <t>2021-2027.4.09.22-0001</t>
  </si>
  <si>
    <t>Sotsiaalkaitse ja pikaajalise hoolduse kättesaadavus</t>
  </si>
  <si>
    <t>Sotsiaalkindlustusamet</t>
  </si>
  <si>
    <t>2021-2027.4.09.23-0002</t>
  </si>
  <si>
    <t>Pikaajalise hoolduse kättesaadavuse ja kvaliteedi parandamine</t>
  </si>
  <si>
    <t>2021-2027.4.09.23-0006</t>
  </si>
  <si>
    <t>Inimkeskse hoolekande- ja tervishoiusüsteemi koordinatsioonimudeli jätkurakendamine Raplamaal</t>
  </si>
  <si>
    <t>2021-2027.4.09.23-0007</t>
  </si>
  <si>
    <t>Inimkeskse hoolekande- ja tervishoiusüsteemi koordinatsioonimudeli rakendamine Saare maakonnas</t>
  </si>
  <si>
    <t>2021-2027.4.09.23-0008</t>
  </si>
  <si>
    <t>Valgamaa hoolduskoordinatsioon</t>
  </si>
  <si>
    <t>2021-2027.4.09.23-0009</t>
  </si>
  <si>
    <t>Inimkeskse hoolekande- ja tervishoiusüsteemi koordinatsiooni jätkumudeli rakendamine Tartumaal</t>
  </si>
  <si>
    <t>2021-2027.4.09.24-0038</t>
  </si>
  <si>
    <t>Kvaliteetsete kodus elamist toetavate hoolekandeteenuste arendamine Kuusalu vallas</t>
  </si>
  <si>
    <t>MTÜ Kuusalu Hoolela</t>
  </si>
  <si>
    <t>2021-2027.4.09.24-0039</t>
  </si>
  <si>
    <t>Sotsiaalteenuste kvaliteedi tõstmine Haapsalu linnas</t>
  </si>
  <si>
    <t>Haapsalu Hoolekandekeskus</t>
  </si>
  <si>
    <t>2021-2027.4.09.24-0041</t>
  </si>
  <si>
    <t>Koduteenuse arendamine Kastre, Kambja ja Tartu vallas</t>
  </si>
  <si>
    <t>2021-2027.4.09.24-0042</t>
  </si>
  <si>
    <t>Hoolekandeteenuste arendamine</t>
  </si>
  <si>
    <t>2021-2027.4.09.24-0043</t>
  </si>
  <si>
    <t>Saue sotsiaalkeskuse teenuste kättesaadavuse parandamine ja kvaliteedi tõstmine</t>
  </si>
  <si>
    <t>Saue Sotsiaalkeskus</t>
  </si>
  <si>
    <t>2021-2027.4.09.24-0046</t>
  </si>
  <si>
    <t>Iseseisvat toimetulekut toetavate sotsiaalteenuste arendamine Kose vallas</t>
  </si>
  <si>
    <t>2021-2027.4.09.24-0055</t>
  </si>
  <si>
    <t>Vabatahtliku tegevuse ennetusmudeli arendamine ja testimine koduhooldusteenuse lisakomponendina neljas omavalitsuses.</t>
  </si>
  <si>
    <t>MTÜ Vabatahtlikud seltsilised</t>
  </si>
  <si>
    <t>2021-2027.4.09.24-0062</t>
  </si>
  <si>
    <t>Hoolekandeteenuste arendamine Keila linnas</t>
  </si>
  <si>
    <t>2021-2027.4.09.24-0070</t>
  </si>
  <si>
    <t>Sotsiaalteenuste kättesaadavuse parandamine ja kvaliteedi tõstmine Elva vallas</t>
  </si>
  <si>
    <t>2021-2027.4.09.24-0074</t>
  </si>
  <si>
    <t>Lääne-Harju valla Tugikeskuse teenuste laiendamine ning sotsiaalteenuste arendamine</t>
  </si>
  <si>
    <t>2021-2027.4.09.24-0075</t>
  </si>
  <si>
    <t>Sotsiaalteenuste kättesaadavuse ja kvaliteedi parandamine Harku vallas</t>
  </si>
  <si>
    <t>2021-2027.4.09.24-0076</t>
  </si>
  <si>
    <t>Sotsiaalteenuste arendamine Viimsi vallas</t>
  </si>
  <si>
    <t>2021-2027.4.09.24-0078</t>
  </si>
  <si>
    <t>Projekti "Koduteenuse järjepidev arendamine Jõgeva vallas kvaliteedi ja laialdasema kättesaadavuse tagamiseks" taotlus Euroopa Liidu struktuurivahenditest rahastamiseks</t>
  </si>
  <si>
    <t>2021-2027.4.09.24-0083</t>
  </si>
  <si>
    <t>Sotsiaalteenuste kvaliteedi ja kättesaadavuse parandamine Viljandi linnas</t>
  </si>
  <si>
    <t>2021-2027.4.09.24-0089</t>
  </si>
  <si>
    <t>Põhja-Sakala Sotsiaalteenuste keskuses koduteenuste kvaliteedi tõstmine ja uue päevateenuse loomine.</t>
  </si>
  <si>
    <t>Põhja-Sakala Sotsiaalteenuste Keskus</t>
  </si>
  <si>
    <t>2021-2027.4.09.24-0091</t>
  </si>
  <si>
    <t>Aktiveeriv programm seenioritele (AktivS programm)</t>
  </si>
  <si>
    <t>VIV Living Tervisemaja OÜ</t>
  </si>
  <si>
    <t>2021-2027.4.09.24-0092</t>
  </si>
  <si>
    <t>Toetavate sotsiaalteenuste kättesaadavuse parandamine ja kvaliteedi tõstmine Põltsamaa vallas</t>
  </si>
  <si>
    <t>2021-2027.4.09.24-0093</t>
  </si>
  <si>
    <t>Koduteenuse arendamine Rakvere linnas</t>
  </si>
  <si>
    <t>2021-2027.4.09.24-0094</t>
  </si>
  <si>
    <t>Sotsiaalteenuste arendamine Saku vallas</t>
  </si>
  <si>
    <t>2021-2027.4.09.24-0097</t>
  </si>
  <si>
    <t>Hoolduskoormuse vähendamine koduhoolduses ravijärgimuse parandamise abil, kasutades uudseid digitaalseid ravimite võtmise meeldetuletuse ja väljastuse lahendusi</t>
  </si>
  <si>
    <t>Tikstek OÜ</t>
  </si>
  <si>
    <t>2021-2027.4.09.24-0099</t>
  </si>
  <si>
    <t>Kaasaegsete koduhooldust lihtsustavate digitaalsete tehnoloogiate ning muude abivahendite ning teenuste kasutusele võtmine</t>
  </si>
  <si>
    <t>Koduandur OÜ</t>
  </si>
  <si>
    <t>2021-2027.4.09.24-0102</t>
  </si>
  <si>
    <t>Iseseisev elu hooleandja toel</t>
  </si>
  <si>
    <t>CareMate OÜ</t>
  </si>
  <si>
    <t>2021-2027.4.09.24-0103</t>
  </si>
  <si>
    <t>Kuressaare Hoolekanne</t>
  </si>
  <si>
    <t>2021-2027.4.09.24-0104</t>
  </si>
  <si>
    <t>Tartu linna koduteenuse arendusprojekt</t>
  </si>
  <si>
    <t>Päevakeskus Kalda</t>
  </si>
  <si>
    <t>2021-2027.4.09.24-0106</t>
  </si>
  <si>
    <t>Sotsiaalteenuste kättesaadavuse ja kvaliteedi parandamine Jõelähtme vallas</t>
  </si>
  <si>
    <t>Jõelähtme Valla Päevakeskus</t>
  </si>
  <si>
    <t>2021-2027.4.09.25-0108</t>
  </si>
  <si>
    <t>Täisealiste eestkoste valdkonna arendamine Tallinna linnas</t>
  </si>
  <si>
    <t>Tallinna Sotsiaal- ja Tervishoiuamet</t>
  </si>
  <si>
    <t>2021-2027.4.09.25-0109</t>
  </si>
  <si>
    <t>Sisserändajate lõimumist, sh kohanemist toetavate sotsiaalteenuste arendamine ja juurutamine Tallinna linnas</t>
  </si>
  <si>
    <t>2021-2027.4.09.25-0118</t>
  </si>
  <si>
    <t>Isiku kodus elamist toetavate teenuste kaasajastamine ja kättesaadavuse parandamine Rae vallas</t>
  </si>
  <si>
    <t>2021-2027.4.09.25-0121</t>
  </si>
  <si>
    <t>Kohaliku omavalitsuse sotsiaalteenuse haldusplatvormi "Hoolduskompass" analüüs ja arendus I etapp</t>
  </si>
  <si>
    <t>Eldycare OÜ</t>
  </si>
  <si>
    <t>2021-2027.4.09.25-0123</t>
  </si>
  <si>
    <t>Tehisintellekti "kaaslane.ai" ning IoT seadmete kasutamine ravimijärgimuse parandamiseks, meeldetuletuste edastamiseks ning üksilduse vähendamiseks.</t>
  </si>
  <si>
    <t>CrabSec OÜ</t>
  </si>
  <si>
    <t>2021-2027.4.09.25-0124</t>
  </si>
  <si>
    <t>Juhtumikorraldusliku koostöömudeli rakendamine Päästeametis</t>
  </si>
  <si>
    <t>2021-2027.4.09.25-0127</t>
  </si>
  <si>
    <t>Sotsiaalkiirabi</t>
  </si>
  <si>
    <t>Estkeer OÜ</t>
  </si>
  <si>
    <t>2021-2027.4.09.24-0023</t>
  </si>
  <si>
    <t>MTÜ Nelja Valla Kogu toetusmeede "Sotsiaalse kaitse suurendamine"</t>
  </si>
  <si>
    <t>Nelja Valla Kogu</t>
  </si>
  <si>
    <t>2021-2027.4.09.24-0024</t>
  </si>
  <si>
    <t>Sotsiaalne kaasatus</t>
  </si>
  <si>
    <t>2021-2027.4.09.24-0025</t>
  </si>
  <si>
    <t>Valgamaa Partnerluskogu Sotsiaalne turvatunne</t>
  </si>
  <si>
    <t>mittetulundusühing Valgamaa Partnerluskogu</t>
  </si>
  <si>
    <t>2021-2027.4.09.24-0028</t>
  </si>
  <si>
    <t>Lõuna-Järvamaa koostöökogu "Väärikas vananemine, toimetulek ja sotsiaalne kaasatus"</t>
  </si>
  <si>
    <t>Lõuna-Järvamaa koostöökogu</t>
  </si>
  <si>
    <t>2021-2027.4.09.24-0029</t>
  </si>
  <si>
    <t>Sotsiaalse kaasatuse meede</t>
  </si>
  <si>
    <t>Mittetulundusühing Võrumaa Partnerluskogu</t>
  </si>
  <si>
    <t>2021-2027.4.09.24-0030</t>
  </si>
  <si>
    <t>MTÜ Virumaa Koostöökogu MEEDE 5. SOTSIAALNE HEAOLU</t>
  </si>
  <si>
    <t>2021-2027.4.09.24-0033</t>
  </si>
  <si>
    <t>Meede 3.3. SOTSIAALSE KAASATUSE SUURENDAMINE</t>
  </si>
  <si>
    <t>Tartumaa Arendusselts</t>
  </si>
  <si>
    <t>2021-2027.4.09.24-0034</t>
  </si>
  <si>
    <t>Kirderanniku koostöökogu MTÜ;Sotsiaalne kaasatus (ESF+meede)</t>
  </si>
  <si>
    <t>Kirderanniku Koostöökogu MTÜ</t>
  </si>
  <si>
    <t>2021-2027.4.09.24-0037</t>
  </si>
  <si>
    <t>Jõgevamaa Koostöökoda "Sotsiaalse kaasatuse suurendamine"</t>
  </si>
  <si>
    <t>Jõgevamaa Koostöökoda</t>
  </si>
  <si>
    <t>2021-2027.4.09.24-0044</t>
  </si>
  <si>
    <t>Rohelise Jõemaa Koostöökogu Meede 3: Sotsiaalse kaasatuse suurendamine ja hoolduskoormuse vähendamine</t>
  </si>
  <si>
    <t>Rohelise Jõemaa Koostöökogu</t>
  </si>
  <si>
    <t>2021-2027.4.09.24-0045</t>
  </si>
  <si>
    <t>MTÜ Piiriveere Liider - Sotsiaalne kaasatus (Euroopa Sotsiaalfond+ meede)</t>
  </si>
  <si>
    <t>Mittetulundusühing PIIRIVEERE LIIDER</t>
  </si>
  <si>
    <t>2021-2027.4.09.24-0047</t>
  </si>
  <si>
    <t>MTÜ Järva Arengu Partnerid Meede 3.1 Sotsiaalvaldkonna arendamine piirkonnas</t>
  </si>
  <si>
    <t>mittetulundusühing Järva Arengu Partnerid</t>
  </si>
  <si>
    <t>2021-2027.4.09.24-0050</t>
  </si>
  <si>
    <t>Raplamaa Partnerluskogu Meede 4 "Sotsiaalne heaolu"</t>
  </si>
  <si>
    <t>Mittetulundusühing Raplamaa Partnerluskogu</t>
  </si>
  <si>
    <t>2021-2027.4.09.24-0051</t>
  </si>
  <si>
    <t>MTÜ Partnerid "Sotsiaalne toimetulek"</t>
  </si>
  <si>
    <t>Mittetulundusühing Partnerid</t>
  </si>
  <si>
    <t>2021-2027.4.09.24-0052</t>
  </si>
  <si>
    <t>Mulgimaa Arenduskoda: Meede IV</t>
  </si>
  <si>
    <t>Mulgimaa Arenduskoda</t>
  </si>
  <si>
    <t>2021-2027.4.09.24-0053</t>
  </si>
  <si>
    <t>MTÜ Võrtsjärve Ühendus Meede 4: Sotsiaalse heaolu edendamine</t>
  </si>
  <si>
    <t>Mittetulundusühing VÕRTSJÄRVE ÜHENDUS</t>
  </si>
  <si>
    <t>2021-2027.4.09.24-0056</t>
  </si>
  <si>
    <t>Mittetulundusühing Arenduskoda, meede M4.1 "Sotsiaalne kaasatus kogukondades"</t>
  </si>
  <si>
    <t>Mittetulundusühing ARENDUSKODA</t>
  </si>
  <si>
    <t>2021-2027.4.09.24-0057</t>
  </si>
  <si>
    <t>Põlvamaa Partnerluskogu Sotsiaalmeede</t>
  </si>
  <si>
    <t>Põlvamaa Partnerluskogu</t>
  </si>
  <si>
    <t>2021-2027.4.09.24-0058</t>
  </si>
  <si>
    <t>Saarte Koostöökogu, Sotsiaalmeede</t>
  </si>
  <si>
    <t>Mittetulundusühing Saarte Koostöökogu</t>
  </si>
  <si>
    <t>2021-2027.4.09.24-0061</t>
  </si>
  <si>
    <t>Sotsiaalvaldkonna arendamine</t>
  </si>
  <si>
    <t>Pärnu Lahe Partnerluskogu</t>
  </si>
  <si>
    <t>2021-2027.4.09.24-0063</t>
  </si>
  <si>
    <t>MTÜ Kodukant Läänemaa Sotsiaalteenuste arendamine</t>
  </si>
  <si>
    <t>mittetulundusühing Kodukant Läänemaa</t>
  </si>
  <si>
    <t>2021-2027.4.09.24-0064</t>
  </si>
  <si>
    <t>Sotsiaalselt kaasatud elanikkond</t>
  </si>
  <si>
    <t>Lääne-Harju Koostöökogu</t>
  </si>
  <si>
    <t>2021-2027.4.09.24-0066</t>
  </si>
  <si>
    <t>MTÜ Ida-Harju Koostöökoda - Sotsiaalse kaasatuse tugevdamine</t>
  </si>
  <si>
    <t>IDA-HARJU KOOSTÖÖKODA</t>
  </si>
  <si>
    <t>2021-2027.4.09.24-0067</t>
  </si>
  <si>
    <t>MTÜ PAIK LEADER-TEGEVUSPIIRKONNA ÜHISSTRATEEGIA 2024–2030 Meede nr 4: sotsiaalmeede</t>
  </si>
  <si>
    <t>Mittetulundusühing PAIK</t>
  </si>
  <si>
    <t>2021-2027.4.09.24-0068</t>
  </si>
  <si>
    <t>Põhja-Harju Koostöökogu_Sotsiaalne sidusus</t>
  </si>
  <si>
    <t>Mittetulundusühing Põhja-Harju Koostöökogu</t>
  </si>
  <si>
    <t>2021-2027.4.09.24-0069</t>
  </si>
  <si>
    <t>MTÜ Hiidlaste Koostöökogu Sotsiaalteenuste arendamine</t>
  </si>
  <si>
    <t>Mittetulundusühing Hiidlaste Koostöökogu</t>
  </si>
  <si>
    <t>2021-2027.4.09.23-0013</t>
  </si>
  <si>
    <t>Mitmekülgse abivajadusega lastele teenuste väljatöötamine ja arendamine</t>
  </si>
  <si>
    <t>2021-2027.6.01.23-0026</t>
  </si>
  <si>
    <t>Ühiskondlikku muutust toetavate sotsiaal- ja tervishoiuteenuste arendamine Ida-Virumaal TAT</t>
  </si>
  <si>
    <t>Andmed seisuga 31.05.2025</t>
  </si>
  <si>
    <t>ÜF</t>
  </si>
  <si>
    <t>Kontroll:</t>
  </si>
  <si>
    <t>Ühtekuuluvuspoliitika fondide 2021-2027 meetmete nimekiri (VV-s kinnitatav osa)</t>
  </si>
  <si>
    <t>Poliitikaeesmärk</t>
  </si>
  <si>
    <t>EL erieesmärk</t>
  </si>
  <si>
    <t>Seotud asutused</t>
  </si>
  <si>
    <t>Eelarve</t>
  </si>
  <si>
    <t>Nr</t>
  </si>
  <si>
    <t>Nimetus</t>
  </si>
  <si>
    <t>Prioriteet</t>
  </si>
  <si>
    <t xml:space="preserve">Meetme number </t>
  </si>
  <si>
    <t>Rakenduskavaga kooskõlas olevad sekkumised</t>
  </si>
  <si>
    <t>Rakendus-asutus</t>
  </si>
  <si>
    <t>Rakendus-üksus</t>
  </si>
  <si>
    <t>EL toetuse eelarve</t>
  </si>
  <si>
    <t>EL toetuse ülebroneering</t>
  </si>
  <si>
    <t>EL toetuse osakaal</t>
  </si>
  <si>
    <t>Riiklik kaas-finantseering</t>
  </si>
  <si>
    <t>Riikliku kaas-finantseeringu osakaal</t>
  </si>
  <si>
    <t>Oma-finantseering</t>
  </si>
  <si>
    <t>Oma-finantseeringu osakaal</t>
  </si>
  <si>
    <t>Kogu-maksumus</t>
  </si>
  <si>
    <t>EL</t>
  </si>
  <si>
    <t>vahe (kntrl)</t>
  </si>
  <si>
    <t>(a)(i)</t>
  </si>
  <si>
    <t>teadus- ja innovatsioonivõime ning kõrgetasemeliste tehnoloogiate kasutuselevõtu arendamine ja suurendamine</t>
  </si>
  <si>
    <t>21.1.1.1</t>
  </si>
  <si>
    <t>Ettevõtete TAI-mahukuse ja teadmussiirde võimekuse suurendamine</t>
  </si>
  <si>
    <t>Ettevõtjate TAI teadlikkuse kasvatamine (TAI võimalused) ja TAI võimekuse tõstmine.
Rakendusuuringute ja eksperimentaalarenduse programm
Ettevõtte arenguprogramm (sh Ettevõtte arenguprogramm, Ettevõtja tootearendusprogramm, Arenduskeskuste toetus)
Innovatsiooni- ja arendusosak
Innovaatilised riigihanked</t>
  </si>
  <si>
    <t>ERF</t>
  </si>
  <si>
    <t>21.1.1.2</t>
  </si>
  <si>
    <t xml:space="preserve">Ühiskonna ja majanduse vajadustele vastava teadus- ja arendustegevuse võimekuse kasvatamine </t>
  </si>
  <si>
    <t xml:space="preserve">Teadusuuringute mõju suurendamine ning teadusasutuste ja kõrgkoolide institutsionaalse teadmussiirde suutlikkuse toetamine (ASTRA+).   
Temaatiliste teadus- ja arendustegevuse programmide rakendamine akadeemilise, era- ja avaliku sektori koosloome ja koostöö edendamiseks nutika spetsialiseerumise valdkondades. 
Teadus-, arendus- ja innovatsioonitegevuste tulemuste rakendamise võimekuse tõstmine ühiskonnas ning selleks soodsa poliitikakeskkonna loomine.
Teadmusvõrgustike ning ettevõtlus- ja teadusringkondade sidemete loomine töötajate liikumise kaudu akadeemilise, era- ja avaliku sektori vahel. 
Majanduse ja ühiskonna vajadustele vastavate tipptasemel teadmuse ja teadustaristu teenuste kättesaadavaks tegemine TAIE fookusvaldkondades.  </t>
  </si>
  <si>
    <t>21.1.1.3</t>
  </si>
  <si>
    <t>Avaliku sektori innovatsiooniprojektide toetamine ning analüüsid ja
tööriistad avaliku sektori innovatsiooni ja arendustegevuse toetuseks</t>
  </si>
  <si>
    <t>21.1.1.4</t>
  </si>
  <si>
    <t>T&amp;A rahvusvahelistumise toetamine: ühendumine rahvusvahelise teadmiste turuga</t>
  </si>
  <si>
    <t>(a)(ii)</t>
  </si>
  <si>
    <t>digitaliseerimisest kasu toomine kodanike, ettevõtjate, teadusasutuste ja avaliku sektori asutuste jaoks</t>
  </si>
  <si>
    <t>21.1.2.1</t>
  </si>
  <si>
    <t xml:space="preserve">Digilahenduste ja uuenduste väljatöötamine ja kasutuselevõtt avalikus sektoris 
</t>
  </si>
  <si>
    <t>21.1.2.2</t>
  </si>
  <si>
    <t>Digilahenduste ja uuenduste väljatöötamine ja kasutuselevõtt erasektoris</t>
  </si>
  <si>
    <t>(a)(iii)</t>
  </si>
  <si>
    <t>VKEde kestliku majanduskasvu ja konkurentsivõime tõhustamine ning VKEdes töökohtade loomine, muu hulgas tootlike investeeringute kaudu</t>
  </si>
  <si>
    <t>21.1.3.1</t>
  </si>
  <si>
    <t>Ettevõtete rahvusvahelistumise toetamine (sh välisesindajate võrgustiku arendamine, ühisstendidel osalemise toetamine, ekspordialaste kompetentside ja võimekuse arendamine; Välisinvesteeringute ja välisspetsialistide kaasamise toetamine)
Iduettevõtluse hoogustamine
VKE arenguprogramm
Ettevõtete digitaliseerimisega seotud tegevuste toetamine (sh RTE) 
Ettevõtlusteadlikkus, sh juhtimiskvaliteet ja vastutustundlik ettevõtlus 
Turismisektori elavdamine ja taaskäivitamise toetamine
Starditoetus</t>
  </si>
  <si>
    <t>21.1.3.2</t>
  </si>
  <si>
    <t>Kultuuri valdkondadeülene arendamine, koostöö ja rahvusvahelistumine</t>
  </si>
  <si>
    <t>Kultuuri- ja loomesektoris tegutsevate ambitsioonikate  VKEde arenguplaanide toetamine ja kasvupotentsiaaliga VKEde ekspordivõimekuse kasvatamine; 
Kultuuri- ja loomesektori arengut toetavate tugiteenuste (inkubatsiooni-, kiirendi- ja arendusteenused) pakkumine; 
Kultuuri- ja loomesektori sisese ja sektorite ülese koostöö soodustamine;
Loomemajandusalase teadlikkuse kasvatamine ning teadmiste ja oskuste arendamine.</t>
  </si>
  <si>
    <t>21.1.3.3</t>
  </si>
  <si>
    <t>Regionaalareng</t>
  </si>
  <si>
    <t>Kagu-Eesti ettevõtluse arengu toetusmeede</t>
  </si>
  <si>
    <t>21.1.3.4</t>
  </si>
  <si>
    <t>Rahastamisvahendite pakkumine ettevõtetele (laenud, garantiid, omakapitali investeeringud)</t>
  </si>
  <si>
    <t>21.1.3.5</t>
  </si>
  <si>
    <t>VKEde teadlikkuse kasvatamine ja nõustamine maakondlikes arenduskeskustes</t>
  </si>
  <si>
    <t>(a)(iv)</t>
  </si>
  <si>
    <t>aruka spetsialiseerumise, tööstusliku ülemineku ja ettevõtluse oskuste arendamine</t>
  </si>
  <si>
    <t>21.1.4.1</t>
  </si>
  <si>
    <t>VKEde oskuste arendamine maakondlikes arenduskeskustes</t>
  </si>
  <si>
    <t>21.1.4.2</t>
  </si>
  <si>
    <t xml:space="preserve">Teadusuuringute mõju suurendamine ning teadusasutuste ja kõrgkoolide institutsionaalse teadmussiirde suutlikkuse toetamine (ASTRA+) </t>
  </si>
  <si>
    <t>21.1.4.3</t>
  </si>
  <si>
    <t>(a)(v)</t>
  </si>
  <si>
    <t>digitaalse ühenduvuse suurendamine</t>
  </si>
  <si>
    <t>21.1.5.1</t>
  </si>
  <si>
    <t>Ühenduvus</t>
  </si>
  <si>
    <t>Väga suure läbilaskevõimega juurdepääsuvõrgu ehitamine; 5G arendamise toetamine</t>
  </si>
  <si>
    <t>(b)(i)</t>
  </si>
  <si>
    <t>energiatõhususe edendamine ja kasvuhoonegaaside heitkoguste vähendamine</t>
  </si>
  <si>
    <t>21.2.1.1</t>
  </si>
  <si>
    <t>Korterelamute rekonstrueerimise toetamine; Korterelamute etapipõhise rekonstrueerimise toetamine madala kinnisvara väärtusega piirkondades</t>
  </si>
  <si>
    <t>21.2.1.2</t>
  </si>
  <si>
    <t>Kaugküttesüsteemide ja katelseadmete renoveerimise ja rajamise toetamine (sh investeeringud keskmise võimsusega põletusseadmetesse)</t>
  </si>
  <si>
    <t>21.2.1.3</t>
  </si>
  <si>
    <t>Tervishoiuasutuste energiatõhusus</t>
  </si>
  <si>
    <t>21.2.1.4</t>
  </si>
  <si>
    <t>Elamute liitumine kaugküttevõrkudega või tahkel kütusel põhineva kütteseadme uuendamine</t>
  </si>
  <si>
    <t>21.2.1.5</t>
  </si>
  <si>
    <t xml:space="preserve">Õhukvaliteedi seirevõrgustiku arendamine ja täiendamine; Asukohapõhise terviseriski hinnangute süsteemi loomine. </t>
  </si>
  <si>
    <t>21.2.1.6</t>
  </si>
  <si>
    <t xml:space="preserve">Elamuinvesteeringute fond
</t>
  </si>
  <si>
    <t>(b)(ii)</t>
  </si>
  <si>
    <t>taastuvenergia edendamine kooskõlas direktiiviga (EL) 2018/2001, sealhulgas selles sätestatud säästlikkuse kriteeriumidega</t>
  </si>
  <si>
    <t>21.2.2.1</t>
  </si>
  <si>
    <t xml:space="preserve">Biometaani kasutuselevõtu soodustamine </t>
  </si>
  <si>
    <t>(b)(iv)</t>
  </si>
  <si>
    <t>kliimamuutustega kohanemise ja katastroofiriski ennetamise ning vastupanuvõime edendamine, võttes arvesse ökosüsteemipõhiseid lähenemisviise</t>
  </si>
  <si>
    <t>21.2.3.1</t>
  </si>
  <si>
    <t>Kombineeritud sadeveesüsteemid sh. lahkvoolsete sademeveesüsteemide rajamine; Mitteheas seisundis veekogumite tervendamine;
KOV kliimameetmed ja muud kohanemise meetmed; Meteoroloogilise, hüdroloogilise ja keskkonnaseire ning nende tugisüsteemide arendamine</t>
  </si>
  <si>
    <t>21.2.3.2</t>
  </si>
  <si>
    <t xml:space="preserve">Elupaikade taastamine kliimamuutustega kohanemise valmisoleku suurendamiseks; Rohestamiskavade koostamine ja elluviimine ehk linnade elurikkuse parendamine, sh rohealade täiendav rajamine </t>
  </si>
  <si>
    <t>21.2.3.3</t>
  </si>
  <si>
    <t>Turvalise keskkonna kujundamine; Päästmine maismaal ja siseveekogudel; elanikkonnakaitse, kriisideks valmisolek ja nende lahendamine; abi osutamine merealadel ja piiriveekogudel</t>
  </si>
  <si>
    <t>21.2.3.4</t>
  </si>
  <si>
    <t>Sadamate akvatooriumi kaitse</t>
  </si>
  <si>
    <t>21.2.3.5</t>
  </si>
  <si>
    <t>Üleujutusohu ennetamiseks ja leevendamiseks toetatakse üleujutusega seotud riskide maandamiskavas määratud meetmeid.</t>
  </si>
  <si>
    <t>21.2.3.6</t>
  </si>
  <si>
    <t xml:space="preserve"> Teeilmajaamade seiresüsteemi uuendamine</t>
  </si>
  <si>
    <t>(b)(vi)</t>
  </si>
  <si>
    <t>ring- ja ressursitõhusale majandusele ülemineku edendamine</t>
  </si>
  <si>
    <t>21.2.4.1</t>
  </si>
  <si>
    <t xml:space="preserve">Ringmajanduspõhiste tootmis- ja tarbimismudelite kasutuselevõtu, sh tööstussümbioosi ja toorme hankimisega seotud kahjude vähendamise toetamine ning vastavate erialaekspertide koolitus; Tööstuse ja teenindussektori, sh VKE-de energia- ja ressursitõhususe tõstmine ja auditite toetamine; 
Jäätmetekke ja pakendamise vältimine ja vähendamine, toodete korduskasutuse edendamine;
Jäätmete liigiti kogumise infrastruktuuri toetamine; 
Ringlussevõtu võimekuse tõstmine ja ohutu materjaliringluse tagamine </t>
  </si>
  <si>
    <t>(b)(viii)</t>
  </si>
  <si>
    <t>säästva mitmeliigilise linnalise liikumiskeskkonna edendamine osana üleminekust CO2-neutraalsele majandusele</t>
  </si>
  <si>
    <t>21.2.5.1</t>
  </si>
  <si>
    <t>Jalgrattateede põhivõrkude ehitamine ja jalgratta parkimisvõimaluste parandamine;
mitmeliigiliste ühistranspordisõlmede arendamine;
trammiliikluse arendamine Tallinnas</t>
  </si>
  <si>
    <t>(c )(i)</t>
  </si>
  <si>
    <t>kliimamuutuste suhtes vastupanuvõimelise, intelligentse, turvalise, kestliku ja mitmeliigilise üleeuroopalise 
transpordivõrgu (TEN-T) arendamine;</t>
  </si>
  <si>
    <t>21.3.1.1</t>
  </si>
  <si>
    <t>TEN-T maanteede ehitus ja rekonstrueerimine</t>
  </si>
  <si>
    <t>21.3.1.2</t>
  </si>
  <si>
    <t>Raudteede arendamine ja rekonstrueerimine (sh Rail Balticu liini Tallinn-Ikla kohalikud peatused, rahvusvahelised reisiterminalid); raudtee elektrifitseerimine.</t>
  </si>
  <si>
    <t>(c )(ii)</t>
  </si>
  <si>
    <t>säästva, kliimamuutuste suhtes vastupanuvõimelise, intelligentse ja mitmeliigilise riigi, piirkondliku ja kohaliku tasandi liikuvuse arendamine ja edendamine, sealhulgas TEN-T võrgule juurdepääsu ja piiriülese liikuvuse parandamine</t>
  </si>
  <si>
    <t>21.3.2.1</t>
  </si>
  <si>
    <t xml:space="preserve">KOVide investeeringud jalgratta- ja/või jalgteedesse väljaspool kolme suuremat (Tallinna, Tartu ja Pärnu) linnapiirkonda </t>
  </si>
  <si>
    <t>(d)(iii)</t>
  </si>
  <si>
    <t>tõrjutud kogukondade, madala sissetulekuga leibkondade ja ebasoodsas olukorras olevate rühmade, sealhulgas erivajadustega inimeste sotsiaal-majandusliku kaasamise edendamine integreeritud meetmete, muu hulgas eluaseme- ja sotsiaalteenuste kaudu</t>
  </si>
  <si>
    <t>21.4.1.1</t>
  </si>
  <si>
    <t xml:space="preserve">Erivajadusega  inimeste ja vanemaealiste iseseisvat toimetulekut toetavate elu- ja teenuskohtade kohadamine sh nutikate lahenduste kasutuselevõtu toetamine. 
Kogukonnapõhiste  toetatud elamiste loomine teenusmajas
Erihoolekande teenuskohtade  reorganiseerimine
Pikaajalise hoolduse meetmete rakendamist toetavate infosüsteemide arendused
</t>
  </si>
  <si>
    <t>21.4.1.2</t>
  </si>
  <si>
    <t xml:space="preserve">Laste heaolu suurendav sotsiaaltaristu
</t>
  </si>
  <si>
    <t>21.4.1.3</t>
  </si>
  <si>
    <t>Integreeritud heaoluteenuste arendamise ja osutamise keskused</t>
  </si>
  <si>
    <t>a</t>
  </si>
  <si>
    <t>parandada kõigi tööotsijate, eelkõige noorte ja pikaajaliste töötute ning tööturult eemalejäänud ja tööturul ebasoodsas olukorras olevatesse rühmadesse kuuluvate isikute töölesaamise võimalusi ja aktiveerimismeetmete kättesaadavust nende jaoks, tehes seda noorte puhul eelkõige noortegarantii rakendamise kaudu, ning füüsilisest isikust ettevõtjana tegutsemise ja sotsiaalmajanduse edendamise kaudu</t>
  </si>
  <si>
    <t>21.4.2.1</t>
  </si>
  <si>
    <t>Hoiakute muutmine vanemaealistesse töötajatesse</t>
  </si>
  <si>
    <t>21.4.2.2</t>
  </si>
  <si>
    <t>Soolise võrdõiguslikkuse edendamine tööturul</t>
  </si>
  <si>
    <t>21.4.2.3</t>
  </si>
  <si>
    <t>Tööturu struktuursete probleemide lahendamine, tööhõive suurendamine ja erinevate tööturu riskirühmade tööturul osalemise toetamine</t>
  </si>
  <si>
    <t>d</t>
  </si>
  <si>
    <t>edendada töötajate, ettevõtete ja ettevõtjate kohanemist muutustega ning aktiivse ja tervena vananemist ning tervislikku ja hästi kohandatud töökeskkonda, kus ohjatakse terviseriske</t>
  </si>
  <si>
    <t>21.4.3.1</t>
  </si>
  <si>
    <t xml:space="preserve">Töötervishoiu ja –ohutuse teenuste kujundamine
Töökeskkonna ja töötingimustega tegelevate organisatsioonide, sh sotsiaalpartnerite ja erialaorganisatsioonide võimekuse tõstmine
Püsiva töövõimekao ennetamine ja ajutise töövõimetusega inimeste tööhõives püsimise toetamine
</t>
  </si>
  <si>
    <t>21.4.3.2</t>
  </si>
  <si>
    <t>Haiguste ennetusmeetmete, nõustamis-, rehabilitatsiooni- ja tugiteenuste kättesaadavuse parandamine inimeste konkurentsivõime tõstmiseks tööturul ja tööturule naasmiseks</t>
  </si>
  <si>
    <t>21.4.3.3</t>
  </si>
  <si>
    <t>Aktiivsena vananemise toetamine töötajate ja tööandjate teadlikkuse suurendamise kaudu</t>
  </si>
  <si>
    <t>21.4.3.4</t>
  </si>
  <si>
    <t xml:space="preserve">Püsiva töövõimekao ennetamine ja ajutise töövõimetusega inimeste tööhõives püsimise toetamine
</t>
  </si>
  <si>
    <t xml:space="preserve">e </t>
  </si>
  <si>
    <t>muuta haridus- ja koolitussüsteemid kvaliteetsemaks, kaasavamaks, tõhusamaks ja tööturule vastavamaks, muu hulgas mitteformaalse ja informaalse õppimise valideerimise kaudu, toetamaks võtmepädevuste, sealhulgas ettevõtlus- ja digioskuste omandamist, ning edendades duaalkoolitussüsteemide ja õpipoisiõppe kasutuselevõttu</t>
  </si>
  <si>
    <t>21.4.4.1</t>
  </si>
  <si>
    <t xml:space="preserve">Teaduspõhine õppekavade ja õppevara arendamine ning rakendamine ja õppekvaliteedi hindamine, personaalsed õpiteed ja õpianalüütika.
Haridus- ja noortevaldkonna töötajate esma- ja täiendusõpe ning järelkasv.
</t>
  </si>
  <si>
    <t>e</t>
  </si>
  <si>
    <t>21.4.4.2</t>
  </si>
  <si>
    <t>Õppurite õpivalikute suunamine kutse- ja kõrghariduses - Inseneriakadeemia  ja IT Akadeemia.  Tööturu vajadustele vastava kutse- ja kõrghariduse arendamine (PRÕM+). Kõrghariduse kvaliteet, rahvusvahelistumine ja doktorikoolid.
 </t>
  </si>
  <si>
    <t>21.4.4.3</t>
  </si>
  <si>
    <t>Teaduskommunikatsioon ja teaduse populariseerimine</t>
  </si>
  <si>
    <t>f</t>
  </si>
  <si>
    <t>edendada eelkõige ebasoodsas olukorras olevate rühmade võrdset juurdepääsu kvaliteetsele ja kaasavale haridusele ja koolitusele alates alusharidusest ja lapsehoiust läbi üld- ja kutsehariduse ja -õppe kuni kolmanda taseme hariduseni, samuti täiskasvanuharidusele ja -koolitusele, ning sellise hariduse ja koolituse läbimist, sealhulgas hõlbustada õpirännet kõigile ja ligipääsetavust puuetega inimeste jaoks;</t>
  </si>
  <si>
    <t>21.4.5.1</t>
  </si>
  <si>
    <t xml:space="preserve">Noortevaldkonna arendamine </t>
  </si>
  <si>
    <t>Noorsootöö meetmed noorte tööturule sisenemise toetamiseks ja NEET-staatuses noortele tugimeetmete pakkumiseks.</t>
  </si>
  <si>
    <t>21.4.5.2</t>
  </si>
  <si>
    <t>g</t>
  </si>
  <si>
    <t>edendada elukestvat õpet, eelkõige kõigile kättesaadavaid paindlikke oskuste täiendamise ja ümberõppe võimalusi, võttes arvesse ettevõtlus- ja digioskusi, paremini prognoosida muutusi ja uusi vajalikke oskusi tööturu vajaduste põhjal, hõlbustada karjäärialaseid üleminekuid ning soodustada ametialast liikuvust</t>
  </si>
  <si>
    <t>21.4.6.1</t>
  </si>
  <si>
    <t>Õpivõimalused ja hariduse
korraldus</t>
  </si>
  <si>
    <t>Täiskasvanute mitteformaalses  õppes osalemise toetamine ning arendustegevused
Täiskasvanute tasemeõppes osalemise toetamine.</t>
  </si>
  <si>
    <t>21.4.6.2</t>
  </si>
  <si>
    <t>h</t>
  </si>
  <si>
    <t>soodustada aktiivset kaasamist, et edendada võrdseid võimalusi, diskrimineerimiskeeldu ja aktiivset osalemist, ning parandada eelkõige ebasoodsas olukorras olevate rühmade tööalast konkurentsivõimet</t>
  </si>
  <si>
    <t>21.4.7.1</t>
  </si>
  <si>
    <t xml:space="preserve">Eesti keele õpe ja keeleõppe arendamine
</t>
  </si>
  <si>
    <t>21.4.7.2</t>
  </si>
  <si>
    <t>Teenused riskinoortele ning laste ja noorte kodanikuühiskonda kaasamine</t>
  </si>
  <si>
    <t>21.4.7.3</t>
  </si>
  <si>
    <t>21.4.7.4</t>
  </si>
  <si>
    <t xml:space="preserve">Noorte õigusrikkujate retsidiivsuse vähendamine </t>
  </si>
  <si>
    <t>21.4.7.5</t>
  </si>
  <si>
    <t>Lõimumist, sh kohanemist toetav Eesti</t>
  </si>
  <si>
    <t xml:space="preserve">Kohanemisprogrammi „Settle in Estonia“ pakkumine;
Andmevahetuslahenduse (sh infoplatvormi) edasiarendus ja rakendamine;
Eri keele- ja kultuuritaustaga inimeste ning tagasipöördujate tööturul konkurentsivõimet toetavad tegevused;
Eesti keele õpet toetavad tegevused ning kodanikuõpe;
Avalikkuse teavitamine rände-, lõimumis-, sh kohanemisteemadel;
Kohalike omavalitsuste toetamine lõimumise, sealhulgas kohanemise teenuste pakkumisel;                                                                 
Lõimumist edendavate kogukondlike tegevuste toetamine
</t>
  </si>
  <si>
    <t>21.4.7.6</t>
  </si>
  <si>
    <t>Riskikäitumisega noorte toetamine, kohaliku tasandi võrgustikutööl põhinevate koostöömudelite ja ennetustöö edendamine:
•	    Spetsialistide koostöömudel keskmise ja kõrge riskikäitumisega noorte toetamiseks 
•	     Koolitused ennetusalase kompetentsi arendamiseks ning riskikäitumise ennetamiseks
•	   Alkoholi ja teiste uimastitega seotud kahjude ja riskikäitumise vähendamise kompetentsi loomine
 •	    Kohaliku tasandi võrgustikutöö edendamine turvalisuse suurendamiseks</t>
  </si>
  <si>
    <t>21.4.7.7</t>
  </si>
  <si>
    <t>Kodanikuühiskonna mõju suurendamine
ja arengu toetamine</t>
  </si>
  <si>
    <t>Laste ja noorte kodanikuühiskonda kaasamine
1. Süsteemse kogukonnapõhise laste ja noorte kaasamismudeli arendamine (kodanikuühiskonna järelkasvu tagamine)
2. Laste ja noortega tegelevate vabaühenduste kaasamis- ja osalemisoskuste tõstmine (võimaluste loomine vabaühenduste arendamiseks, vabaühenduste arendamine ja tugevdamine rõhuasetusega laste ja noortega tegelevatel vabaühendustel)</t>
  </si>
  <si>
    <t>21.4.7.8</t>
  </si>
  <si>
    <t>21.4.7.9</t>
  </si>
  <si>
    <t>Laste ja perede toetamine
Laste riskikäitumise ennetamine</t>
  </si>
  <si>
    <t>(d)(ii)</t>
  </si>
  <si>
    <t>hariduse, koolituse ja elukestva õppe valdkonna kaasavatele ja kvaliteetsetele teenustele võrdse juurdepääsu parandamine, arendades juurdepääsetavat taristut, sealhulgas tugevdades vastupidavust seoses kaug- ja e-õppe ja -koolitusega</t>
  </si>
  <si>
    <t>21.4.8.1</t>
  </si>
  <si>
    <t>Põhikoolivõrgu korrastamine (kahanevas piirkonnas õppekohtade vastavusse viimiseks demograafiliste muutustega), kaasava hariduse põhimõtete rakendamise toetamine ning haridusasutuste vahelise koostöö arendamine (piirkondlikud hariduskeskused).</t>
  </si>
  <si>
    <t>21.4.8.2</t>
  </si>
  <si>
    <t>Tõenduspõhise ja õppija arengut toetava kvaliteedijuhtimise edendamine üldhariduses.</t>
  </si>
  <si>
    <t>k</t>
  </si>
  <si>
    <t>parandada võrdset ja õigeaegset juurdepääsu kvaliteetsetele, kestlikele ja taskukohastele teenustele, sealhulgas teenustele, millega parandatakse eluaseme ja isikukeskse hoolduse, sealhulgas tervishoiu kättesaadavust; ajakohastada sotsiaalkaitsesüsteeme, sealhulgas parandada juurdepääsu sotsiaalkaitsele, pöörates erilist tähelepanu lastele ja ebasoodsas olukorras olevatele rühmadele; parandada tervishoiusüsteemide ja pikaajalise hoolduse teenuste kättesaadavust (sealhulgas puuetega inimeste jaoks), tõhusust ja vastupanuvõimet</t>
  </si>
  <si>
    <t>21.4.9.1</t>
  </si>
  <si>
    <t xml:space="preserve">Kogukonna ja kohalike omavalitsuste võimestamine; teenuste kättesaadavuse parandamine; uuenduslike ja integreeritud teenuste arendamine; hoolduskoormuse leevendamine; sotsiaalvaldkonna tööjõu kvalifikatsiooni tõstmine ja jätkusuutlikkuse tagamine. 
Kvaliteetsed ja kättesaadavad sotsiaalteenused; hoolduskoormuse leevendamine; sotsiaalvaldkonna tööjõu kvalifikatsiooni tõstmine ja jätkusuutlikkuse tagamine; erinevate valdkondade integratsioon ja uuenduslike lahenduste kasutusele võtt.  
Kvaliteetsed ja kättesaadavad sotsiaalteenused sh kaitstud töökoha teenus, isikukesksed teenused.
</t>
  </si>
  <si>
    <t>21.4.9.2</t>
  </si>
  <si>
    <t>Pikaajalise hoolduse teenuste kättesaadavuse ja kvaliteedi parandamine ning hoolduskoormuse leevendamine  
Inimväärikuse tagamine  sh vaesuse vähendamine ja sotsiaalse kaasatuse suurendamine</t>
  </si>
  <si>
    <t>21.4.9.3</t>
  </si>
  <si>
    <t>Lastele- ja peredele suunatud, pikaajalist hooldust (sh puuetega laste) vähendavate sotsiaalteenuste arendamine ja pakkumine</t>
  </si>
  <si>
    <t>m</t>
  </si>
  <si>
    <t>vähendada materiaalset puudust, andes toidu- ja/või esmast materiaalset abi enim puudust kannatavatele isikutele, sealhulgas lastele, ning võtta kaasnevaid meetmeid, mis toetavad nende isikute sotsiaalset kaasamist</t>
  </si>
  <si>
    <t>21.4.10.1</t>
  </si>
  <si>
    <t>Toidu ja/või esmatarbekaupade pakkumine (nt voucherite skeemi alusel)</t>
  </si>
  <si>
    <t>(e)(i)</t>
  </si>
  <si>
    <t>tervikliku ja kaasava sotsiaalse, majandusliku ja keskkonnaalase arengu, kultuuri, looduspärandi, säästva turismi ja julgeoleku soodustamine linnapiirkondades</t>
  </si>
  <si>
    <t>21.5.1.1</t>
  </si>
  <si>
    <t>Suuremate linnapiirkondade arendamine (sh  Ida-Viru linnapiirkondade taaselustamine, nutikad lahendused sh rohelahendused, kättesaadavad kvaliteetsed avalikud teenused, kohalike omavalitsuste parem suutlikkus)</t>
  </si>
  <si>
    <t>(e)(ii)</t>
  </si>
  <si>
    <t>tervikliku ja kaasava sotsiaalse, majandusliku ja keskkonnaalase kohaliku arengu, kultuuri, looduspärandi, säästva turismi ja julgeoleku soodustamine mujal kui linnapiirkondades</t>
  </si>
  <si>
    <t>21.5.2.1</t>
  </si>
  <si>
    <t xml:space="preserve">Atraktiivne piirkondlik ettevõtlus- ja elukeskkond,
Kättesaadavad kvaliteetsed avalikud teenused,
Kohalike omavalitsuste parem suutlikkus </t>
  </si>
  <si>
    <t>21.6.1.1</t>
  </si>
  <si>
    <t xml:space="preserve">Ida-Viru ettevõtluse investeeringute toetus (sh tööstus) </t>
  </si>
  <si>
    <t>ÕÜF</t>
  </si>
  <si>
    <t>21.6.1.2</t>
  </si>
  <si>
    <t>Ida-Viru ettevõtjate teadmusmahukate tegevuste toetus</t>
  </si>
  <si>
    <t xml:space="preserve">Ida-Viru ettevõtjate ja Ida-Virusse investeerivate ettevõtjate teadmusmahukate tegevuste toetus
</t>
  </si>
  <si>
    <t>21.6.1.3</t>
  </si>
  <si>
    <t>Ida-Viru ettevõtluse teadmusmahukuse suurendamise toetus: teadusvõimekuse pakkumise arendamine Ida-Virumaal TA-võrgustiku loomiseks</t>
  </si>
  <si>
    <t>21.6.1.4</t>
  </si>
  <si>
    <t xml:space="preserve">Inkubaatorite rajamine Narva ja Jõhvi; 
Ida-Virumaa inkubatsiooniteenuste programmi loomine ja arendamine
</t>
  </si>
  <si>
    <t>21.6.1.5</t>
  </si>
  <si>
    <t xml:space="preserve">Ida-Virumaa VKEde investeeringute, toote- ja protsessiarenduse toetamine
</t>
  </si>
  <si>
    <t>21.6.1.6</t>
  </si>
  <si>
    <t>Tööleasumise toetamine ning täiend- ja ümberõppe  toetamine</t>
  </si>
  <si>
    <t>Töölt-tööle liikumise ning töötajate ümber-profileerimise toetused põlevkivisektori töötajatele</t>
  </si>
  <si>
    <t>21.6.1.7</t>
  </si>
  <si>
    <t xml:space="preserve">Hariduse, ühiskonna ja tööturu seosed </t>
  </si>
  <si>
    <t>21.6.1.8</t>
  </si>
  <si>
    <t>Kaevandamisega ja põlevkivi töötlemisega seotud keskkonnaprobleemide lahendamine ja jäätmekäitluse piirkondlik arendamine:  
* Nõukogude perioodil suletud kaevanduste varingute ja vajumite likvideerimine; 
* Kaevandamisega rikutud ja mahajäetud ehitusmaavarade karjääride korrastamine; 
* Jäätmekäitluse piirkondlik arendamine</t>
  </si>
  <si>
    <t>21.6.1.9</t>
  </si>
  <si>
    <t>Kemikaalide riskide hindamise partnerluse (PARC) tegevused ja „Biomonitooringu läbiviimine põlevkivi sektoriga kokku puutuva elanikkonna seas (PARC partnerlusega seotud projekt)“</t>
  </si>
  <si>
    <t>21.6.1.10</t>
  </si>
  <si>
    <t xml:space="preserve"> Ida-Viru KOV investeeringud ülemineku mõjude leevendamiseks</t>
  </si>
  <si>
    <t>21.6.1.11</t>
  </si>
  <si>
    <t xml:space="preserve">Piirkondlike algatuste toetus õiglaseks üleminekuks
</t>
  </si>
  <si>
    <t>21.6.1.12</t>
  </si>
  <si>
    <t>21.6.1.13</t>
  </si>
  <si>
    <t>Ida-Virumaal kaugkütte taastuvkütustele ülemineku toetamine</t>
  </si>
  <si>
    <t>21.6.1.14</t>
  </si>
  <si>
    <t>Kaevandamisega ja põlevkivi töötlemisega seotud keskkonnaprobleemide lahendamine ja jäätmekäitluse piirkondlik arendamine:  
* Ida-Virumaal riikliku tähtsusega jääkreostusobjektide ohutustamine
* Ida-Virumaa ühisveevärgi varustuskindluse uuring</t>
  </si>
  <si>
    <t>21.6.1.15</t>
  </si>
  <si>
    <t>Kaevandamisega ja põlevkivi töötlemisega seotud keskkonnaprobleemide lahendamine ja jäätmekäitluse piirkondlik arendamine:
* Põlevkivi kaevandamise tagajärjel rikutud Kurtna järvede veerežiimi taastamine</t>
  </si>
  <si>
    <t>21.6.1.16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</si>
</sst>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0" x14ac:knownFonts="1">
    <font>
      <sz val="11"/>
      <color theme="1"/>
      <name val="Aptos Narrow"/>
      <family val="2"/>
      <charset val="186"/>
      <scheme val="minor"/>
    </font>
    <font>
      <sz val="11"/>
      <color theme="1"/>
      <name val="Aptos Narrow"/>
      <family val="2"/>
      <charset val="186"/>
      <scheme val="minor"/>
    </font>
    <font>
      <sz val="18"/>
      <color theme="3"/>
      <name val="Aptos Display"/>
      <family val="2"/>
      <charset val="186"/>
      <scheme val="major"/>
    </font>
    <font>
      <b/>
      <sz val="15"/>
      <color theme="3"/>
      <name val="Aptos Narrow"/>
      <family val="2"/>
      <charset val="186"/>
      <scheme val="minor"/>
    </font>
    <font>
      <b/>
      <sz val="13"/>
      <color theme="3"/>
      <name val="Aptos Narrow"/>
      <family val="2"/>
      <charset val="186"/>
      <scheme val="minor"/>
    </font>
    <font>
      <b/>
      <sz val="11"/>
      <color theme="3"/>
      <name val="Aptos Narrow"/>
      <family val="2"/>
      <charset val="186"/>
      <scheme val="minor"/>
    </font>
    <font>
      <sz val="11"/>
      <color rgb="FF006100"/>
      <name val="Aptos Narrow"/>
      <family val="2"/>
      <charset val="186"/>
      <scheme val="minor"/>
    </font>
    <font>
      <sz val="11"/>
      <color rgb="FF9C0006"/>
      <name val="Aptos Narrow"/>
      <family val="2"/>
      <charset val="186"/>
      <scheme val="minor"/>
    </font>
    <font>
      <sz val="11"/>
      <color rgb="FF9C5700"/>
      <name val="Aptos Narrow"/>
      <family val="2"/>
      <charset val="186"/>
      <scheme val="minor"/>
    </font>
    <font>
      <sz val="11"/>
      <color rgb="FF3F3F76"/>
      <name val="Aptos Narrow"/>
      <family val="2"/>
      <charset val="186"/>
      <scheme val="minor"/>
    </font>
    <font>
      <b/>
      <sz val="11"/>
      <color rgb="FF3F3F3F"/>
      <name val="Aptos Narrow"/>
      <family val="2"/>
      <charset val="186"/>
      <scheme val="minor"/>
    </font>
    <font>
      <b/>
      <sz val="11"/>
      <color rgb="FFFA7D00"/>
      <name val="Aptos Narrow"/>
      <family val="2"/>
      <charset val="186"/>
      <scheme val="minor"/>
    </font>
    <font>
      <sz val="11"/>
      <color rgb="FFFA7D00"/>
      <name val="Aptos Narrow"/>
      <family val="2"/>
      <charset val="186"/>
      <scheme val="minor"/>
    </font>
    <font>
      <b/>
      <sz val="11"/>
      <color theme="0"/>
      <name val="Aptos Narrow"/>
      <family val="2"/>
      <charset val="186"/>
      <scheme val="minor"/>
    </font>
    <font>
      <sz val="11"/>
      <color rgb="FFFF0000"/>
      <name val="Aptos Narrow"/>
      <family val="2"/>
      <charset val="186"/>
      <scheme val="minor"/>
    </font>
    <font>
      <i/>
      <sz val="11"/>
      <color rgb="FF7F7F7F"/>
      <name val="Aptos Narrow"/>
      <family val="2"/>
      <charset val="186"/>
      <scheme val="minor"/>
    </font>
    <font>
      <b/>
      <sz val="11"/>
      <color theme="1"/>
      <name val="Aptos Narrow"/>
      <family val="2"/>
      <charset val="186"/>
      <scheme val="minor"/>
    </font>
    <font>
      <sz val="11"/>
      <color theme="0"/>
      <name val="Aptos Narrow"/>
      <family val="2"/>
      <charset val="186"/>
      <scheme val="minor"/>
    </font>
    <font>
      <sz val="8"/>
      <name val="Aptos Narrow"/>
      <family val="2"/>
      <charset val="186"/>
      <scheme val="minor"/>
    </font>
    <font>
      <sz val="10"/>
      <color theme="1"/>
      <name val="Aptos Narrow"/>
      <family val="2"/>
      <scheme val="minor"/>
    </font>
    <font>
      <sz val="10"/>
      <color theme="1"/>
      <name val="Aptos Narrow"/>
      <family val="2"/>
      <charset val="186"/>
      <scheme val="minor"/>
    </font>
    <font>
      <b/>
      <sz val="10"/>
      <color theme="1"/>
      <name val="Aptos Narrow"/>
      <family val="2"/>
      <scheme val="minor"/>
    </font>
    <font>
      <sz val="10"/>
      <color rgb="FF00B050"/>
      <name val="Aptos Narrow"/>
      <family val="2"/>
      <scheme val="minor"/>
    </font>
    <font>
      <sz val="10"/>
      <color rgb="FF000000"/>
      <name val="Arial"/>
      <family val="2"/>
      <charset val="186"/>
    </font>
    <font>
      <sz val="10"/>
      <color rgb="FF000000"/>
      <name val="Aptos Narrow"/>
      <family val="2"/>
      <scheme val="minor"/>
    </font>
    <font>
      <b/>
      <u/>
      <sz val="10"/>
      <color theme="1"/>
      <name val="Aptos Narrow"/>
      <family val="2"/>
      <charset val="186"/>
      <scheme val="minor"/>
    </font>
    <font>
      <b/>
      <sz val="10"/>
      <color theme="1"/>
      <name val="Aptos Narrow"/>
      <family val="2"/>
      <charset val="186"/>
      <scheme val="minor"/>
    </font>
    <font>
      <b/>
      <sz val="10"/>
      <name val="Aptos Narrow"/>
      <family val="2"/>
      <charset val="186"/>
      <scheme val="minor"/>
    </font>
    <font>
      <sz val="10"/>
      <name val="Aptos Narrow"/>
      <family val="2"/>
      <charset val="186"/>
      <scheme val="minor"/>
    </font>
    <font>
      <b/>
      <sz val="9"/>
      <color indexed="81"/>
      <name val="Segoe UI"/>
      <family val="2"/>
      <charset val="186"/>
    </font>
    <font>
      <sz val="9"/>
      <color indexed="81"/>
      <name val="Segoe UI"/>
      <family val="2"/>
      <charset val="186"/>
    </font>
    <font>
      <sz val="10"/>
      <name val="Aptos Narrow"/>
      <family val="2"/>
      <scheme val="minor"/>
    </font>
    <font>
      <b/>
      <sz val="10"/>
      <color rgb="FF000000"/>
      <name val="Aptos Narrow"/>
      <family val="2"/>
      <scheme val="minor"/>
    </font>
    <font>
      <i/>
      <sz val="10"/>
      <name val="Aptos Narrow"/>
      <family val="2"/>
      <scheme val="minor"/>
    </font>
    <font>
      <b/>
      <sz val="10"/>
      <name val="Aptos Narrow"/>
      <family val="2"/>
    </font>
    <font>
      <i/>
      <sz val="10"/>
      <color rgb="FF000000"/>
      <name val="Aptos Narrow"/>
      <family val="2"/>
      <scheme val="minor"/>
    </font>
    <font>
      <sz val="12"/>
      <color theme="1"/>
      <name val="Aptos"/>
      <family val="2"/>
      <charset val="1"/>
    </font>
    <font>
      <sz val="10"/>
      <color rgb="FFFF0000"/>
      <name val="Aptos Narrow"/>
      <family val="2"/>
      <scheme val="minor"/>
    </font>
    <font>
      <sz val="9"/>
      <color rgb="FF333333"/>
      <name val="Segoe UI"/>
      <family val="2"/>
      <charset val="186"/>
    </font>
    <font>
      <sz val="10"/>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89999084444715716"/>
        <bgColor indexed="64"/>
      </patternFill>
    </fill>
    <fill>
      <patternFill patternType="solid">
        <fgColor theme="2"/>
        <bgColor indexed="64"/>
      </patternFill>
    </fill>
    <fill>
      <patternFill patternType="solid">
        <fgColor theme="0" tint="-4.9989318521683403E-2"/>
        <bgColor indexed="64"/>
      </patternFill>
    </fill>
    <fill>
      <patternFill patternType="solid">
        <fgColor rgb="FFF7F7F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DAE9F8"/>
        <bgColor rgb="FF000000"/>
      </patternFill>
    </fill>
    <fill>
      <patternFill patternType="solid">
        <fgColor rgb="FFFFC000"/>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medium">
        <color theme="1"/>
      </left>
      <right/>
      <top/>
      <bottom style="thin">
        <color theme="1"/>
      </bottom>
      <diagonal/>
    </border>
    <border>
      <left style="medium">
        <color theme="1"/>
      </left>
      <right/>
      <top style="thin">
        <color theme="1"/>
      </top>
      <bottom style="thin">
        <color theme="1"/>
      </bottom>
      <diagonal/>
    </border>
    <border>
      <left style="thin">
        <color theme="1"/>
      </left>
      <right style="thin">
        <color rgb="FF000000"/>
      </right>
      <top/>
      <bottom style="thin">
        <color theme="1"/>
      </bottom>
      <diagonal/>
    </border>
    <border>
      <left style="thin">
        <color theme="1"/>
      </left>
      <right style="thin">
        <color rgb="FF000000"/>
      </right>
      <top style="thin">
        <color theme="1"/>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thin">
        <color rgb="FF000000"/>
      </right>
      <top style="thin">
        <color theme="1"/>
      </top>
      <bottom style="thin">
        <color theme="1"/>
      </bottom>
      <diagonal/>
    </border>
    <border>
      <left style="thin">
        <color rgb="FF000000"/>
      </left>
      <right style="thin">
        <color rgb="FF000000"/>
      </right>
      <top style="thin">
        <color theme="1"/>
      </top>
      <bottom style="thin">
        <color rgb="FF000000"/>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theme="1"/>
      </left>
      <right style="thin">
        <color theme="1"/>
      </right>
      <top style="thin">
        <color theme="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theme="1"/>
      </left>
      <right/>
      <top style="thin">
        <color theme="1"/>
      </top>
      <bottom/>
      <diagonal/>
    </border>
    <border>
      <left style="thin">
        <color theme="1"/>
      </left>
      <right style="thin">
        <color rgb="FF000000"/>
      </right>
      <top style="thin">
        <color theme="1"/>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style="medium">
        <color indexed="64"/>
      </left>
      <right style="thin">
        <color theme="1"/>
      </right>
      <top/>
      <bottom style="medium">
        <color theme="1"/>
      </bottom>
      <diagonal/>
    </border>
    <border>
      <left style="thin">
        <color theme="1"/>
      </left>
      <right style="medium">
        <color indexed="64"/>
      </right>
      <top/>
      <bottom style="medium">
        <color theme="1"/>
      </bottom>
      <diagonal/>
    </border>
    <border>
      <left/>
      <right style="thin">
        <color theme="1"/>
      </right>
      <top/>
      <bottom style="medium">
        <color theme="1"/>
      </bottom>
      <diagonal/>
    </border>
    <border>
      <left style="thin">
        <color theme="1"/>
      </left>
      <right style="medium">
        <color theme="1"/>
      </right>
      <top/>
      <bottom style="medium">
        <color theme="1"/>
      </bottom>
      <diagonal/>
    </border>
    <border>
      <left/>
      <right/>
      <top/>
      <bottom style="medium">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theme="1"/>
      </left>
      <right style="medium">
        <color theme="1"/>
      </right>
      <top/>
      <bottom style="medium">
        <color indexed="64"/>
      </bottom>
      <diagonal/>
    </border>
    <border>
      <left style="thin">
        <color indexed="64"/>
      </left>
      <right style="thin">
        <color indexed="64"/>
      </right>
      <top style="thin">
        <color theme="1"/>
      </top>
      <bottom style="medium">
        <color indexed="64"/>
      </bottom>
      <diagonal/>
    </border>
    <border>
      <left style="thin">
        <color theme="1"/>
      </left>
      <right style="thin">
        <color theme="1"/>
      </right>
      <top style="thin">
        <color theme="1"/>
      </top>
      <bottom style="medium">
        <color indexed="64"/>
      </bottom>
      <diagonal/>
    </border>
    <border>
      <left style="medium">
        <color theme="1"/>
      </left>
      <right style="thin">
        <color theme="1"/>
      </right>
      <top style="thin">
        <color theme="1"/>
      </top>
      <bottom style="medium">
        <color indexed="64"/>
      </bottom>
      <diagonal/>
    </border>
    <border>
      <left style="medium">
        <color theme="1"/>
      </left>
      <right style="thin">
        <color indexed="64"/>
      </right>
      <top/>
      <bottom style="thin">
        <color theme="1"/>
      </bottom>
      <diagonal/>
    </border>
    <border>
      <left style="thin">
        <color indexed="64"/>
      </left>
      <right style="medium">
        <color indexed="64"/>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medium">
        <color theme="1"/>
      </left>
      <right style="thin">
        <color indexed="64"/>
      </right>
      <top style="thin">
        <color theme="1"/>
      </top>
      <bottom style="medium">
        <color indexed="64"/>
      </bottom>
      <diagonal/>
    </border>
    <border>
      <left style="thin">
        <color indexed="64"/>
      </left>
      <right style="medium">
        <color indexed="64"/>
      </right>
      <top style="thin">
        <color theme="1"/>
      </top>
      <bottom style="medium">
        <color indexed="64"/>
      </bottom>
      <diagonal/>
    </border>
    <border>
      <left style="thin">
        <color indexed="64"/>
      </left>
      <right/>
      <top style="thin">
        <color theme="1"/>
      </top>
      <bottom style="medium">
        <color indexed="64"/>
      </bottom>
      <diagonal/>
    </border>
    <border>
      <left style="thin">
        <color indexed="64"/>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theme="1"/>
      </left>
      <right style="medium">
        <color theme="1"/>
      </right>
      <top style="thin">
        <color theme="1"/>
      </top>
      <bottom style="medium">
        <color indexed="64"/>
      </bottom>
      <diagonal/>
    </border>
    <border>
      <left/>
      <right style="thin">
        <color indexed="64"/>
      </right>
      <top style="thin">
        <color theme="1"/>
      </top>
      <bottom style="medium">
        <color indexed="64"/>
      </bottom>
      <diagonal/>
    </border>
    <border>
      <left style="thin">
        <color theme="1"/>
      </left>
      <right style="thin">
        <color rgb="FF000000"/>
      </right>
      <top style="thin">
        <color theme="1"/>
      </top>
      <bottom style="medium">
        <color indexed="64"/>
      </bottom>
      <diagonal/>
    </border>
    <border>
      <left style="medium">
        <color theme="1"/>
      </left>
      <right/>
      <top style="thin">
        <color theme="1"/>
      </top>
      <bottom style="medium">
        <color indexed="64"/>
      </bottom>
      <diagonal/>
    </border>
    <border>
      <left/>
      <right style="thin">
        <color theme="1"/>
      </right>
      <top style="thin">
        <color theme="1"/>
      </top>
      <bottom style="medium">
        <color indexed="64"/>
      </bottom>
      <diagonal/>
    </border>
    <border>
      <left style="medium">
        <color rgb="FF000000"/>
      </left>
      <right style="thin">
        <color indexed="64"/>
      </right>
      <top/>
      <bottom style="thin">
        <color rgb="FF000000"/>
      </bottom>
      <diagonal/>
    </border>
    <border>
      <left style="thin">
        <color theme="1"/>
      </left>
      <right style="medium">
        <color theme="1"/>
      </right>
      <top style="thin">
        <color theme="1"/>
      </top>
      <bottom/>
      <diagonal/>
    </border>
    <border>
      <left style="thin">
        <color theme="1"/>
      </left>
      <right style="medium">
        <color theme="1"/>
      </right>
      <top/>
      <bottom/>
      <diagonal/>
    </border>
    <border>
      <left style="thin">
        <color indexed="64"/>
      </left>
      <right style="thin">
        <color indexed="64"/>
      </right>
      <top style="thin">
        <color theme="1"/>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indexed="64"/>
      </bottom>
      <diagonal/>
    </border>
    <border>
      <left style="thin">
        <color indexed="64"/>
      </left>
      <right style="thin">
        <color theme="1"/>
      </right>
      <top style="thin">
        <color theme="1"/>
      </top>
      <bottom/>
      <diagonal/>
    </border>
    <border>
      <left style="medium">
        <color rgb="FF000000"/>
      </left>
      <right style="thin">
        <color indexed="64"/>
      </right>
      <top/>
      <bottom style="medium">
        <color indexed="64"/>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style="medium">
        <color indexed="64"/>
      </right>
      <top/>
      <bottom style="thin">
        <color rgb="FF000000"/>
      </bottom>
      <diagonal/>
    </border>
    <border>
      <left style="thin">
        <color indexed="64"/>
      </left>
      <right style="medium">
        <color indexed="64"/>
      </right>
      <top/>
      <bottom style="thin">
        <color rgb="FF000000"/>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3" fillId="0" borderId="0"/>
    <xf numFmtId="43" fontId="1" fillId="0" borderId="0" applyFont="0" applyFill="0" applyBorder="0" applyAlignment="0" applyProtection="0"/>
  </cellStyleXfs>
  <cellXfs count="265">
    <xf numFmtId="0" fontId="0" fillId="0" borderId="0" xfId="0"/>
    <xf numFmtId="0" fontId="0" fillId="0" borderId="0" xfId="0" applyAlignment="1">
      <alignment vertical="center"/>
    </xf>
    <xf numFmtId="3" fontId="0" fillId="0" borderId="0" xfId="0" applyNumberFormat="1" applyAlignment="1">
      <alignment vertical="center"/>
    </xf>
    <xf numFmtId="0" fontId="0" fillId="35" borderId="10" xfId="0" applyFill="1" applyBorder="1" applyAlignment="1">
      <alignment vertical="center" wrapText="1"/>
    </xf>
    <xf numFmtId="0" fontId="0" fillId="0" borderId="0" xfId="0" applyAlignment="1">
      <alignment vertical="center" wrapText="1"/>
    </xf>
    <xf numFmtId="0" fontId="0" fillId="36" borderId="10" xfId="0" applyFill="1" applyBorder="1" applyAlignment="1">
      <alignment vertical="center"/>
    </xf>
    <xf numFmtId="3" fontId="0" fillId="36" borderId="10" xfId="0" applyNumberFormat="1" applyFill="1" applyBorder="1" applyAlignment="1">
      <alignment vertical="center"/>
    </xf>
    <xf numFmtId="10" fontId="0" fillId="36" borderId="10" xfId="0" applyNumberFormat="1" applyFill="1" applyBorder="1" applyAlignment="1">
      <alignment vertical="center"/>
    </xf>
    <xf numFmtId="0" fontId="0" fillId="36" borderId="10" xfId="0" applyFill="1" applyBorder="1" applyAlignment="1">
      <alignment vertical="center" wrapText="1"/>
    </xf>
    <xf numFmtId="10" fontId="0" fillId="0" borderId="0" xfId="42" applyNumberFormat="1" applyFont="1" applyAlignment="1">
      <alignment vertical="center"/>
    </xf>
    <xf numFmtId="0" fontId="19" fillId="0" borderId="0" xfId="0" applyFont="1"/>
    <xf numFmtId="0" fontId="19" fillId="0" borderId="0" xfId="0" applyFont="1" applyAlignment="1">
      <alignment vertical="center"/>
    </xf>
    <xf numFmtId="3" fontId="19" fillId="0" borderId="0" xfId="0" applyNumberFormat="1" applyFont="1" applyAlignment="1">
      <alignment vertical="center"/>
    </xf>
    <xf numFmtId="0" fontId="19" fillId="0" borderId="0" xfId="0" applyFont="1" applyAlignment="1">
      <alignment vertical="center" wrapText="1"/>
    </xf>
    <xf numFmtId="0" fontId="19" fillId="36" borderId="11" xfId="0" applyFont="1" applyFill="1" applyBorder="1" applyAlignment="1">
      <alignment vertical="center"/>
    </xf>
    <xf numFmtId="3" fontId="19" fillId="36" borderId="11" xfId="0" applyNumberFormat="1" applyFont="1" applyFill="1" applyBorder="1" applyAlignment="1">
      <alignment vertical="center"/>
    </xf>
    <xf numFmtId="10" fontId="19" fillId="36" borderId="11" xfId="0" applyNumberFormat="1" applyFont="1" applyFill="1" applyBorder="1" applyAlignment="1">
      <alignment vertical="center"/>
    </xf>
    <xf numFmtId="3" fontId="19" fillId="36" borderId="12" xfId="0" applyNumberFormat="1" applyFont="1" applyFill="1" applyBorder="1" applyAlignment="1">
      <alignment vertical="center"/>
    </xf>
    <xf numFmtId="10" fontId="19" fillId="36" borderId="22" xfId="0" applyNumberFormat="1" applyFont="1" applyFill="1" applyBorder="1" applyAlignment="1">
      <alignment vertical="center"/>
    </xf>
    <xf numFmtId="3" fontId="19" fillId="36" borderId="19" xfId="0" applyNumberFormat="1" applyFont="1" applyFill="1" applyBorder="1" applyAlignment="1">
      <alignment vertical="center"/>
    </xf>
    <xf numFmtId="10" fontId="19" fillId="36" borderId="15" xfId="0" applyNumberFormat="1" applyFont="1" applyFill="1" applyBorder="1" applyAlignment="1">
      <alignment vertical="center"/>
    </xf>
    <xf numFmtId="3" fontId="19" fillId="36" borderId="14" xfId="0" applyNumberFormat="1" applyFont="1" applyFill="1" applyBorder="1" applyAlignment="1">
      <alignment vertical="center"/>
    </xf>
    <xf numFmtId="3" fontId="19" fillId="36" borderId="15" xfId="0" applyNumberFormat="1" applyFont="1" applyFill="1" applyBorder="1" applyAlignment="1">
      <alignment vertical="center"/>
    </xf>
    <xf numFmtId="0" fontId="19" fillId="36" borderId="10" xfId="0" applyFont="1" applyFill="1" applyBorder="1" applyAlignment="1">
      <alignment vertical="center"/>
    </xf>
    <xf numFmtId="3" fontId="19" fillId="36" borderId="10" xfId="0" applyNumberFormat="1" applyFont="1" applyFill="1" applyBorder="1" applyAlignment="1">
      <alignment vertical="center"/>
    </xf>
    <xf numFmtId="10" fontId="19" fillId="36" borderId="10" xfId="0" applyNumberFormat="1" applyFont="1" applyFill="1" applyBorder="1" applyAlignment="1">
      <alignment vertical="center"/>
    </xf>
    <xf numFmtId="3" fontId="19" fillId="36" borderId="13" xfId="0" applyNumberFormat="1" applyFont="1" applyFill="1" applyBorder="1" applyAlignment="1">
      <alignment vertical="center"/>
    </xf>
    <xf numFmtId="10" fontId="19" fillId="36" borderId="23" xfId="0" applyNumberFormat="1" applyFont="1" applyFill="1" applyBorder="1" applyAlignment="1">
      <alignment vertical="center"/>
    </xf>
    <xf numFmtId="3" fontId="19" fillId="36" borderId="18" xfId="0" applyNumberFormat="1" applyFont="1" applyFill="1" applyBorder="1" applyAlignment="1">
      <alignment vertical="center"/>
    </xf>
    <xf numFmtId="3" fontId="19" fillId="36" borderId="16" xfId="0" applyNumberFormat="1" applyFont="1" applyFill="1" applyBorder="1" applyAlignment="1">
      <alignment vertical="center"/>
    </xf>
    <xf numFmtId="10" fontId="19" fillId="36" borderId="24" xfId="0" applyNumberFormat="1" applyFont="1" applyFill="1" applyBorder="1" applyAlignment="1">
      <alignment vertical="center"/>
    </xf>
    <xf numFmtId="10" fontId="19" fillId="36" borderId="25" xfId="0" applyNumberFormat="1" applyFont="1" applyFill="1" applyBorder="1" applyAlignment="1">
      <alignment vertical="center"/>
    </xf>
    <xf numFmtId="10" fontId="19" fillId="36" borderId="26" xfId="0" applyNumberFormat="1" applyFont="1" applyFill="1" applyBorder="1" applyAlignment="1">
      <alignment vertical="center"/>
    </xf>
    <xf numFmtId="0" fontId="22" fillId="0" borderId="0" xfId="0" applyFont="1" applyAlignment="1">
      <alignment vertical="center"/>
    </xf>
    <xf numFmtId="3" fontId="22" fillId="0" borderId="0" xfId="0" applyNumberFormat="1" applyFont="1" applyAlignment="1">
      <alignment vertical="center"/>
    </xf>
    <xf numFmtId="0" fontId="19" fillId="36" borderId="28" xfId="0" applyFont="1" applyFill="1" applyBorder="1" applyAlignment="1">
      <alignment vertical="center"/>
    </xf>
    <xf numFmtId="0" fontId="19" fillId="37" borderId="27" xfId="0" applyFont="1" applyFill="1" applyBorder="1" applyAlignment="1">
      <alignment vertical="center"/>
    </xf>
    <xf numFmtId="10" fontId="19" fillId="36" borderId="40" xfId="0" applyNumberFormat="1" applyFont="1" applyFill="1" applyBorder="1" applyAlignment="1">
      <alignment vertical="center"/>
    </xf>
    <xf numFmtId="3" fontId="19" fillId="36" borderId="35" xfId="0" applyNumberFormat="1" applyFont="1" applyFill="1" applyBorder="1" applyAlignment="1">
      <alignment vertical="center"/>
    </xf>
    <xf numFmtId="10" fontId="19" fillId="36" borderId="28" xfId="0" applyNumberFormat="1" applyFont="1" applyFill="1" applyBorder="1" applyAlignment="1">
      <alignment vertical="center"/>
    </xf>
    <xf numFmtId="3" fontId="19" fillId="36" borderId="30" xfId="0" applyNumberFormat="1" applyFont="1" applyFill="1" applyBorder="1" applyAlignment="1">
      <alignment vertical="center"/>
    </xf>
    <xf numFmtId="3" fontId="19" fillId="33" borderId="27" xfId="0" applyNumberFormat="1" applyFont="1" applyFill="1" applyBorder="1" applyAlignment="1">
      <alignment vertical="center"/>
    </xf>
    <xf numFmtId="3" fontId="19" fillId="36" borderId="27" xfId="0" applyNumberFormat="1" applyFont="1" applyFill="1" applyBorder="1" applyAlignment="1">
      <alignment vertical="center"/>
    </xf>
    <xf numFmtId="3" fontId="19" fillId="37" borderId="10" xfId="0" applyNumberFormat="1" applyFont="1" applyFill="1" applyBorder="1" applyAlignment="1">
      <alignment vertical="center"/>
    </xf>
    <xf numFmtId="3" fontId="19" fillId="0" borderId="10" xfId="0" applyNumberFormat="1" applyFont="1" applyBorder="1" applyAlignment="1">
      <alignment vertical="center"/>
    </xf>
    <xf numFmtId="0" fontId="19" fillId="37" borderId="31" xfId="0" applyFont="1" applyFill="1" applyBorder="1" applyAlignment="1">
      <alignment vertical="center"/>
    </xf>
    <xf numFmtId="3" fontId="19" fillId="33" borderId="31" xfId="0" applyNumberFormat="1" applyFont="1" applyFill="1" applyBorder="1" applyAlignment="1">
      <alignment vertical="center"/>
    </xf>
    <xf numFmtId="3" fontId="19" fillId="36" borderId="31" xfId="0" applyNumberFormat="1" applyFont="1" applyFill="1" applyBorder="1" applyAlignment="1">
      <alignment vertical="center"/>
    </xf>
    <xf numFmtId="3" fontId="19" fillId="33" borderId="11" xfId="0" applyNumberFormat="1" applyFont="1" applyFill="1" applyBorder="1" applyAlignment="1">
      <alignment vertical="center"/>
    </xf>
    <xf numFmtId="3" fontId="19" fillId="33" borderId="10" xfId="0" applyNumberFormat="1" applyFont="1" applyFill="1" applyBorder="1" applyAlignment="1">
      <alignment vertical="center"/>
    </xf>
    <xf numFmtId="3" fontId="19" fillId="33" borderId="28" xfId="0" applyNumberFormat="1" applyFont="1" applyFill="1" applyBorder="1" applyAlignment="1">
      <alignment vertical="center"/>
    </xf>
    <xf numFmtId="3" fontId="19" fillId="33" borderId="14" xfId="0" applyNumberFormat="1" applyFont="1" applyFill="1" applyBorder="1" applyAlignment="1">
      <alignment vertical="center"/>
    </xf>
    <xf numFmtId="3" fontId="19" fillId="33" borderId="16" xfId="0" applyNumberFormat="1" applyFont="1" applyFill="1" applyBorder="1" applyAlignment="1">
      <alignment vertical="center"/>
    </xf>
    <xf numFmtId="3" fontId="19" fillId="33" borderId="30" xfId="0" applyNumberFormat="1" applyFont="1" applyFill="1" applyBorder="1" applyAlignment="1">
      <alignment vertical="center"/>
    </xf>
    <xf numFmtId="4" fontId="19" fillId="33" borderId="11" xfId="0" applyNumberFormat="1" applyFont="1" applyFill="1" applyBorder="1" applyAlignment="1">
      <alignment vertical="center"/>
    </xf>
    <xf numFmtId="4" fontId="19" fillId="33" borderId="10" xfId="0" applyNumberFormat="1" applyFont="1" applyFill="1" applyBorder="1" applyAlignment="1">
      <alignment vertical="center"/>
    </xf>
    <xf numFmtId="4" fontId="19" fillId="33" borderId="28" xfId="0" applyNumberFormat="1" applyFont="1" applyFill="1" applyBorder="1" applyAlignment="1">
      <alignment vertical="center"/>
    </xf>
    <xf numFmtId="4" fontId="19" fillId="33" borderId="27" xfId="0" applyNumberFormat="1" applyFont="1" applyFill="1" applyBorder="1" applyAlignment="1">
      <alignment vertical="center"/>
    </xf>
    <xf numFmtId="4" fontId="19" fillId="33" borderId="31" xfId="0" applyNumberFormat="1" applyFont="1" applyFill="1" applyBorder="1" applyAlignment="1">
      <alignment vertical="center"/>
    </xf>
    <xf numFmtId="0" fontId="26" fillId="39" borderId="27" xfId="0" applyFont="1" applyFill="1" applyBorder="1" applyAlignment="1">
      <alignment horizontal="center" vertical="center"/>
    </xf>
    <xf numFmtId="0" fontId="27" fillId="39" borderId="27" xfId="0" applyFont="1" applyFill="1" applyBorder="1" applyAlignment="1">
      <alignment horizontal="center" vertical="center" wrapText="1"/>
    </xf>
    <xf numFmtId="0" fontId="26" fillId="40" borderId="27" xfId="0" applyFont="1" applyFill="1" applyBorder="1" applyAlignment="1">
      <alignment vertical="center"/>
    </xf>
    <xf numFmtId="0" fontId="26" fillId="39" borderId="27" xfId="0" applyFont="1" applyFill="1" applyBorder="1" applyAlignment="1">
      <alignment horizontal="center" vertical="center" wrapText="1"/>
    </xf>
    <xf numFmtId="0" fontId="21" fillId="40" borderId="27" xfId="0" applyFont="1" applyFill="1" applyBorder="1" applyAlignment="1">
      <alignment horizontal="center" vertical="center" wrapText="1"/>
    </xf>
    <xf numFmtId="164" fontId="27" fillId="39" borderId="27" xfId="0" applyNumberFormat="1" applyFont="1" applyFill="1" applyBorder="1" applyAlignment="1">
      <alignment horizontal="center" vertical="center" wrapText="1"/>
    </xf>
    <xf numFmtId="3" fontId="27" fillId="39" borderId="27" xfId="0" applyNumberFormat="1" applyFont="1" applyFill="1" applyBorder="1" applyAlignment="1">
      <alignment horizontal="center" vertical="center" wrapText="1"/>
    </xf>
    <xf numFmtId="0" fontId="26" fillId="40" borderId="27" xfId="0" applyFont="1" applyFill="1" applyBorder="1" applyAlignment="1">
      <alignment horizontal="center" vertical="center" wrapText="1"/>
    </xf>
    <xf numFmtId="0" fontId="28" fillId="0" borderId="27" xfId="0" applyFont="1" applyBorder="1" applyAlignment="1">
      <alignment horizontal="left" vertical="center" wrapText="1"/>
    </xf>
    <xf numFmtId="0" fontId="26" fillId="40" borderId="27" xfId="0" applyFont="1" applyFill="1" applyBorder="1" applyAlignment="1">
      <alignment horizontal="center" vertical="center"/>
    </xf>
    <xf numFmtId="0" fontId="26" fillId="40" borderId="32" xfId="0" applyFont="1" applyFill="1" applyBorder="1" applyAlignment="1">
      <alignment horizontal="center" vertical="center"/>
    </xf>
    <xf numFmtId="3" fontId="19" fillId="37" borderId="27" xfId="0" applyNumberFormat="1" applyFont="1" applyFill="1" applyBorder="1" applyAlignment="1">
      <alignment vertical="center"/>
    </xf>
    <xf numFmtId="3" fontId="19" fillId="37" borderId="31" xfId="0" applyNumberFormat="1" applyFont="1" applyFill="1" applyBorder="1" applyAlignment="1">
      <alignment vertical="center"/>
    </xf>
    <xf numFmtId="3" fontId="19" fillId="33" borderId="36" xfId="0" applyNumberFormat="1" applyFont="1" applyFill="1" applyBorder="1" applyAlignment="1">
      <alignment vertical="center"/>
    </xf>
    <xf numFmtId="3" fontId="19" fillId="33" borderId="44" xfId="0" applyNumberFormat="1" applyFont="1" applyFill="1" applyBorder="1" applyAlignment="1">
      <alignment vertical="center"/>
    </xf>
    <xf numFmtId="3" fontId="19" fillId="33" borderId="29" xfId="0" applyNumberFormat="1" applyFont="1" applyFill="1" applyBorder="1" applyAlignment="1">
      <alignment vertical="center"/>
    </xf>
    <xf numFmtId="3" fontId="19" fillId="33" borderId="32" xfId="0" applyNumberFormat="1" applyFont="1" applyFill="1" applyBorder="1" applyAlignment="1">
      <alignment vertical="center"/>
    </xf>
    <xf numFmtId="3" fontId="19" fillId="33" borderId="38" xfId="0" applyNumberFormat="1" applyFont="1" applyFill="1" applyBorder="1" applyAlignment="1">
      <alignment vertical="center"/>
    </xf>
    <xf numFmtId="3" fontId="19" fillId="33" borderId="35" xfId="0" applyNumberFormat="1" applyFont="1" applyFill="1" applyBorder="1" applyAlignment="1">
      <alignment vertical="center"/>
    </xf>
    <xf numFmtId="0" fontId="25" fillId="39" borderId="32" xfId="0" applyFont="1" applyFill="1" applyBorder="1" applyAlignment="1">
      <alignment horizontal="left" vertical="center"/>
    </xf>
    <xf numFmtId="0" fontId="25" fillId="39" borderId="41" xfId="0" applyFont="1" applyFill="1" applyBorder="1" applyAlignment="1">
      <alignment vertical="center"/>
    </xf>
    <xf numFmtId="164" fontId="25" fillId="39" borderId="41" xfId="0" applyNumberFormat="1" applyFont="1" applyFill="1" applyBorder="1" applyAlignment="1">
      <alignment vertical="center"/>
    </xf>
    <xf numFmtId="0" fontId="26" fillId="40" borderId="41" xfId="0" applyFont="1" applyFill="1" applyBorder="1" applyAlignment="1">
      <alignment vertical="center"/>
    </xf>
    <xf numFmtId="0" fontId="27" fillId="0" borderId="27" xfId="0" applyFont="1" applyBorder="1" applyAlignment="1">
      <alignment horizontal="center" vertical="center"/>
    </xf>
    <xf numFmtId="0" fontId="27" fillId="0" borderId="27" xfId="0" applyFont="1" applyBorder="1" applyAlignment="1">
      <alignment horizontal="left" vertical="center" wrapText="1"/>
    </xf>
    <xf numFmtId="0" fontId="28" fillId="0" borderId="27" xfId="0" applyFont="1" applyBorder="1" applyAlignment="1">
      <alignment vertical="center" wrapText="1"/>
    </xf>
    <xf numFmtId="0" fontId="28" fillId="0" borderId="27" xfId="0" applyFont="1" applyBorder="1" applyAlignment="1">
      <alignment horizontal="center" vertical="center"/>
    </xf>
    <xf numFmtId="0" fontId="28" fillId="0" borderId="27" xfId="0" applyFont="1" applyBorder="1" applyAlignment="1">
      <alignment horizontal="center" vertical="center" wrapText="1"/>
    </xf>
    <xf numFmtId="10" fontId="27" fillId="0" borderId="27" xfId="42" applyNumberFormat="1" applyFont="1" applyFill="1" applyBorder="1" applyAlignment="1">
      <alignment vertical="center"/>
    </xf>
    <xf numFmtId="3" fontId="27" fillId="0" borderId="27" xfId="0" applyNumberFormat="1" applyFont="1" applyBorder="1" applyAlignment="1">
      <alignment vertical="center"/>
    </xf>
    <xf numFmtId="3" fontId="28" fillId="0" borderId="27" xfId="0" applyNumberFormat="1" applyFont="1" applyBorder="1" applyAlignment="1">
      <alignment vertical="center"/>
    </xf>
    <xf numFmtId="3" fontId="20" fillId="41" borderId="27" xfId="0" applyNumberFormat="1" applyFont="1" applyFill="1" applyBorder="1" applyAlignment="1" applyProtection="1">
      <alignment horizontal="right" vertical="center"/>
      <protection locked="0"/>
    </xf>
    <xf numFmtId="3" fontId="20" fillId="0" borderId="27" xfId="0" applyNumberFormat="1" applyFont="1" applyBorder="1" applyAlignment="1" applyProtection="1">
      <alignment horizontal="right" vertical="center"/>
      <protection locked="0"/>
    </xf>
    <xf numFmtId="3" fontId="27" fillId="37" borderId="27" xfId="0" applyNumberFormat="1" applyFont="1" applyFill="1" applyBorder="1" applyAlignment="1">
      <alignment vertical="center"/>
    </xf>
    <xf numFmtId="0" fontId="27" fillId="38" borderId="27" xfId="0" applyFont="1" applyFill="1" applyBorder="1" applyAlignment="1">
      <alignment horizontal="center" vertical="center"/>
    </xf>
    <xf numFmtId="0" fontId="27" fillId="38" borderId="27" xfId="0" applyFont="1" applyFill="1" applyBorder="1" applyAlignment="1">
      <alignment horizontal="left" vertical="center" wrapText="1"/>
    </xf>
    <xf numFmtId="0" fontId="28" fillId="38" borderId="27" xfId="0" applyFont="1" applyFill="1" applyBorder="1" applyAlignment="1">
      <alignment horizontal="left" vertical="center" wrapText="1"/>
    </xf>
    <xf numFmtId="0" fontId="28" fillId="38" borderId="27" xfId="0" applyFont="1" applyFill="1" applyBorder="1" applyAlignment="1">
      <alignment vertical="center" wrapText="1"/>
    </xf>
    <xf numFmtId="0" fontId="28" fillId="38" borderId="27" xfId="0" applyFont="1" applyFill="1" applyBorder="1" applyAlignment="1">
      <alignment horizontal="center" vertical="center" wrapText="1"/>
    </xf>
    <xf numFmtId="0" fontId="27" fillId="0" borderId="27" xfId="0" applyFont="1" applyBorder="1" applyAlignment="1">
      <alignment horizontal="left" vertical="center"/>
    </xf>
    <xf numFmtId="0" fontId="28" fillId="0" borderId="27" xfId="0" applyFont="1" applyBorder="1" applyAlignment="1">
      <alignment vertical="center"/>
    </xf>
    <xf numFmtId="3" fontId="28" fillId="41" borderId="27" xfId="0" applyNumberFormat="1" applyFont="1" applyFill="1" applyBorder="1" applyAlignment="1">
      <alignment vertical="center"/>
    </xf>
    <xf numFmtId="0" fontId="28" fillId="0" borderId="31" xfId="0" applyFont="1" applyBorder="1" applyAlignment="1">
      <alignment vertical="center" wrapText="1"/>
    </xf>
    <xf numFmtId="0" fontId="28" fillId="0" borderId="43" xfId="0" applyFont="1" applyBorder="1" applyAlignment="1">
      <alignment horizontal="left" vertical="center" wrapText="1"/>
    </xf>
    <xf numFmtId="0" fontId="28" fillId="0" borderId="42" xfId="0" applyFont="1" applyBorder="1" applyAlignment="1">
      <alignment horizontal="left" vertical="center" wrapText="1"/>
    </xf>
    <xf numFmtId="0" fontId="28" fillId="0" borderId="42" xfId="0" applyFont="1" applyBorder="1" applyAlignment="1">
      <alignment vertical="center" wrapText="1"/>
    </xf>
    <xf numFmtId="165" fontId="28" fillId="0" borderId="27" xfId="44" applyNumberFormat="1" applyFont="1" applyFill="1" applyBorder="1" applyAlignment="1">
      <alignment vertical="center"/>
    </xf>
    <xf numFmtId="4" fontId="19" fillId="0" borderId="0" xfId="0" applyNumberFormat="1" applyFont="1" applyAlignment="1">
      <alignment vertical="center"/>
    </xf>
    <xf numFmtId="10" fontId="19" fillId="0" borderId="0" xfId="0" applyNumberFormat="1" applyFont="1" applyAlignment="1">
      <alignment vertical="center"/>
    </xf>
    <xf numFmtId="3" fontId="27" fillId="38" borderId="27" xfId="0" applyNumberFormat="1" applyFont="1" applyFill="1" applyBorder="1" applyAlignment="1">
      <alignment vertical="center"/>
    </xf>
    <xf numFmtId="3" fontId="27" fillId="0" borderId="27" xfId="0" applyNumberFormat="1" applyFont="1" applyBorder="1" applyAlignment="1">
      <alignment horizontal="right" vertical="center"/>
    </xf>
    <xf numFmtId="3" fontId="27" fillId="0" borderId="27" xfId="0" applyNumberFormat="1" applyFont="1" applyBorder="1" applyAlignment="1">
      <alignment vertical="center" wrapText="1"/>
    </xf>
    <xf numFmtId="10" fontId="27" fillId="38" borderId="27" xfId="42" applyNumberFormat="1" applyFont="1" applyFill="1" applyBorder="1" applyAlignment="1">
      <alignment vertical="center"/>
    </xf>
    <xf numFmtId="10" fontId="27" fillId="0" borderId="27" xfId="42" applyNumberFormat="1" applyFont="1" applyFill="1" applyBorder="1" applyAlignment="1">
      <alignment horizontal="right" vertical="center"/>
    </xf>
    <xf numFmtId="3" fontId="19" fillId="33" borderId="20" xfId="0" applyNumberFormat="1" applyFont="1" applyFill="1" applyBorder="1" applyAlignment="1" applyProtection="1">
      <alignment vertical="center"/>
      <protection locked="0"/>
    </xf>
    <xf numFmtId="3" fontId="19" fillId="33" borderId="21" xfId="0" applyNumberFormat="1" applyFont="1" applyFill="1" applyBorder="1" applyAlignment="1" applyProtection="1">
      <alignment vertical="center"/>
      <protection locked="0"/>
    </xf>
    <xf numFmtId="3" fontId="19" fillId="33" borderId="36" xfId="0" applyNumberFormat="1" applyFont="1" applyFill="1" applyBorder="1" applyAlignment="1" applyProtection="1">
      <alignment vertical="center"/>
      <protection locked="0"/>
    </xf>
    <xf numFmtId="0" fontId="31" fillId="34" borderId="45" xfId="0" applyFont="1" applyFill="1" applyBorder="1" applyAlignment="1">
      <alignment vertical="center" wrapText="1"/>
    </xf>
    <xf numFmtId="0" fontId="31" fillId="34" borderId="46" xfId="0" applyFont="1" applyFill="1" applyBorder="1" applyAlignment="1">
      <alignment vertical="center" wrapText="1"/>
    </xf>
    <xf numFmtId="3" fontId="31" fillId="34" borderId="46" xfId="0" applyNumberFormat="1" applyFont="1" applyFill="1" applyBorder="1" applyAlignment="1">
      <alignment vertical="center" wrapText="1"/>
    </xf>
    <xf numFmtId="3" fontId="31" fillId="34" borderId="46" xfId="0" applyNumberFormat="1" applyFont="1" applyFill="1" applyBorder="1" applyAlignment="1">
      <alignment horizontal="center" vertical="center" wrapText="1"/>
    </xf>
    <xf numFmtId="0" fontId="31" fillId="34" borderId="46" xfId="0" applyFont="1" applyFill="1" applyBorder="1" applyAlignment="1">
      <alignment horizontal="center" vertical="center" wrapText="1"/>
    </xf>
    <xf numFmtId="3" fontId="31" fillId="34" borderId="47" xfId="0" applyNumberFormat="1" applyFont="1" applyFill="1" applyBorder="1" applyAlignment="1">
      <alignment horizontal="center" vertical="center" wrapText="1"/>
    </xf>
    <xf numFmtId="0" fontId="31" fillId="33" borderId="48" xfId="0" applyFont="1" applyFill="1" applyBorder="1" applyAlignment="1">
      <alignment horizontal="center" vertical="center" wrapText="1"/>
    </xf>
    <xf numFmtId="10" fontId="31" fillId="34" borderId="46" xfId="0" applyNumberFormat="1" applyFont="1" applyFill="1" applyBorder="1" applyAlignment="1">
      <alignment horizontal="center" vertical="center" wrapText="1"/>
    </xf>
    <xf numFmtId="0" fontId="31" fillId="33" borderId="46" xfId="0" applyFont="1" applyFill="1" applyBorder="1" applyAlignment="1">
      <alignment horizontal="center" vertical="center" wrapText="1"/>
    </xf>
    <xf numFmtId="0" fontId="31" fillId="34" borderId="49" xfId="0" applyFont="1" applyFill="1" applyBorder="1" applyAlignment="1">
      <alignment horizontal="center" vertical="center" wrapText="1"/>
    </xf>
    <xf numFmtId="0" fontId="31" fillId="33" borderId="50" xfId="0" applyFont="1" applyFill="1" applyBorder="1" applyAlignment="1">
      <alignment horizontal="center" vertical="center" wrapText="1"/>
    </xf>
    <xf numFmtId="10" fontId="31" fillId="34" borderId="46" xfId="0" applyNumberFormat="1" applyFont="1" applyFill="1" applyBorder="1" applyAlignment="1">
      <alignment vertical="center" wrapText="1"/>
    </xf>
    <xf numFmtId="3" fontId="31" fillId="33" borderId="46" xfId="0" applyNumberFormat="1" applyFont="1" applyFill="1" applyBorder="1" applyAlignment="1">
      <alignment vertical="center" wrapText="1"/>
    </xf>
    <xf numFmtId="10" fontId="31" fillId="34" borderId="51" xfId="0" applyNumberFormat="1" applyFont="1" applyFill="1" applyBorder="1" applyAlignment="1">
      <alignment vertical="center" wrapText="1"/>
    </xf>
    <xf numFmtId="3" fontId="31" fillId="33" borderId="45" xfId="0" applyNumberFormat="1" applyFont="1" applyFill="1" applyBorder="1" applyAlignment="1">
      <alignment vertical="center" wrapText="1"/>
    </xf>
    <xf numFmtId="4" fontId="31" fillId="33" borderId="46" xfId="0" applyNumberFormat="1" applyFont="1" applyFill="1" applyBorder="1" applyAlignment="1">
      <alignment vertical="center" wrapText="1"/>
    </xf>
    <xf numFmtId="0" fontId="19" fillId="0" borderId="52" xfId="0" applyFont="1" applyBorder="1" applyAlignment="1">
      <alignment vertical="center"/>
    </xf>
    <xf numFmtId="3" fontId="19" fillId="0" borderId="52" xfId="0" applyNumberFormat="1" applyFont="1" applyBorder="1" applyAlignment="1">
      <alignment vertical="center"/>
    </xf>
    <xf numFmtId="0" fontId="34" fillId="0" borderId="52" xfId="0" applyFont="1" applyBorder="1"/>
    <xf numFmtId="10" fontId="19" fillId="0" borderId="52" xfId="0" applyNumberFormat="1" applyFont="1" applyBorder="1" applyAlignment="1">
      <alignment vertical="center"/>
    </xf>
    <xf numFmtId="4" fontId="19" fillId="0" borderId="52" xfId="0" applyNumberFormat="1" applyFont="1" applyBorder="1" applyAlignment="1">
      <alignment vertical="center"/>
    </xf>
    <xf numFmtId="3" fontId="31" fillId="34" borderId="47" xfId="0" applyNumberFormat="1" applyFont="1" applyFill="1" applyBorder="1" applyAlignment="1">
      <alignment vertical="center" wrapText="1"/>
    </xf>
    <xf numFmtId="0" fontId="19" fillId="37" borderId="33" xfId="0" applyFont="1" applyFill="1" applyBorder="1" applyAlignment="1">
      <alignment vertical="center"/>
    </xf>
    <xf numFmtId="3" fontId="19" fillId="37" borderId="33" xfId="0" applyNumberFormat="1" applyFont="1" applyFill="1" applyBorder="1" applyAlignment="1">
      <alignment vertical="center"/>
    </xf>
    <xf numFmtId="3" fontId="19" fillId="33" borderId="37" xfId="0" applyNumberFormat="1" applyFont="1" applyFill="1" applyBorder="1" applyAlignment="1" applyProtection="1">
      <alignment vertical="center"/>
      <protection locked="0"/>
    </xf>
    <xf numFmtId="10" fontId="19" fillId="36" borderId="33" xfId="0" applyNumberFormat="1" applyFont="1" applyFill="1" applyBorder="1" applyAlignment="1">
      <alignment vertical="center"/>
    </xf>
    <xf numFmtId="3" fontId="19" fillId="36" borderId="33" xfId="0" applyNumberFormat="1" applyFont="1" applyFill="1" applyBorder="1" applyAlignment="1">
      <alignment vertical="center"/>
    </xf>
    <xf numFmtId="10" fontId="19" fillId="36" borderId="56" xfId="0" applyNumberFormat="1" applyFont="1" applyFill="1" applyBorder="1" applyAlignment="1">
      <alignment vertical="center"/>
    </xf>
    <xf numFmtId="10" fontId="19" fillId="36" borderId="57" xfId="0" applyNumberFormat="1" applyFont="1" applyFill="1" applyBorder="1" applyAlignment="1">
      <alignment vertical="center"/>
    </xf>
    <xf numFmtId="10" fontId="19" fillId="36" borderId="58" xfId="0" applyNumberFormat="1" applyFont="1" applyFill="1" applyBorder="1" applyAlignment="1">
      <alignment vertical="center"/>
    </xf>
    <xf numFmtId="3" fontId="19" fillId="36" borderId="59" xfId="0" applyNumberFormat="1" applyFont="1" applyFill="1" applyBorder="1" applyAlignment="1">
      <alignment vertical="center"/>
    </xf>
    <xf numFmtId="3" fontId="19" fillId="36" borderId="56" xfId="0" applyNumberFormat="1" applyFont="1" applyFill="1" applyBorder="1" applyAlignment="1">
      <alignment vertical="center"/>
    </xf>
    <xf numFmtId="0" fontId="31" fillId="33" borderId="45" xfId="0" applyFont="1" applyFill="1" applyBorder="1" applyAlignment="1">
      <alignment vertical="center" wrapText="1"/>
    </xf>
    <xf numFmtId="0" fontId="19" fillId="33" borderId="60" xfId="0" applyFont="1" applyFill="1" applyBorder="1" applyAlignment="1">
      <alignment vertical="center" wrapText="1"/>
    </xf>
    <xf numFmtId="0" fontId="19" fillId="33" borderId="61" xfId="0" applyFont="1" applyFill="1" applyBorder="1" applyAlignment="1">
      <alignment vertical="center" wrapText="1"/>
    </xf>
    <xf numFmtId="0" fontId="19" fillId="33" borderId="62" xfId="0" applyFont="1" applyFill="1" applyBorder="1" applyAlignment="1">
      <alignment vertical="center" wrapText="1"/>
    </xf>
    <xf numFmtId="0" fontId="19" fillId="33" borderId="63" xfId="0" applyFont="1" applyFill="1" applyBorder="1" applyAlignment="1">
      <alignment vertical="center" wrapText="1"/>
    </xf>
    <xf numFmtId="0" fontId="19" fillId="33" borderId="64" xfId="0" applyFont="1" applyFill="1" applyBorder="1" applyAlignment="1">
      <alignment vertical="center" wrapText="1"/>
    </xf>
    <xf numFmtId="0" fontId="19" fillId="33" borderId="65" xfId="0" applyFont="1" applyFill="1" applyBorder="1" applyAlignment="1">
      <alignment vertical="center" wrapText="1"/>
    </xf>
    <xf numFmtId="0" fontId="33" fillId="0" borderId="0" xfId="0" applyFont="1" applyAlignment="1">
      <alignment vertical="center"/>
    </xf>
    <xf numFmtId="0" fontId="19" fillId="0" borderId="53" xfId="0" applyFont="1" applyBorder="1" applyAlignment="1">
      <alignment vertical="center"/>
    </xf>
    <xf numFmtId="3" fontId="19" fillId="0" borderId="54" xfId="0" applyNumberFormat="1" applyFont="1" applyBorder="1" applyAlignment="1">
      <alignment vertical="center"/>
    </xf>
    <xf numFmtId="10" fontId="20" fillId="0" borderId="54" xfId="0" applyNumberFormat="1" applyFont="1" applyBorder="1" applyAlignment="1">
      <alignment vertical="center"/>
    </xf>
    <xf numFmtId="3" fontId="19" fillId="0" borderId="55" xfId="0" applyNumberFormat="1" applyFont="1" applyBorder="1" applyAlignment="1">
      <alignment vertical="center"/>
    </xf>
    <xf numFmtId="10" fontId="20" fillId="0" borderId="0" xfId="0" applyNumberFormat="1" applyFont="1" applyAlignment="1">
      <alignment vertical="center"/>
    </xf>
    <xf numFmtId="3" fontId="19" fillId="36" borderId="67" xfId="0" applyNumberFormat="1" applyFont="1" applyFill="1" applyBorder="1" applyAlignment="1">
      <alignment vertical="center"/>
    </xf>
    <xf numFmtId="3" fontId="19" fillId="36" borderId="58" xfId="0" applyNumberFormat="1" applyFont="1" applyFill="1" applyBorder="1" applyAlignment="1">
      <alignment vertical="center"/>
    </xf>
    <xf numFmtId="3" fontId="19" fillId="36" borderId="68" xfId="0" applyNumberFormat="1" applyFont="1" applyFill="1" applyBorder="1" applyAlignment="1">
      <alignment vertical="center"/>
    </xf>
    <xf numFmtId="3" fontId="19" fillId="36" borderId="17" xfId="0" applyNumberFormat="1" applyFont="1" applyFill="1" applyBorder="1" applyAlignment="1">
      <alignment vertical="center"/>
    </xf>
    <xf numFmtId="3" fontId="19" fillId="36" borderId="69" xfId="0" applyNumberFormat="1" applyFont="1" applyFill="1" applyBorder="1" applyAlignment="1">
      <alignment vertical="center"/>
    </xf>
    <xf numFmtId="0" fontId="19" fillId="37" borderId="57" xfId="0" applyFont="1" applyFill="1" applyBorder="1" applyAlignment="1">
      <alignment vertical="center"/>
    </xf>
    <xf numFmtId="3" fontId="19" fillId="37" borderId="57" xfId="0" applyNumberFormat="1" applyFont="1" applyFill="1" applyBorder="1" applyAlignment="1">
      <alignment vertical="center"/>
    </xf>
    <xf numFmtId="3" fontId="19" fillId="33" borderId="70" xfId="0" applyNumberFormat="1" applyFont="1" applyFill="1" applyBorder="1" applyAlignment="1" applyProtection="1">
      <alignment vertical="center"/>
      <protection locked="0"/>
    </xf>
    <xf numFmtId="10" fontId="19" fillId="36" borderId="71" xfId="0" applyNumberFormat="1" applyFont="1" applyFill="1" applyBorder="1" applyAlignment="1">
      <alignment vertical="center"/>
    </xf>
    <xf numFmtId="3" fontId="19" fillId="36" borderId="57" xfId="0" applyNumberFormat="1" applyFont="1" applyFill="1" applyBorder="1" applyAlignment="1">
      <alignment vertical="center"/>
    </xf>
    <xf numFmtId="10" fontId="19" fillId="36" borderId="69" xfId="0" applyNumberFormat="1" applyFont="1" applyFill="1" applyBorder="1" applyAlignment="1">
      <alignment vertical="center"/>
    </xf>
    <xf numFmtId="0" fontId="19" fillId="36" borderId="58" xfId="0" applyFont="1" applyFill="1" applyBorder="1" applyAlignment="1">
      <alignment vertical="center"/>
    </xf>
    <xf numFmtId="3" fontId="19" fillId="37" borderId="58" xfId="0" applyNumberFormat="1" applyFont="1" applyFill="1" applyBorder="1" applyAlignment="1">
      <alignment vertical="center"/>
    </xf>
    <xf numFmtId="3" fontId="19" fillId="33" borderId="72" xfId="0" applyNumberFormat="1" applyFont="1" applyFill="1" applyBorder="1" applyAlignment="1" applyProtection="1">
      <alignment vertical="center"/>
      <protection locked="0"/>
    </xf>
    <xf numFmtId="3" fontId="19" fillId="36" borderId="73" xfId="0" applyNumberFormat="1" applyFont="1" applyFill="1" applyBorder="1" applyAlignment="1">
      <alignment vertical="center"/>
    </xf>
    <xf numFmtId="3" fontId="19" fillId="0" borderId="58" xfId="0" applyNumberFormat="1" applyFont="1" applyBorder="1" applyAlignment="1">
      <alignment vertical="center"/>
    </xf>
    <xf numFmtId="0" fontId="19" fillId="33" borderId="60" xfId="0" applyFont="1" applyFill="1" applyBorder="1" applyAlignment="1" applyProtection="1">
      <alignment vertical="center" wrapText="1"/>
      <protection locked="0"/>
    </xf>
    <xf numFmtId="0" fontId="19" fillId="33" borderId="61" xfId="0" applyFont="1" applyFill="1" applyBorder="1" applyAlignment="1" applyProtection="1">
      <alignment vertical="center" wrapText="1"/>
      <protection locked="0"/>
    </xf>
    <xf numFmtId="0" fontId="19" fillId="33" borderId="64" xfId="0" applyFont="1" applyFill="1" applyBorder="1" applyAlignment="1" applyProtection="1">
      <alignment vertical="center" wrapText="1"/>
      <protection locked="0"/>
    </xf>
    <xf numFmtId="0" fontId="19" fillId="33" borderId="65" xfId="0" applyFont="1" applyFill="1" applyBorder="1" applyAlignment="1" applyProtection="1">
      <alignment vertical="center" wrapText="1"/>
      <protection locked="0"/>
    </xf>
    <xf numFmtId="3" fontId="19" fillId="33" borderId="16" xfId="0" applyNumberFormat="1" applyFont="1" applyFill="1" applyBorder="1" applyAlignment="1" applyProtection="1">
      <alignment vertical="center"/>
      <protection locked="0"/>
    </xf>
    <xf numFmtId="3" fontId="19" fillId="33" borderId="57" xfId="0" applyNumberFormat="1" applyFont="1" applyFill="1" applyBorder="1" applyAlignment="1" applyProtection="1">
      <alignment vertical="center"/>
      <protection locked="0"/>
    </xf>
    <xf numFmtId="4" fontId="19" fillId="33" borderId="10" xfId="0" applyNumberFormat="1" applyFont="1" applyFill="1" applyBorder="1" applyAlignment="1" applyProtection="1">
      <alignment vertical="center"/>
      <protection locked="0"/>
    </xf>
    <xf numFmtId="4" fontId="19" fillId="33" borderId="57" xfId="0" applyNumberFormat="1" applyFont="1" applyFill="1" applyBorder="1" applyAlignment="1" applyProtection="1">
      <alignment vertical="center"/>
      <protection locked="0"/>
    </xf>
    <xf numFmtId="3" fontId="19" fillId="33" borderId="10" xfId="0" applyNumberFormat="1" applyFont="1" applyFill="1" applyBorder="1" applyAlignment="1" applyProtection="1">
      <alignment vertical="center"/>
      <protection locked="0"/>
    </xf>
    <xf numFmtId="3" fontId="19" fillId="33" borderId="66" xfId="0" applyNumberFormat="1" applyFont="1" applyFill="1" applyBorder="1" applyAlignment="1" applyProtection="1">
      <alignment vertical="center"/>
      <protection locked="0"/>
    </xf>
    <xf numFmtId="3" fontId="19" fillId="33" borderId="58" xfId="0" applyNumberFormat="1" applyFont="1" applyFill="1" applyBorder="1" applyAlignment="1" applyProtection="1">
      <alignment vertical="center"/>
      <protection locked="0"/>
    </xf>
    <xf numFmtId="3" fontId="19" fillId="33" borderId="59" xfId="0" applyNumberFormat="1" applyFont="1" applyFill="1" applyBorder="1" applyAlignment="1" applyProtection="1">
      <alignment vertical="center"/>
      <protection locked="0"/>
    </xf>
    <xf numFmtId="4" fontId="19" fillId="33" borderId="58" xfId="0" applyNumberFormat="1" applyFont="1" applyFill="1" applyBorder="1" applyAlignment="1" applyProtection="1">
      <alignment vertical="center"/>
      <protection locked="0"/>
    </xf>
    <xf numFmtId="3" fontId="19" fillId="33" borderId="27" xfId="0" applyNumberFormat="1" applyFont="1" applyFill="1" applyBorder="1" applyAlignment="1" applyProtection="1">
      <alignment vertical="center"/>
      <protection locked="0"/>
    </xf>
    <xf numFmtId="3" fontId="19" fillId="33" borderId="33" xfId="0" applyNumberFormat="1" applyFont="1" applyFill="1" applyBorder="1" applyAlignment="1" applyProtection="1">
      <alignment vertical="center"/>
      <protection locked="0"/>
    </xf>
    <xf numFmtId="3" fontId="19" fillId="33" borderId="32" xfId="0" applyNumberFormat="1" applyFont="1" applyFill="1" applyBorder="1" applyAlignment="1" applyProtection="1">
      <alignment vertical="center"/>
      <protection locked="0"/>
    </xf>
    <xf numFmtId="3" fontId="19" fillId="33" borderId="34" xfId="0" applyNumberFormat="1" applyFont="1" applyFill="1" applyBorder="1" applyAlignment="1" applyProtection="1">
      <alignment vertical="center"/>
      <protection locked="0"/>
    </xf>
    <xf numFmtId="4" fontId="19" fillId="33" borderId="27" xfId="0" applyNumberFormat="1" applyFont="1" applyFill="1" applyBorder="1" applyAlignment="1" applyProtection="1">
      <alignment vertical="center"/>
      <protection locked="0"/>
    </xf>
    <xf numFmtId="4" fontId="19" fillId="33" borderId="33" xfId="0" applyNumberFormat="1" applyFont="1" applyFill="1" applyBorder="1" applyAlignment="1" applyProtection="1">
      <alignment vertical="center"/>
      <protection locked="0"/>
    </xf>
    <xf numFmtId="3" fontId="19" fillId="33" borderId="11" xfId="0" applyNumberFormat="1" applyFont="1" applyFill="1" applyBorder="1" applyAlignment="1" applyProtection="1">
      <alignment vertical="center"/>
      <protection locked="0"/>
    </xf>
    <xf numFmtId="3" fontId="19" fillId="33" borderId="14" xfId="0" applyNumberFormat="1" applyFont="1" applyFill="1" applyBorder="1" applyAlignment="1" applyProtection="1">
      <alignment vertical="center"/>
      <protection locked="0"/>
    </xf>
    <xf numFmtId="4" fontId="19" fillId="33" borderId="11" xfId="0" applyNumberFormat="1" applyFont="1" applyFill="1" applyBorder="1" applyAlignment="1" applyProtection="1">
      <alignment vertical="center"/>
      <protection locked="0"/>
    </xf>
    <xf numFmtId="0" fontId="19" fillId="33" borderId="62" xfId="0" applyFont="1" applyFill="1" applyBorder="1" applyAlignment="1" applyProtection="1">
      <alignment vertical="center" wrapText="1"/>
      <protection locked="0"/>
    </xf>
    <xf numFmtId="0" fontId="19" fillId="33" borderId="63" xfId="0" applyFont="1" applyFill="1" applyBorder="1" applyAlignment="1" applyProtection="1">
      <alignment vertical="center" wrapText="1"/>
      <protection locked="0"/>
    </xf>
    <xf numFmtId="3" fontId="19" fillId="33" borderId="20" xfId="0" applyNumberFormat="1" applyFont="1" applyFill="1" applyBorder="1" applyAlignment="1">
      <alignment vertical="center"/>
    </xf>
    <xf numFmtId="3" fontId="19" fillId="33" borderId="21" xfId="0" applyNumberFormat="1" applyFont="1" applyFill="1" applyBorder="1" applyAlignment="1">
      <alignment vertical="center"/>
    </xf>
    <xf numFmtId="3" fontId="19" fillId="33" borderId="39" xfId="0" applyNumberFormat="1" applyFont="1" applyFill="1" applyBorder="1" applyAlignment="1">
      <alignment vertical="center"/>
    </xf>
    <xf numFmtId="0" fontId="36" fillId="33" borderId="60" xfId="0" applyFont="1" applyFill="1" applyBorder="1" applyAlignment="1" applyProtection="1">
      <alignment vertical="center" wrapText="1"/>
      <protection locked="0"/>
    </xf>
    <xf numFmtId="3" fontId="37" fillId="37" borderId="10" xfId="0" applyNumberFormat="1" applyFont="1" applyFill="1" applyBorder="1" applyAlignment="1">
      <alignment vertical="center"/>
    </xf>
    <xf numFmtId="0" fontId="38" fillId="33" borderId="64" xfId="0" applyFont="1" applyFill="1" applyBorder="1" applyAlignment="1" applyProtection="1">
      <alignment vertical="center" wrapText="1"/>
      <protection locked="0"/>
    </xf>
    <xf numFmtId="0" fontId="0" fillId="0" borderId="0" xfId="0" applyAlignment="1" applyProtection="1">
      <alignment vertical="center"/>
      <protection locked="0"/>
    </xf>
    <xf numFmtId="0" fontId="39" fillId="42" borderId="74" xfId="0" applyFont="1" applyFill="1" applyBorder="1" applyAlignment="1" applyProtection="1">
      <alignment vertical="center" wrapText="1"/>
      <protection locked="0"/>
    </xf>
    <xf numFmtId="3" fontId="20" fillId="33" borderId="16" xfId="0" applyNumberFormat="1" applyFont="1" applyFill="1" applyBorder="1" applyAlignment="1" applyProtection="1">
      <alignment vertical="center"/>
      <protection locked="0"/>
    </xf>
    <xf numFmtId="3" fontId="20" fillId="33" borderId="10" xfId="0" applyNumberFormat="1" applyFont="1" applyFill="1" applyBorder="1" applyAlignment="1" applyProtection="1">
      <alignment vertical="center"/>
      <protection locked="0"/>
    </xf>
    <xf numFmtId="3" fontId="20" fillId="33" borderId="10" xfId="0" applyNumberFormat="1" applyFont="1" applyFill="1" applyBorder="1" applyAlignment="1" applyProtection="1">
      <alignment vertical="center" wrapText="1"/>
      <protection locked="0"/>
    </xf>
    <xf numFmtId="3" fontId="19" fillId="33" borderId="16" xfId="0" applyNumberFormat="1" applyFont="1" applyFill="1" applyBorder="1" applyAlignment="1" applyProtection="1">
      <alignment vertical="center" wrapText="1"/>
      <protection locked="0"/>
    </xf>
    <xf numFmtId="3" fontId="19" fillId="33" borderId="10" xfId="0" applyNumberFormat="1" applyFont="1" applyFill="1" applyBorder="1" applyAlignment="1" applyProtection="1">
      <alignment vertical="center" wrapText="1"/>
      <protection locked="0"/>
    </xf>
    <xf numFmtId="0" fontId="0" fillId="0" borderId="0" xfId="0" applyAlignment="1">
      <alignment wrapText="1"/>
    </xf>
    <xf numFmtId="3" fontId="20" fillId="33" borderId="58" xfId="0" applyNumberFormat="1" applyFont="1" applyFill="1" applyBorder="1" applyAlignment="1" applyProtection="1">
      <alignment vertical="center"/>
      <protection locked="0"/>
    </xf>
    <xf numFmtId="3" fontId="20" fillId="33" borderId="59" xfId="0" applyNumberFormat="1" applyFont="1" applyFill="1" applyBorder="1" applyAlignment="1" applyProtection="1">
      <alignment vertical="center"/>
      <protection locked="0"/>
    </xf>
    <xf numFmtId="3" fontId="19" fillId="36" borderId="75" xfId="0" applyNumberFormat="1" applyFont="1" applyFill="1" applyBorder="1" applyAlignment="1">
      <alignment vertical="center"/>
    </xf>
    <xf numFmtId="10" fontId="19" fillId="36" borderId="31" xfId="0" applyNumberFormat="1" applyFont="1" applyFill="1" applyBorder="1" applyAlignment="1">
      <alignment vertical="center"/>
    </xf>
    <xf numFmtId="10" fontId="19" fillId="36" borderId="76" xfId="0" applyNumberFormat="1" applyFont="1" applyFill="1" applyBorder="1" applyAlignment="1">
      <alignment vertical="center"/>
    </xf>
    <xf numFmtId="10" fontId="19" fillId="36" borderId="77" xfId="0" applyNumberFormat="1" applyFont="1" applyFill="1" applyBorder="1" applyAlignment="1">
      <alignment vertical="center"/>
    </xf>
    <xf numFmtId="10" fontId="20" fillId="0" borderId="78" xfId="0" applyNumberFormat="1" applyFont="1" applyBorder="1" applyAlignment="1">
      <alignment vertical="center"/>
    </xf>
    <xf numFmtId="3" fontId="20" fillId="0" borderId="78" xfId="0" applyNumberFormat="1" applyFont="1" applyBorder="1" applyAlignment="1">
      <alignment vertical="center"/>
    </xf>
    <xf numFmtId="10" fontId="20" fillId="36" borderId="79" xfId="0" applyNumberFormat="1" applyFont="1" applyFill="1" applyBorder="1" applyAlignment="1">
      <alignment vertical="center"/>
    </xf>
    <xf numFmtId="3" fontId="19" fillId="36" borderId="80" xfId="0" applyNumberFormat="1" applyFont="1" applyFill="1" applyBorder="1" applyAlignment="1">
      <alignment vertical="center"/>
    </xf>
    <xf numFmtId="3" fontId="19" fillId="36" borderId="28" xfId="0" applyNumberFormat="1" applyFont="1" applyFill="1" applyBorder="1" applyAlignment="1">
      <alignment vertical="center"/>
    </xf>
    <xf numFmtId="0" fontId="20" fillId="0" borderId="78" xfId="0" applyFont="1" applyBorder="1" applyAlignment="1">
      <alignment vertical="center"/>
    </xf>
    <xf numFmtId="3" fontId="19" fillId="38" borderId="10" xfId="0" applyNumberFormat="1" applyFont="1" applyFill="1" applyBorder="1" applyAlignment="1">
      <alignment vertical="center"/>
    </xf>
    <xf numFmtId="3" fontId="39" fillId="42" borderId="82" xfId="0" applyNumberFormat="1" applyFont="1" applyFill="1" applyBorder="1" applyAlignment="1" applyProtection="1">
      <alignment vertical="center"/>
      <protection locked="0"/>
    </xf>
    <xf numFmtId="3" fontId="39" fillId="42" borderId="83" xfId="0" applyNumberFormat="1" applyFont="1" applyFill="1" applyBorder="1" applyAlignment="1" applyProtection="1">
      <alignment vertical="center"/>
      <protection locked="0"/>
    </xf>
    <xf numFmtId="3" fontId="39" fillId="42" borderId="84" xfId="0" applyNumberFormat="1" applyFont="1" applyFill="1" applyBorder="1" applyAlignment="1" applyProtection="1">
      <alignment vertical="center"/>
      <protection locked="0"/>
    </xf>
    <xf numFmtId="3" fontId="39" fillId="42" borderId="85" xfId="0" applyNumberFormat="1" applyFont="1" applyFill="1" applyBorder="1" applyAlignment="1" applyProtection="1">
      <alignment vertical="center"/>
      <protection locked="0"/>
    </xf>
    <xf numFmtId="3" fontId="39" fillId="42" borderId="86" xfId="0" applyNumberFormat="1" applyFont="1" applyFill="1" applyBorder="1" applyAlignment="1" applyProtection="1">
      <alignment vertical="center"/>
      <protection locked="0"/>
    </xf>
    <xf numFmtId="3" fontId="39" fillId="42" borderId="87" xfId="0" applyNumberFormat="1" applyFont="1" applyFill="1" applyBorder="1" applyAlignment="1" applyProtection="1">
      <alignment vertical="center"/>
      <protection locked="0"/>
    </xf>
    <xf numFmtId="3" fontId="39" fillId="42" borderId="88" xfId="0" applyNumberFormat="1" applyFont="1" applyFill="1" applyBorder="1" applyAlignment="1" applyProtection="1">
      <alignment vertical="center"/>
      <protection locked="0"/>
    </xf>
    <xf numFmtId="3" fontId="39" fillId="42" borderId="89" xfId="0" applyNumberFormat="1" applyFont="1" applyFill="1" applyBorder="1" applyAlignment="1" applyProtection="1">
      <alignment vertical="center"/>
      <protection locked="0"/>
    </xf>
    <xf numFmtId="3" fontId="39" fillId="42" borderId="90" xfId="0" applyNumberFormat="1" applyFont="1" applyFill="1" applyBorder="1" applyAlignment="1" applyProtection="1">
      <alignment vertical="center"/>
      <protection locked="0"/>
    </xf>
    <xf numFmtId="4" fontId="39" fillId="42" borderId="85" xfId="0" applyNumberFormat="1" applyFont="1" applyFill="1" applyBorder="1" applyAlignment="1" applyProtection="1">
      <alignment vertical="center"/>
      <protection locked="0"/>
    </xf>
    <xf numFmtId="4" fontId="39" fillId="42" borderId="86" xfId="0" applyNumberFormat="1" applyFont="1" applyFill="1" applyBorder="1" applyAlignment="1" applyProtection="1">
      <alignment vertical="center"/>
      <protection locked="0"/>
    </xf>
    <xf numFmtId="4" fontId="39" fillId="42" borderId="87" xfId="0" applyNumberFormat="1" applyFont="1" applyFill="1" applyBorder="1" applyAlignment="1" applyProtection="1">
      <alignment vertical="center"/>
      <protection locked="0"/>
    </xf>
    <xf numFmtId="0" fontId="39" fillId="42" borderId="81" xfId="0" applyFont="1" applyFill="1" applyBorder="1" applyAlignment="1" applyProtection="1">
      <alignment vertical="center" wrapText="1"/>
      <protection locked="0"/>
    </xf>
    <xf numFmtId="3" fontId="20" fillId="36" borderId="15" xfId="0" applyNumberFormat="1" applyFont="1" applyFill="1" applyBorder="1" applyAlignment="1">
      <alignment vertical="center"/>
    </xf>
    <xf numFmtId="0" fontId="19" fillId="43" borderId="31" xfId="0" applyFont="1" applyFill="1" applyBorder="1" applyAlignment="1">
      <alignment vertical="center"/>
    </xf>
    <xf numFmtId="0" fontId="19" fillId="43" borderId="33" xfId="0" applyFont="1" applyFill="1" applyBorder="1" applyAlignment="1">
      <alignment vertical="center"/>
    </xf>
    <xf numFmtId="3" fontId="19" fillId="43" borderId="10" xfId="0" applyNumberFormat="1" applyFont="1" applyFill="1" applyBorder="1" applyAlignment="1">
      <alignment vertical="center"/>
    </xf>
    <xf numFmtId="3" fontId="37" fillId="0" borderId="0" xfId="0" applyNumberFormat="1" applyFont="1" applyAlignment="1">
      <alignment vertical="center"/>
    </xf>
    <xf numFmtId="0" fontId="37" fillId="0" borderId="0" xfId="0" applyFont="1" applyAlignment="1">
      <alignment vertical="center"/>
    </xf>
    <xf numFmtId="3" fontId="20" fillId="36" borderId="13" xfId="0" applyNumberFormat="1" applyFont="1" applyFill="1" applyBorder="1" applyAlignment="1">
      <alignment vertical="center"/>
    </xf>
    <xf numFmtId="0" fontId="39" fillId="42" borderId="94" xfId="0" applyFont="1" applyFill="1" applyBorder="1" applyAlignment="1" applyProtection="1">
      <alignment vertical="center" wrapText="1"/>
      <protection locked="0"/>
    </xf>
    <xf numFmtId="0" fontId="39" fillId="42" borderId="93" xfId="0" applyFont="1" applyFill="1" applyBorder="1" applyAlignment="1" applyProtection="1">
      <alignment vertical="center" wrapText="1"/>
      <protection locked="0"/>
    </xf>
    <xf numFmtId="3" fontId="39" fillId="42" borderId="91" xfId="0" applyNumberFormat="1" applyFont="1" applyFill="1" applyBorder="1" applyAlignment="1" applyProtection="1">
      <alignment vertical="center"/>
      <protection locked="0"/>
    </xf>
    <xf numFmtId="3" fontId="39" fillId="42" borderId="92" xfId="0" applyNumberFormat="1" applyFont="1" applyFill="1" applyBorder="1" applyAlignment="1" applyProtection="1">
      <alignment vertical="center"/>
      <protection locked="0"/>
    </xf>
    <xf numFmtId="3" fontId="19" fillId="33" borderId="10" xfId="0" applyNumberFormat="1" applyFont="1" applyFill="1" applyBorder="1" applyAlignment="1">
      <alignment vertical="center" wrapText="1"/>
    </xf>
    <xf numFmtId="3" fontId="19" fillId="33" borderId="70" xfId="0" applyNumberFormat="1" applyFont="1" applyFill="1" applyBorder="1" applyAlignment="1">
      <alignment vertical="center"/>
    </xf>
    <xf numFmtId="3" fontId="19" fillId="33" borderId="57" xfId="0" applyNumberFormat="1" applyFont="1" applyFill="1" applyBorder="1" applyAlignment="1">
      <alignment vertical="center"/>
    </xf>
    <xf numFmtId="3" fontId="19" fillId="33" borderId="66" xfId="0" applyNumberFormat="1" applyFont="1" applyFill="1" applyBorder="1" applyAlignment="1">
      <alignment vertical="center"/>
    </xf>
    <xf numFmtId="4" fontId="19" fillId="33" borderId="57" xfId="0" applyNumberFormat="1" applyFont="1" applyFill="1" applyBorder="1" applyAlignment="1">
      <alignment vertical="center"/>
    </xf>
    <xf numFmtId="0" fontId="26" fillId="39" borderId="27" xfId="0" applyFont="1" applyFill="1" applyBorder="1" applyAlignment="1">
      <alignment horizontal="center" vertical="center"/>
    </xf>
    <xf numFmtId="0" fontId="26" fillId="39" borderId="32" xfId="0" applyFont="1" applyFill="1" applyBorder="1" applyAlignment="1">
      <alignment horizontal="center" vertical="center"/>
    </xf>
    <xf numFmtId="0" fontId="26" fillId="39" borderId="41" xfId="0" applyFont="1" applyFill="1" applyBorder="1" applyAlignment="1">
      <alignment horizontal="center" vertical="center"/>
    </xf>
    <xf numFmtId="0" fontId="26" fillId="39" borderId="41" xfId="0" applyFont="1" applyFill="1" applyBorder="1" applyAlignment="1">
      <alignment horizontal="center" vertical="center" wrapText="1"/>
    </xf>
    <xf numFmtId="0" fontId="27" fillId="39" borderId="27" xfId="0" applyFont="1" applyFill="1" applyBorder="1" applyAlignment="1">
      <alignment horizontal="center" vertical="center"/>
    </xf>
    <xf numFmtId="0" fontId="27" fillId="39" borderId="32" xfId="0" applyFont="1" applyFill="1" applyBorder="1" applyAlignment="1">
      <alignment horizontal="center" vertical="center"/>
    </xf>
    <xf numFmtId="0" fontId="27" fillId="39" borderId="41" xfId="0" applyFont="1" applyFill="1" applyBorder="1" applyAlignment="1">
      <alignment horizontal="center" vertical="center"/>
    </xf>
    <xf numFmtId="0" fontId="27" fillId="39" borderId="36" xfId="0" applyFont="1" applyFill="1" applyBorder="1" applyAlignment="1">
      <alignment horizontal="center" vertical="center"/>
    </xf>
  </cellXfs>
  <cellStyles count="45">
    <cellStyle name="20% – rõhk1" xfId="19" builtinId="30" customBuiltin="1"/>
    <cellStyle name="20% – rõhk2" xfId="23" builtinId="34" customBuiltin="1"/>
    <cellStyle name="20% – rõhk3" xfId="27" builtinId="38" customBuiltin="1"/>
    <cellStyle name="20% – rõhk4" xfId="31" builtinId="42" customBuiltin="1"/>
    <cellStyle name="20% – rõhk5" xfId="35" builtinId="46" customBuiltin="1"/>
    <cellStyle name="20% – rõhk6" xfId="39" builtinId="50" customBuiltin="1"/>
    <cellStyle name="40% – rõhk1" xfId="20" builtinId="31" customBuiltin="1"/>
    <cellStyle name="40% – rõhk2" xfId="24" builtinId="35" customBuiltin="1"/>
    <cellStyle name="40% – rõhk3" xfId="28" builtinId="39" customBuiltin="1"/>
    <cellStyle name="40% – rõhk4" xfId="32" builtinId="43" customBuiltin="1"/>
    <cellStyle name="40% – rõhk5" xfId="36" builtinId="47" customBuiltin="1"/>
    <cellStyle name="40% – rõhk6" xfId="40" builtinId="51" customBuiltin="1"/>
    <cellStyle name="60% – rõhk1" xfId="21" builtinId="32" customBuiltin="1"/>
    <cellStyle name="60% – rõhk2" xfId="25" builtinId="36" customBuiltin="1"/>
    <cellStyle name="60% – rõhk3" xfId="29" builtinId="40" customBuiltin="1"/>
    <cellStyle name="60% – rõhk4" xfId="33" builtinId="44" customBuiltin="1"/>
    <cellStyle name="60% – rõhk5" xfId="37" builtinId="48" customBuiltin="1"/>
    <cellStyle name="60% – rõhk6" xfId="41" builtinId="52" customBuiltin="1"/>
    <cellStyle name="Arvutus" xfId="11" builtinId="22" customBuiltin="1"/>
    <cellStyle name="Halb" xfId="7" builtinId="27" customBuiltin="1"/>
    <cellStyle name="Hea" xfId="6" builtinId="26" customBuiltin="1"/>
    <cellStyle name="Hoiatuse tekst" xfId="14" builtinId="11" customBuiltin="1"/>
    <cellStyle name="Kokku" xfId="17" builtinId="25" customBuiltin="1"/>
    <cellStyle name="Koma" xfId="44" builtinId="3"/>
    <cellStyle name="Kontrolli lahtrit" xfId="13" builtinId="23" customBuiltin="1"/>
    <cellStyle name="Lingitud lahter" xfId="12" builtinId="24" customBuiltin="1"/>
    <cellStyle name="Märkus" xfId="15" builtinId="10" customBuiltin="1"/>
    <cellStyle name="Neutraalne" xfId="8" builtinId="28" customBuiltin="1"/>
    <cellStyle name="Normaallaad" xfId="0" builtinId="0"/>
    <cellStyle name="Normaallaad 2" xfId="43" xr:uid="{62EB4925-06CA-4E27-A780-D45F706323AC}"/>
    <cellStyle name="Pealkiri 1" xfId="2" builtinId="16" customBuiltin="1"/>
    <cellStyle name="Pealkiri 2" xfId="3" builtinId="17" customBuiltin="1"/>
    <cellStyle name="Pealkiri 3" xfId="4" builtinId="18" customBuiltin="1"/>
    <cellStyle name="Pealkiri 4" xfId="5" builtinId="19" customBuiltin="1"/>
    <cellStyle name="Protsent" xfId="42" builtinId="5"/>
    <cellStyle name="Rõhk1" xfId="18" builtinId="29" customBuiltin="1"/>
    <cellStyle name="Rõhk2" xfId="22" builtinId="33" customBuiltin="1"/>
    <cellStyle name="Rõhk3" xfId="26" builtinId="37" customBuiltin="1"/>
    <cellStyle name="Rõhk4" xfId="30" builtinId="41" customBuiltin="1"/>
    <cellStyle name="Rõhk5" xfId="34" builtinId="45" customBuiltin="1"/>
    <cellStyle name="Rõhk6" xfId="38" builtinId="49" customBuiltin="1"/>
    <cellStyle name="Selgitav tekst" xfId="16" builtinId="53" customBuiltin="1"/>
    <cellStyle name="Sisend" xfId="9" builtinId="20" customBuiltin="1"/>
    <cellStyle name="Väljund" xfId="10" builtinId="21" customBuiltin="1"/>
    <cellStyle name="Üldpealkiri" xfId="1" builtinId="15" customBuiltin="1"/>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7F7"/>
      <color rgb="FFFCFDFE"/>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lin Sternhof - SOM" id="{BB03D320-8A8A-46D4-962B-9342F5750F83}" userId="marilin.sternhof@sm.ee" providerId="PeoplePicker"/>
  <person displayName="peep.busin@kliimaministeerium.ee" id="{019ACAE5-C016-4E38-B365-316B6A116646}" userId="S::urn:spo:guest#peep.busin@kliimaministeerium.ee::" providerId="AD"/>
  <person displayName="marko.meriloo@siseministeerium.ee" id="{7F85B239-5876-46EA-A864-1F6E19F76F09}" userId="S::urn:spo:guest#marko.meriloo@siseministeerium.ee::" providerId="AD"/>
  <person displayName="eerika.purgel@kliimaministeerium.ee" id="{C4BBA78B-45EC-4D20-87CE-9E4B2BF5937E}" userId="S::urn:spo:guest#eerika.purgel@kliimaministeerium.ee::" providerId="AD"/>
  <person displayName="Kaidi Liiv - RTK" id="{18EE3547-77E1-4FA1-8B70-3377E9D69427}" userId="S::kaidi.liiv@rtk.ee::5cec82b9-ae1a-4a84-83f4-7133ce0a9b3b" providerId="AD"/>
  <person displayName="Anu Altermann - RAM" id="{92879DB2-360A-4908-97B8-A69868496A0C}" userId="S::anu.altermann@fin.ee::be17f1e7-5489-4830-bb47-7c0e79e17599" providerId="AD"/>
  <person displayName="Juhan Anupõld - RAM" id="{E9195183-E916-48BD-B4FB-A1CA5C06A65D}" userId="S::juhan.anupold@fin.ee::f6d01aeb-facd-4a58-87e9-b08a65c72279" providerId="AD"/>
  <person displayName="Rando Härginen - MKM" id="{72506104-02B1-49FC-A448-345A909DC2E0}" userId="S::rando.harginen@mkm.ee::6b149ee6-0e26-4023-b1c5-44fb9cabf2e2" providerId="AD"/>
  <person displayName="Marilin Sternhof - SOM" id="{A07B88B7-652C-4CBB-9576-4EC6234851D2}" userId="S::marilin.sternhof@sm.ee::7ceb56fd-df9c-402b-b1b3-b4ddb4d6a384"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3" dT="2025-06-18T14:08:56.54" personId="{18EE3547-77E1-4FA1-8B70-3377E9D69427}" id="{7B25261B-012E-406B-9858-B7B784BF50BE}">
    <text>Informatiivne väli. Ei mõjuta arvutusvalemeid.</text>
  </threadedComment>
  <threadedComment ref="S3" dT="2025-06-18T04:35:29.89" personId="{18EE3547-77E1-4FA1-8B70-3377E9D69427}" id="{8CD68279-B139-4549-BC47-2A093D1E0665}">
    <text>SFOS prognoositud väljamakse+ väljamakse, mida täiendavalt prognoosite.</text>
  </threadedComment>
</ThreadedComments>
</file>

<file path=xl/threadedComments/threadedComment2.xml><?xml version="1.0" encoding="utf-8"?>
<ThreadedComments xmlns="http://schemas.microsoft.com/office/spreadsheetml/2018/threadedcomments" xmlns:x="http://schemas.openxmlformats.org/spreadsheetml/2006/main">
  <threadedComment ref="R3" dT="2025-06-18T14:08:56.54" personId="{18EE3547-77E1-4FA1-8B70-3377E9D69427}" id="{4EA8E2A8-3D60-47EF-A7C1-CFF2A2DE92BA}">
    <text>Informatiivne väli. Ei mõjuta arvutusvalemeid.</text>
  </threadedComment>
  <threadedComment ref="S3" dT="2025-06-18T04:35:29.89" personId="{18EE3547-77E1-4FA1-8B70-3377E9D69427}" id="{9B873E96-CE9E-4B58-B02D-06811703AC47}">
    <text>SFOS prognoositud väljamakse+ väljamakse, mida täiendavalt prognoosite.</text>
  </threadedComment>
</ThreadedComments>
</file>

<file path=xl/threadedComments/threadedComment3.xml><?xml version="1.0" encoding="utf-8"?>
<ThreadedComments xmlns="http://schemas.microsoft.com/office/spreadsheetml/2018/threadedcomments" xmlns:x="http://schemas.openxmlformats.org/spreadsheetml/2006/main">
  <threadedComment ref="R3" dT="2025-06-18T14:08:56.54" personId="{18EE3547-77E1-4FA1-8B70-3377E9D69427}" id="{4377B835-4F8B-446E-B864-9B9D26D98AA8}">
    <text>Informatiivne väli. Ei mõjuta arvutusvalemeid.</text>
  </threadedComment>
  <threadedComment ref="S3" dT="2025-06-18T04:35:29.89" personId="{18EE3547-77E1-4FA1-8B70-3377E9D69427}" id="{89493510-320D-4715-B5C9-635B56EC7ADF}">
    <text>SFOS prognoositud väljamakse+ väljamakse, mida täiendavalt prognoosite.</text>
  </threadedComment>
  <threadedComment ref="D5" dT="2025-08-11T11:30:43.00" personId="{92879DB2-360A-4908-97B8-A69868496A0C}" id="{589F9703-DCAD-4E24-A254-D002A2FEC218}">
    <text>Parandada ÜFiks.</text>
  </threadedComment>
</ThreadedComments>
</file>

<file path=xl/threadedComments/threadedComment4.xml><?xml version="1.0" encoding="utf-8"?>
<ThreadedComments xmlns="http://schemas.microsoft.com/office/spreadsheetml/2018/threadedcomments" xmlns:x="http://schemas.openxmlformats.org/spreadsheetml/2006/main">
  <threadedComment ref="R3" dT="2025-06-18T14:08:56.54" personId="{18EE3547-77E1-4FA1-8B70-3377E9D69427}" id="{A81E7339-B2CA-4198-8986-7C5183733480}">
    <text>Informatiivne väli. Ei mõjuta arvutusvalemeid.</text>
  </threadedComment>
  <threadedComment ref="S3" dT="2025-06-18T04:35:29.89" personId="{18EE3547-77E1-4FA1-8B70-3377E9D69427}" id="{186128D5-2702-41F0-8DC5-C375EF8B9025}">
    <text>SFOS prognoositud väljamakse+ väljamakse, mida täiendavalt prognoosite.</text>
  </threadedComment>
  <threadedComment ref="J11" dT="2025-07-24T16:45:07.45" personId="{C4BBA78B-45EC-4D20-87CE-9E4B2BF5937E}" id="{6FF0BA29-7D51-4BCF-846C-6FE92A4E36CA}">
    <text>lisatud P 11 juurde 612000</text>
  </threadedComment>
  <threadedComment ref="J12" dT="2025-07-24T16:46:35.91" personId="{C4BBA78B-45EC-4D20-87CE-9E4B2BF5937E}" id="{79438F98-A4D1-4BAB-AD28-01E881CF70D8}">
    <text>võtame veel ära teistesse kk 838 236 eurot, info toodud P12</text>
  </threadedComment>
  <threadedComment ref="J24" dT="2025-07-24T08:40:09.27" personId="{019ACAE5-C016-4E38-B365-316B6A116646}" id="{524BED8B-2991-4EC7-8BDB-0C1C33E51B89}">
    <text>Siia reale jääb 40 000 000€, Vähendamised summas 8 400 000€ tehakse ridadelt 25, 26.</text>
  </threadedComment>
  <threadedComment ref="J25" dT="2025-07-24T08:41:48.41" personId="{019ACAE5-C016-4E38-B365-316B6A116646}" id="{1BAC5A4C-50D0-42E5-A8A7-11A7C936D315}">
    <text>Selle rea eelarvet vähendatakse summale 12 197 749€.</text>
  </threadedComment>
  <threadedComment ref="J26" dT="2025-07-24T08:43:43.29" personId="{019ACAE5-C016-4E38-B365-316B6A116646}" id="{BDD3C138-D6B5-482E-9C0D-273DB9BE3F6E}">
    <text>Selle rea eelarvet vähendatakse summale 35 402 251€.</text>
  </threadedComment>
  <threadedComment ref="AJ26" dT="2025-08-04T09:13:43.23" personId="{019ACAE5-C016-4E38-B365-316B6A116646}" id="{72805E8A-803F-4D62-B78B-666769DD0595}">
    <text>Valemis tekkis viga. Peaks lisanduma veerg AI liidetavate hulka.</text>
  </threadedComment>
  <threadedComment ref="D34" dT="2025-08-11T11:30:00.73" personId="{92879DB2-360A-4908-97B8-A69868496A0C}" id="{D7D3798E-B307-46E7-BB55-7CEFB483F482}">
    <text>Saab olema ÜF.</text>
  </threadedComment>
  <threadedComment ref="J34" dT="2025-08-01T12:53:33.10" personId="{019ACAE5-C016-4E38-B365-316B6A116646}" id="{BF38C594-D056-49C6-9367-4D2F736464CE}">
    <text xml:space="preserve">Prognoositud arvestades teadmist, et toetuse osakaal on 95% seetõttu lõppu jääb jääk. </text>
  </threadedComment>
  <threadedComment ref="J34" dT="2025-08-11T10:59:16.56" personId="{92879DB2-360A-4908-97B8-A69868496A0C}" id="{7CA2B051-5F23-4E2E-B1E2-AF6BB90A9DB3}" parentId="{BF38C594-D056-49C6-9367-4D2F736464CE}">
    <text>Seoses fondide vaheliste tõstetega kujuneb siin uueks summaks 85 779 273.</text>
  </threadedComment>
</ThreadedComments>
</file>

<file path=xl/threadedComments/threadedComment5.xml><?xml version="1.0" encoding="utf-8"?>
<ThreadedComments xmlns="http://schemas.microsoft.com/office/spreadsheetml/2018/threadedcomments" xmlns:x="http://schemas.openxmlformats.org/spreadsheetml/2006/main">
  <threadedComment ref="R3" dT="2025-06-18T14:08:56.54" personId="{18EE3547-77E1-4FA1-8B70-3377E9D69427}" id="{02F65C42-880D-459A-9F3A-F331542BCA93}">
    <text>Informatiivne väli. Ei mõjuta arvutusvalemeid.</text>
  </threadedComment>
  <threadedComment ref="S3" dT="2025-06-18T04:35:29.89" personId="{18EE3547-77E1-4FA1-8B70-3377E9D69427}" id="{9CA22D1A-2F9E-4A8C-884D-577FD7148105}">
    <text>SFOS prognoositud väljamakse+ väljamakse, mida täiendavalt prognoosite.</text>
  </threadedComment>
</ThreadedComments>
</file>

<file path=xl/threadedComments/threadedComment6.xml><?xml version="1.0" encoding="utf-8"?>
<ThreadedComments xmlns="http://schemas.microsoft.com/office/spreadsheetml/2018/threadedcomments" xmlns:x="http://schemas.openxmlformats.org/spreadsheetml/2006/main">
  <threadedComment ref="R3" dT="2025-06-18T14:08:56.54" personId="{18EE3547-77E1-4FA1-8B70-3377E9D69427}" id="{FFC0400C-2511-4237-A2AA-E7812EC392B6}">
    <text>Informatiivne väli. Ei mõjuta arvutusvalemeid.</text>
  </threadedComment>
  <threadedComment ref="S3" dT="2025-06-18T04:35:29.89" personId="{18EE3547-77E1-4FA1-8B70-3377E9D69427}" id="{9C3CB501-E4FA-4142-9ACD-9BFC74BBF90C}">
    <text>SFOS prognoositud väljamakse+ väljamakse, mida täiendavalt prognoosite.</text>
  </threadedComment>
  <threadedComment ref="P9" dT="2025-08-08T12:17:40.25" personId="{72506104-02B1-49FC-A448-345A909DC2E0}" id="{26E6B971-BE95-4918-A041-DE35E9F4220A}">
    <text>lisandus juulis 6 mln KKga.</text>
  </threadedComment>
</ThreadedComments>
</file>

<file path=xl/threadedComments/threadedComment7.xml><?xml version="1.0" encoding="utf-8"?>
<ThreadedComments xmlns="http://schemas.microsoft.com/office/spreadsheetml/2018/threadedcomments" xmlns:x="http://schemas.openxmlformats.org/spreadsheetml/2006/main">
  <threadedComment ref="R3" dT="2025-06-18T14:08:56.54" personId="{18EE3547-77E1-4FA1-8B70-3377E9D69427}" id="{151B92A1-0AF6-4C49-A577-779EEC684BAC}">
    <text>Informatiivne väli. Ei mõjuta arvutusvalemeid.</text>
  </threadedComment>
  <threadedComment ref="S3" dT="2025-06-18T04:35:29.89" personId="{18EE3547-77E1-4FA1-8B70-3377E9D69427}" id="{BF646D96-F478-4FB6-AB88-43FF5CCCE5D7}">
    <text>SFOS prognoositud väljamakse+ väljamakse, mida täiendavalt prognoosite.</text>
  </threadedComment>
</ThreadedComments>
</file>

<file path=xl/threadedComments/threadedComment8.xml><?xml version="1.0" encoding="utf-8"?>
<ThreadedComments xmlns="http://schemas.microsoft.com/office/spreadsheetml/2018/threadedcomments" xmlns:x="http://schemas.openxmlformats.org/spreadsheetml/2006/main">
  <threadedComment ref="R3" dT="2025-06-18T14:08:56.54" personId="{18EE3547-77E1-4FA1-8B70-3377E9D69427}" id="{4B545D9C-8B8A-461E-A496-1CA9F30FDE98}">
    <text>Informatiivne väli. Ei mõjuta arvutusvalemeid.</text>
  </threadedComment>
  <threadedComment ref="S3" dT="2025-06-18T04:35:29.89" personId="{18EE3547-77E1-4FA1-8B70-3377E9D69427}" id="{6E7211D1-FEC2-4981-877A-889BD9D4A3D5}">
    <text>SFOS prognoositud väljamakse+ väljamakse, mida täiendavalt prognoosite.</text>
  </threadedComment>
  <threadedComment ref="J4" dT="2025-08-11T10:16:34.32" personId="{92879DB2-360A-4908-97B8-A69868496A0C}" id="{769CE94B-CAC0-4B6E-9C44-1A67CA766510}">
    <text>LMNKs 41 096 200. Vaja korrigeerida.</text>
  </threadedComment>
</ThreadedComments>
</file>

<file path=xl/threadedComments/threadedComment9.xml><?xml version="1.0" encoding="utf-8"?>
<ThreadedComments xmlns="http://schemas.microsoft.com/office/spreadsheetml/2018/threadedcomments" xmlns:x="http://schemas.openxmlformats.org/spreadsheetml/2006/main">
  <threadedComment ref="R3" dT="2025-06-18T14:08:56.54" personId="{18EE3547-77E1-4FA1-8B70-3377E9D69427}" id="{3E062146-A8A2-453E-8A37-34ECC41E9BEA}">
    <text>Informatiivne väli. Ei mõjuta arvutusvalemeid.</text>
  </threadedComment>
  <threadedComment ref="S3" dT="2025-06-18T04:35:29.89" personId="{18EE3547-77E1-4FA1-8B70-3377E9D69427}" id="{F42E1304-9EE7-4087-AF39-6F57F06DD46B}">
    <text>SFOS prognoositud väljamakse+ väljamakse, mida täiendavalt prognoosite.</text>
  </threadedComment>
  <threadedComment ref="J5" dT="2025-08-11T10:44:50.77" personId="{92879DB2-360A-4908-97B8-A69868496A0C}" id="{456E334F-574C-447F-B0B3-13C7720E879D}">
    <text>Enne 106 864 747. Summa vähenenud seoses fondide vaheliste tõstetega REARMis.</text>
  </threadedComment>
</ThreadedComments>
</file>

<file path=xl/threadedComments/threadedComment10.xml><?xml version="1.0" encoding="utf-8"?>
<ThreadedComments xmlns="http://schemas.microsoft.com/office/spreadsheetml/2018/threadedcomments" xmlns:x="http://schemas.openxmlformats.org/spreadsheetml/2006/main">
  <threadedComment ref="R3" dT="2025-06-18T14:08:56.54" personId="{18EE3547-77E1-4FA1-8B70-3377E9D69427}" id="{5B8CF61C-5299-4E76-9955-B5FDF3CDF632}">
    <text>Informatiivne väli. Ei mõjuta arvutusvalemeid.</text>
  </threadedComment>
  <threadedComment ref="S3" dT="2025-06-18T04:35:29.89" personId="{18EE3547-77E1-4FA1-8B70-3377E9D69427}" id="{D6757817-84B4-422C-A8F6-47554AA84E4B}">
    <text>SFOS prognoositud väljamakse+ väljamakse, mida täiendavalt prognoosite.</text>
  </threadedComment>
  <threadedComment ref="AI4" dT="2025-08-06T10:46:44.40" personId="{7F85B239-5876-46EA-A864-1F6E19F76F09}" id="{3859416E-9B10-4174-A1F4-13EB0734E89E}">
    <text>Ainult PPA</text>
  </threadedComment>
</ThreadedComments>
</file>

<file path=xl/threadedComments/threadedComment11.xml><?xml version="1.0" encoding="utf-8"?>
<ThreadedComments xmlns="http://schemas.microsoft.com/office/spreadsheetml/2018/threadedcomments" xmlns:x="http://schemas.openxmlformats.org/spreadsheetml/2006/main">
  <threadedComment ref="O3" dT="2025-07-23T10:17:09.61" personId="{A07B88B7-652C-4CBB-9576-4EC6234851D2}" id="{730F99F1-5746-4BA1-8D0D-CE55051B41F3}">
    <text xml:space="preserve">Kaidi, kas oled kindel, et see veerg peab väljamaksete edenemise valemites sees olema? Kui menetluses makseid arvestada valemisse, lähevad eelarved lõhki
</text>
  </threadedComment>
  <threadedComment ref="R3" dT="2025-06-18T14:08:56.54" personId="{18EE3547-77E1-4FA1-8B70-3377E9D69427}" id="{C8A416C6-D474-47CE-BE72-D28C40A69D8A}">
    <text>Informatiivne väli. Ei mõjuta arvutusvalemeid.</text>
  </threadedComment>
  <threadedComment ref="S3" dT="2025-06-18T04:35:29.89" personId="{18EE3547-77E1-4FA1-8B70-3377E9D69427}" id="{18CDAA60-2039-4A42-BE86-66F5A9623E0F}">
    <text>SFOS prognoositud väljamakse+ väljamakse, mida täiendavalt prognoosite.</text>
  </threadedComment>
  <threadedComment ref="K14" dT="2025-08-05T05:26:15.88" personId="{A07B88B7-652C-4CBB-9576-4EC6234851D2}" id="{107E6256-4581-4018-AF98-99B08FB7371C}">
    <text>Kas selle saaks üle kontrollida palun?</text>
  </threadedComment>
  <threadedComment ref="K14" dT="2025-08-05T06:35:43.00" personId="{18EE3547-77E1-4FA1-8B70-3377E9D69427}" id="{2914478E-4B15-4E3B-9C94-2EC037488E06}" parentId="{107E6256-4581-4018-AF98-99B08FB7371C}">
    <text>@Marilin Sternhof - SOM Praeguseks on kohustuste summa muutunud 05.08 seisuga 34 944 923.
PS! Ka meetmel/sekkumisel 4.1.1 on kohustused muutunud.</text>
    <mentions>
      <mention mentionpersonId="{BB03D320-8A8A-46D4-962B-9342F5750F83}" mentionId="{445BAC9D-704B-400B-A0F4-EDD583F957F6}" startIndex="0" length="23"/>
    </mentions>
  </threadedComment>
  <threadedComment ref="K14" dT="2025-08-05T06:44:55.11" personId="{A07B88B7-652C-4CBB-9576-4EC6234851D2}" id="{D216A027-4E9D-49C3-A68E-13FA5281D4CE}" parentId="{107E6256-4581-4018-AF98-99B08FB7371C}">
    <text>Aitäh! 4.9.1 nüüd OK (ühes voorus olid projektide EL/RKF osakaalud valed, RÜ parandas ära + tegime vahepeal ühe TAT kk eelarve vähendamise). 4.1.1 on OK, sellega olen arvestanud (ühe TATi eelarve suurendamine oli vahepeal). See on teadmiseks, kui oled ära lugenud, võid kommentaari kustutada ☺️</text>
  </threadedComment>
  <threadedComment ref="P14" dT="2025-08-05T05:41:53.10" personId="{A07B88B7-652C-4CBB-9576-4EC6234851D2}" id="{D373910B-C805-408D-B14E-E4E969992D76}">
    <text>Märkus iseendale, kontrolli üle! Siin SKA vähenemine -1 232 912,18 eurot ja RÜ alates 01.06 avatud vooru lisandunud kohustused</text>
  </threadedComment>
  <threadedComment ref="U14" dT="2025-08-05T05:43:46.44" personId="{A07B88B7-652C-4CBB-9576-4EC6234851D2}" id="{7F8753D1-4463-42E3-858A-61F667FB356A}">
    <text>Kagu-Eesti vooru (lõpeb 14.10.2025) EL 2 474 812€ ja koordinatsiooni uue vooru (november 2025) EL 1 240 264€ kohustuste ülesvõtmine.</text>
  </threadedComment>
</ThreadedComments>
</file>

<file path=xl/threadedComments/threadedComment12.xml><?xml version="1.0" encoding="utf-8"?>
<ThreadedComments xmlns="http://schemas.microsoft.com/office/spreadsheetml/2018/threadedcomments" xmlns:x="http://schemas.openxmlformats.org/spreadsheetml/2006/main">
  <threadedComment ref="R3" dT="2025-06-18T14:08:56.54" personId="{18EE3547-77E1-4FA1-8B70-3377E9D69427}" id="{79700D5D-A975-49C7-A882-16F897AE577B}">
    <text>Informatiivne väli. Ei mõjuta arvutusvalemeid.</text>
  </threadedComment>
  <threadedComment ref="S3" dT="2025-06-18T04:35:29.89" personId="{18EE3547-77E1-4FA1-8B70-3377E9D69427}" id="{370E57D8-D0E8-43AC-B29F-5BEEC9671487}">
    <text>SFOS prognoositud väljamakse+ väljamakse, mida täiendavalt prognoosite.</text>
  </threadedComment>
  <threadedComment ref="J10" dT="2025-08-11T10:17:01.63" personId="{92879DB2-360A-4908-97B8-A69868496A0C}" id="{6549EEBA-41E0-4FFB-BCCC-B517E0D8D23F}">
    <text>41 096 200</text>
  </threadedComment>
  <threadedComment ref="J58" dT="2025-08-11T10:21:42.05" personId="{92879DB2-360A-4908-97B8-A69868496A0C}" id="{9C7EA333-385C-4591-81F2-8FC170DAA4F9}">
    <text xml:space="preserve">Siit liigub osa PO3 SO3 alla (REARM), summad täpsustuvad. Prognoosid esitatud hetkel siin, kuna täitmine jookseb SAP BOst siia. </text>
  </threadedComment>
  <threadedComment ref="J59" dT="2025-08-11T10:21:46.92" personId="{92879DB2-360A-4908-97B8-A69868496A0C}" id="{813BBB3A-7AB1-43FF-932E-A6F3D1B06FBA}">
    <text xml:space="preserve">Siit liigub osa PO3 SO3 alla (REARM), summad täpsustuvad. Prognoosid esitatud hetkel siin, kuna täitmine jookseb SAP BOst siia. </text>
  </threadedComment>
  <threadedComment ref="J118" dT="2025-08-11T10:44:50.77" personId="{92879DB2-360A-4908-97B8-A69868496A0C}" id="{BA9E6267-9D38-4333-9051-1C4837372855}">
    <text>Enne 106 864 747. Summa vähenenud seoses fondide vaheliste tõstetega REARMis.</text>
  </threadedComment>
  <threadedComment ref="J123" dT="2025-08-11T10:49:10.77" personId="{92879DB2-360A-4908-97B8-A69868496A0C}" id="{1B95304B-3F94-4A87-8B61-80B89B2645A2}">
    <text>Summa suurenenud seoses fondide vahelise tõste tõttu vähenenud tehnilise abi summale. 85,4 mln + 979 273 eurot.</text>
  </threadedComment>
</ThreadedComments>
</file>

<file path=xl/threadedComments/threadedComment13.xml><?xml version="1.0" encoding="utf-8"?>
<ThreadedComments xmlns="http://schemas.microsoft.com/office/spreadsheetml/2018/threadedcomments" xmlns:x="http://schemas.openxmlformats.org/spreadsheetml/2006/main">
  <threadedComment ref="X4" dT="2025-06-17T07:44:32.03" personId="{E9195183-E916-48BD-B4FB-A1CA5C06A65D}" id="{9524A260-FDC3-40A0-90CD-03297CA44F24}">
    <text>01.06.2025 seisuga KAISi esitatud/seal parandatud andmed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2.bin"/><Relationship Id="rId1" Type="http://schemas.openxmlformats.org/officeDocument/2006/relationships/printerSettings" Target="../printerSettings/printerSettings12.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E4DB-4D12-418A-A360-EEA1BB3D4B89}">
  <dimension ref="A1:AT34"/>
  <sheetViews>
    <sheetView zoomScale="90" zoomScaleNormal="90" workbookViewId="0">
      <pane xSplit="9" ySplit="3" topLeftCell="J4" activePane="bottomRight" state="frozen"/>
      <selection pane="topRight" activeCell="J1" sqref="J1"/>
      <selection pane="bottomLeft" activeCell="A4" sqref="A4"/>
      <selection pane="bottomRight" activeCell="K4"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121.5" x14ac:dyDescent="0.25">
      <c r="A4" s="23" t="s">
        <v>35</v>
      </c>
      <c r="B4" s="23" t="s">
        <v>36</v>
      </c>
      <c r="C4" s="23" t="s">
        <v>37</v>
      </c>
      <c r="D4" s="23" t="s">
        <v>38</v>
      </c>
      <c r="E4" s="23" t="s">
        <v>39</v>
      </c>
      <c r="F4" s="23" t="s">
        <v>40</v>
      </c>
      <c r="G4" s="23" t="s">
        <v>41</v>
      </c>
      <c r="H4" s="23" t="s">
        <v>42</v>
      </c>
      <c r="I4" s="23" t="s">
        <v>43</v>
      </c>
      <c r="J4" s="43">
        <f>152088571-10000000-14900000</f>
        <v>127188571</v>
      </c>
      <c r="K4" s="24">
        <v>90178553</v>
      </c>
      <c r="L4" s="25">
        <f t="shared" ref="L4:L6" si="0">IFERROR(K4/J4,"")</f>
        <v>0.70901459377195142</v>
      </c>
      <c r="M4" s="24">
        <v>10439568</v>
      </c>
      <c r="N4" s="25">
        <f t="shared" ref="N4:N6" si="1">IFERROR(M4/J4,"")</f>
        <v>8.2079450361935424E-2</v>
      </c>
      <c r="O4" s="26">
        <v>20738</v>
      </c>
      <c r="P4" s="202">
        <f>107351661-K4</f>
        <v>17173108</v>
      </c>
      <c r="Q4" s="31">
        <f t="shared" ref="Q4:Q6" si="2">IFERROR((K4+P4)/J4,"")</f>
        <v>0.84403543617138366</v>
      </c>
      <c r="R4" s="28">
        <v>5972869</v>
      </c>
      <c r="S4" s="49">
        <f>5209094+12845377-M4</f>
        <v>7614903</v>
      </c>
      <c r="T4" s="20">
        <f t="shared" ref="T4:T21" si="3">IFERROR((M4+S4)/J4,"")</f>
        <v>0.14195041942880229</v>
      </c>
      <c r="U4" s="52">
        <v>3000000</v>
      </c>
      <c r="V4" s="25">
        <f t="shared" ref="V4:V6" si="4">IFERROR((K4+P4+U4)/J4,"")</f>
        <v>0.86762246114078911</v>
      </c>
      <c r="W4" s="49">
        <v>10153012</v>
      </c>
      <c r="X4" s="20">
        <f t="shared" ref="X4:X21" si="5">IFERROR((M4+S4+W4)/J4,"")</f>
        <v>0.22177686861502674</v>
      </c>
      <c r="Y4" s="52">
        <v>14425373</v>
      </c>
      <c r="Z4" s="25">
        <f t="shared" ref="Z4:Z6" si="6">IFERROR((K4+P4+U4+Y4)/J4,"")</f>
        <v>0.98103967218878496</v>
      </c>
      <c r="AA4" s="49">
        <v>18403161</v>
      </c>
      <c r="AB4" s="20">
        <f t="shared" ref="AB4:AB21" si="7">IFERROR((M4+S4+W4+AA4)/J4,"")</f>
        <v>0.36646880795602305</v>
      </c>
      <c r="AC4" s="52">
        <v>2411537</v>
      </c>
      <c r="AD4" s="25">
        <f t="shared" ref="AD4:AD6" si="8">IFERROR((K4+P4+U4+Y4+AC4)/J4,"")</f>
        <v>1</v>
      </c>
      <c r="AE4" s="49">
        <v>30793229</v>
      </c>
      <c r="AF4" s="20">
        <f t="shared" ref="AF4:AF21" si="9">IFERROR((M4+W4+S4+AA4+AE4)/J4,"")</f>
        <v>0.6085756950598965</v>
      </c>
      <c r="AG4" s="52">
        <v>0</v>
      </c>
      <c r="AH4" s="25">
        <f t="shared" ref="AH4:AH6" si="10">IFERROR((K4+P4+U4+Y4+AC4+AG4)/J4,"")</f>
        <v>1</v>
      </c>
      <c r="AI4" s="49">
        <v>29707658</v>
      </c>
      <c r="AJ4" s="20">
        <f t="shared" ref="AJ4:AJ21" si="11">IFERROR((M4+W4+S4+AA4+AE4+AI4)/J4,"")</f>
        <v>0.84214745206941588</v>
      </c>
      <c r="AK4" s="52">
        <v>0</v>
      </c>
      <c r="AL4" s="25">
        <f t="shared" ref="AL4:AL6" si="12">IFERROR((K4+P4+U4+Y4+AC4+AG4+AK4)/J4,"")</f>
        <v>1</v>
      </c>
      <c r="AM4" s="55">
        <v>20077040</v>
      </c>
      <c r="AN4" s="20">
        <f t="shared" ref="AN4:AN21" si="13">IFERROR((M4+S4+W4+AA4+AE4+AI4+AM4)/J4,"")</f>
        <v>1</v>
      </c>
      <c r="AO4" s="52"/>
      <c r="AP4" s="20">
        <f t="shared" ref="AP4:AP21" si="14">IFERROR((M4+S4+W4+AA4+AE4+AI4+AM4+AO4)/J4,"")</f>
        <v>1</v>
      </c>
      <c r="AQ4" s="29">
        <f t="shared" ref="AQ4:AQ6" si="15">J4-K4-P4-U4-Y4-AC4-AG4-AK4</f>
        <v>0</v>
      </c>
      <c r="AR4" s="22">
        <f t="shared" ref="AR4:AR21" si="16">J4-M4-S4-W4-AA4-AE4-AI4-AM4-AO4</f>
        <v>0</v>
      </c>
      <c r="AS4" s="149" t="s">
        <v>44</v>
      </c>
      <c r="AT4" s="150" t="s">
        <v>45</v>
      </c>
    </row>
    <row r="5" spans="1:46" ht="27" x14ac:dyDescent="0.25">
      <c r="A5" s="23" t="s">
        <v>35</v>
      </c>
      <c r="B5" s="23" t="s">
        <v>36</v>
      </c>
      <c r="C5" s="23" t="s">
        <v>37</v>
      </c>
      <c r="D5" s="23" t="s">
        <v>38</v>
      </c>
      <c r="E5" s="23" t="s">
        <v>39</v>
      </c>
      <c r="F5" s="23" t="s">
        <v>40</v>
      </c>
      <c r="G5" s="23" t="s">
        <v>41</v>
      </c>
      <c r="H5" s="23" t="s">
        <v>46</v>
      </c>
      <c r="I5" s="23" t="s">
        <v>47</v>
      </c>
      <c r="J5" s="43">
        <f>41000000+10000000</f>
        <v>51000000</v>
      </c>
      <c r="K5" s="24">
        <v>40853683</v>
      </c>
      <c r="L5" s="25">
        <f t="shared" si="0"/>
        <v>0.80105260784313725</v>
      </c>
      <c r="M5" s="24">
        <v>3822025</v>
      </c>
      <c r="N5" s="25">
        <f t="shared" si="1"/>
        <v>7.494166666666667E-2</v>
      </c>
      <c r="O5" s="26">
        <v>71504</v>
      </c>
      <c r="P5" s="202">
        <v>0</v>
      </c>
      <c r="Q5" s="31">
        <f>IFERROR((K5+P5)/J5,"")</f>
        <v>0.80105260784313725</v>
      </c>
      <c r="R5" s="28">
        <v>3321326</v>
      </c>
      <c r="S5" s="49">
        <f>1458936+5336873-M5</f>
        <v>2973784</v>
      </c>
      <c r="T5" s="20">
        <f>IFERROR((M5+S5)/J5,"")</f>
        <v>0.13325115686274511</v>
      </c>
      <c r="U5" s="52">
        <v>0</v>
      </c>
      <c r="V5" s="25">
        <f>IFERROR((K5+P5+U5)/J5,"")</f>
        <v>0.80105260784313725</v>
      </c>
      <c r="W5" s="49">
        <v>2354798</v>
      </c>
      <c r="X5" s="20">
        <f>IFERROR((M5+S5+W5)/J5,"")</f>
        <v>0.17942366666666668</v>
      </c>
      <c r="Y5" s="52">
        <v>0</v>
      </c>
      <c r="Z5" s="25">
        <f>IFERROR((K5+P5+U5+Y5)/J5,"")</f>
        <v>0.80105260784313725</v>
      </c>
      <c r="AA5" s="49">
        <v>7126844</v>
      </c>
      <c r="AB5" s="20">
        <f>IFERROR((M5+S5+W5+AA5)/J5,"")</f>
        <v>0.31916570588235293</v>
      </c>
      <c r="AC5" s="52">
        <v>10146317</v>
      </c>
      <c r="AD5" s="25">
        <f>IFERROR((K5+P5+U5+Y5+AC5)/J5,"")</f>
        <v>1</v>
      </c>
      <c r="AE5" s="49">
        <v>12169677</v>
      </c>
      <c r="AF5" s="20">
        <f>IFERROR((M5+W5+S5+AA5+AE5)/J5,"")</f>
        <v>0.55778682352941178</v>
      </c>
      <c r="AG5" s="52">
        <v>0</v>
      </c>
      <c r="AH5" s="25">
        <f>IFERROR((K5+P5+U5+Y5+AC5+AG5)/J5,"")</f>
        <v>1</v>
      </c>
      <c r="AI5" s="49">
        <v>11609112</v>
      </c>
      <c r="AJ5" s="20">
        <f>IFERROR((M5+W5+S5+AA5+AE5+AI5)/J5,"")</f>
        <v>0.78541647058823527</v>
      </c>
      <c r="AK5" s="52">
        <v>0</v>
      </c>
      <c r="AL5" s="25">
        <f>IFERROR((K5+P5+U5+Y5+AC5+AG5+AK5)/J5,"")</f>
        <v>1</v>
      </c>
      <c r="AM5" s="55">
        <v>10943760</v>
      </c>
      <c r="AN5" s="20">
        <f>IFERROR((M5+S5+W5+AA5+AE5+AI5+AM5)/J5,"")</f>
        <v>1</v>
      </c>
      <c r="AO5" s="52"/>
      <c r="AP5" s="20">
        <f>IFERROR((M5+S5+W5+AA5+AE5+AI5+AM5+AO5)/J5,"")</f>
        <v>1</v>
      </c>
      <c r="AQ5" s="29">
        <f>J5-K5-P5-U5-Y5-AC5-AG5-AK5</f>
        <v>0</v>
      </c>
      <c r="AR5" s="22">
        <f>J5-M5-S5-W5-AA5-AE5-AI5-AM5-AO5</f>
        <v>0</v>
      </c>
      <c r="AS5" s="149" t="s">
        <v>48</v>
      </c>
      <c r="AT5" s="150" t="s">
        <v>48</v>
      </c>
    </row>
    <row r="6" spans="1:46" ht="40.5" x14ac:dyDescent="0.25">
      <c r="A6" s="23" t="s">
        <v>35</v>
      </c>
      <c r="B6" s="23" t="s">
        <v>36</v>
      </c>
      <c r="C6" s="23" t="s">
        <v>37</v>
      </c>
      <c r="D6" s="23" t="s">
        <v>38</v>
      </c>
      <c r="E6" s="23" t="s">
        <v>39</v>
      </c>
      <c r="F6" s="23" t="s">
        <v>49</v>
      </c>
      <c r="G6" s="23" t="s">
        <v>50</v>
      </c>
      <c r="H6" s="23" t="s">
        <v>42</v>
      </c>
      <c r="I6" s="23" t="s">
        <v>51</v>
      </c>
      <c r="J6" s="24">
        <v>4900000</v>
      </c>
      <c r="K6" s="24"/>
      <c r="L6" s="25">
        <f t="shared" si="0"/>
        <v>0</v>
      </c>
      <c r="M6" s="24"/>
      <c r="N6" s="25">
        <f t="shared" si="1"/>
        <v>0</v>
      </c>
      <c r="O6" s="26"/>
      <c r="P6" s="202">
        <v>4258830</v>
      </c>
      <c r="Q6" s="27">
        <f t="shared" si="2"/>
        <v>0.86914897959183679</v>
      </c>
      <c r="R6" s="28"/>
      <c r="S6" s="49">
        <v>54633</v>
      </c>
      <c r="T6" s="20">
        <f t="shared" si="3"/>
        <v>1.1149591836734694E-2</v>
      </c>
      <c r="U6" s="52">
        <v>0</v>
      </c>
      <c r="V6" s="25">
        <f t="shared" si="4"/>
        <v>0.86914897959183679</v>
      </c>
      <c r="W6" s="49">
        <v>386757</v>
      </c>
      <c r="X6" s="20">
        <f t="shared" si="5"/>
        <v>9.0079591836734696E-2</v>
      </c>
      <c r="Y6" s="52">
        <v>641170</v>
      </c>
      <c r="Z6" s="25">
        <f t="shared" si="6"/>
        <v>1</v>
      </c>
      <c r="AA6" s="49">
        <v>600000</v>
      </c>
      <c r="AB6" s="20">
        <f t="shared" si="7"/>
        <v>0.21252857142857143</v>
      </c>
      <c r="AC6" s="52">
        <v>0</v>
      </c>
      <c r="AD6" s="25">
        <f t="shared" si="8"/>
        <v>1</v>
      </c>
      <c r="AE6" s="49">
        <v>1258610</v>
      </c>
      <c r="AF6" s="20">
        <f t="shared" si="9"/>
        <v>0.46938775510204084</v>
      </c>
      <c r="AG6" s="52">
        <v>0</v>
      </c>
      <c r="AH6" s="25">
        <f t="shared" si="10"/>
        <v>1</v>
      </c>
      <c r="AI6" s="49">
        <v>1300000</v>
      </c>
      <c r="AJ6" s="20">
        <f t="shared" si="11"/>
        <v>0.73469387755102045</v>
      </c>
      <c r="AK6" s="52">
        <v>0</v>
      </c>
      <c r="AL6" s="25">
        <f t="shared" si="12"/>
        <v>1</v>
      </c>
      <c r="AM6" s="55">
        <v>1300000</v>
      </c>
      <c r="AN6" s="20">
        <f t="shared" si="13"/>
        <v>1</v>
      </c>
      <c r="AO6" s="52"/>
      <c r="AP6" s="20">
        <f t="shared" si="14"/>
        <v>1</v>
      </c>
      <c r="AQ6" s="29">
        <f t="shared" si="15"/>
        <v>0</v>
      </c>
      <c r="AR6" s="22">
        <f t="shared" si="16"/>
        <v>0</v>
      </c>
      <c r="AS6" s="149" t="s">
        <v>52</v>
      </c>
      <c r="AT6" s="150"/>
    </row>
    <row r="7" spans="1:46" ht="27" x14ac:dyDescent="0.25">
      <c r="A7" s="23" t="s">
        <v>35</v>
      </c>
      <c r="B7" s="23" t="s">
        <v>36</v>
      </c>
      <c r="C7" s="23" t="s">
        <v>53</v>
      </c>
      <c r="D7" s="23" t="s">
        <v>54</v>
      </c>
      <c r="E7" s="23" t="s">
        <v>55</v>
      </c>
      <c r="F7" s="23" t="s">
        <v>56</v>
      </c>
      <c r="G7" s="23" t="s">
        <v>57</v>
      </c>
      <c r="H7" s="23" t="s">
        <v>58</v>
      </c>
      <c r="I7" s="23" t="s">
        <v>59</v>
      </c>
      <c r="J7" s="24">
        <v>40204458</v>
      </c>
      <c r="K7" s="24">
        <v>40204458</v>
      </c>
      <c r="L7" s="25">
        <f t="shared" ref="L7:L22" si="17">IFERROR(K7/J7,"")</f>
        <v>1</v>
      </c>
      <c r="M7" s="24">
        <v>6048800</v>
      </c>
      <c r="N7" s="25">
        <f t="shared" ref="N7:N22" si="18">IFERROR(M7/J7,"")</f>
        <v>0.15045097735181506</v>
      </c>
      <c r="O7" s="26"/>
      <c r="P7" s="202">
        <v>0</v>
      </c>
      <c r="Q7" s="27">
        <f t="shared" ref="Q7:Q21" si="19">IFERROR((K7+P7)/J7,"")</f>
        <v>1</v>
      </c>
      <c r="R7" s="28"/>
      <c r="S7" s="49">
        <v>0</v>
      </c>
      <c r="T7" s="20">
        <f t="shared" si="3"/>
        <v>0.15045097735181506</v>
      </c>
      <c r="U7" s="52">
        <v>0</v>
      </c>
      <c r="V7" s="25">
        <f t="shared" ref="V7:V21" si="20">IFERROR((K7+P7+U7)/J7,"")</f>
        <v>1</v>
      </c>
      <c r="W7" s="49">
        <v>7606900</v>
      </c>
      <c r="X7" s="20">
        <f t="shared" si="5"/>
        <v>0.33965636348088563</v>
      </c>
      <c r="Y7" s="52">
        <v>0</v>
      </c>
      <c r="Z7" s="25">
        <f t="shared" ref="Z7:Z21" si="21">IFERROR((K7+P7+U7+Y7)/J7,"")</f>
        <v>1</v>
      </c>
      <c r="AA7" s="49">
        <v>0</v>
      </c>
      <c r="AB7" s="20">
        <f t="shared" si="7"/>
        <v>0.33965636348088563</v>
      </c>
      <c r="AC7" s="52">
        <v>0</v>
      </c>
      <c r="AD7" s="25">
        <f t="shared" ref="AD7:AD21" si="22">IFERROR((K7+P7+U7+Y7+AC7)/J7,"")</f>
        <v>1</v>
      </c>
      <c r="AE7" s="49">
        <v>8691200</v>
      </c>
      <c r="AF7" s="20">
        <f t="shared" si="9"/>
        <v>0.55583139561289452</v>
      </c>
      <c r="AG7" s="52">
        <v>0</v>
      </c>
      <c r="AH7" s="25">
        <f t="shared" ref="AH7:AH21" si="23">IFERROR((K7+P7+U7+Y7+AC7+AG7)/J7,"")</f>
        <v>1</v>
      </c>
      <c r="AI7" s="49">
        <v>7932400</v>
      </c>
      <c r="AJ7" s="20">
        <f t="shared" si="11"/>
        <v>0.75313289884420276</v>
      </c>
      <c r="AK7" s="52">
        <v>0</v>
      </c>
      <c r="AL7" s="25">
        <f t="shared" ref="AL7:AL21" si="24">IFERROR((K7+P7+U7+Y7+AC7+AG7+AK7)/J7,"")</f>
        <v>1</v>
      </c>
      <c r="AM7" s="55">
        <v>9925158</v>
      </c>
      <c r="AN7" s="20">
        <f t="shared" si="13"/>
        <v>1</v>
      </c>
      <c r="AO7" s="52"/>
      <c r="AP7" s="20">
        <f t="shared" si="14"/>
        <v>1</v>
      </c>
      <c r="AQ7" s="29">
        <f t="shared" ref="AQ7:AQ21" si="25">J7-K7-P7-U7-Y7-AC7-AG7-AK7</f>
        <v>0</v>
      </c>
      <c r="AR7" s="22">
        <f t="shared" si="16"/>
        <v>0</v>
      </c>
      <c r="AS7" s="149" t="s">
        <v>60</v>
      </c>
      <c r="AT7" s="150"/>
    </row>
    <row r="8" spans="1:46" ht="13.5" x14ac:dyDescent="0.25">
      <c r="A8" s="23" t="s">
        <v>35</v>
      </c>
      <c r="B8" s="23" t="s">
        <v>36</v>
      </c>
      <c r="C8" s="23" t="s">
        <v>53</v>
      </c>
      <c r="D8" s="23" t="s">
        <v>54</v>
      </c>
      <c r="E8" s="23" t="s">
        <v>55</v>
      </c>
      <c r="F8" s="23" t="s">
        <v>56</v>
      </c>
      <c r="G8" s="23" t="s">
        <v>57</v>
      </c>
      <c r="H8" s="23" t="s">
        <v>61</v>
      </c>
      <c r="I8" s="23" t="s">
        <v>62</v>
      </c>
      <c r="J8" s="43">
        <f>86973324-4346301</f>
        <v>82627023</v>
      </c>
      <c r="K8" s="24">
        <v>82035152</v>
      </c>
      <c r="L8" s="25">
        <f t="shared" si="17"/>
        <v>0.99283683499041231</v>
      </c>
      <c r="M8" s="24">
        <v>9691413</v>
      </c>
      <c r="N8" s="25">
        <f t="shared" si="18"/>
        <v>0.11729108284586266</v>
      </c>
      <c r="O8" s="26">
        <v>400380</v>
      </c>
      <c r="P8" s="202">
        <f>82035152-1548637-K8</f>
        <v>-1548637</v>
      </c>
      <c r="Q8" s="27">
        <f t="shared" si="19"/>
        <v>0.97409433473114482</v>
      </c>
      <c r="R8" s="28">
        <v>8018990</v>
      </c>
      <c r="S8" s="49">
        <f>4282180+15389143-M8</f>
        <v>9979910</v>
      </c>
      <c r="T8" s="20">
        <f t="shared" si="3"/>
        <v>0.23807372316923484</v>
      </c>
      <c r="U8" s="52">
        <v>0</v>
      </c>
      <c r="V8" s="25">
        <f t="shared" si="20"/>
        <v>0.97409433473114482</v>
      </c>
      <c r="W8" s="49">
        <v>8438861</v>
      </c>
      <c r="X8" s="20">
        <f t="shared" si="5"/>
        <v>0.34020569759605157</v>
      </c>
      <c r="Y8" s="52">
        <v>2140508</v>
      </c>
      <c r="Z8" s="25">
        <f t="shared" si="21"/>
        <v>1</v>
      </c>
      <c r="AA8" s="49">
        <v>10028567</v>
      </c>
      <c r="AB8" s="20">
        <f t="shared" si="7"/>
        <v>0.46157721306260785</v>
      </c>
      <c r="AC8" s="52">
        <v>0</v>
      </c>
      <c r="AD8" s="25">
        <f t="shared" si="22"/>
        <v>1</v>
      </c>
      <c r="AE8" s="49">
        <v>15710104</v>
      </c>
      <c r="AF8" s="20">
        <f t="shared" si="9"/>
        <v>0.65170997386654006</v>
      </c>
      <c r="AG8" s="52">
        <v>0</v>
      </c>
      <c r="AH8" s="25">
        <f t="shared" si="23"/>
        <v>1</v>
      </c>
      <c r="AI8" s="49">
        <v>16433776</v>
      </c>
      <c r="AJ8" s="20">
        <f t="shared" si="11"/>
        <v>0.85060103157776845</v>
      </c>
      <c r="AK8" s="52">
        <v>0</v>
      </c>
      <c r="AL8" s="25">
        <f t="shared" si="24"/>
        <v>1</v>
      </c>
      <c r="AM8" s="55">
        <v>12344392</v>
      </c>
      <c r="AN8" s="20">
        <f t="shared" si="13"/>
        <v>1</v>
      </c>
      <c r="AO8" s="52"/>
      <c r="AP8" s="20">
        <f t="shared" si="14"/>
        <v>1</v>
      </c>
      <c r="AQ8" s="29">
        <f t="shared" si="25"/>
        <v>0</v>
      </c>
      <c r="AR8" s="22">
        <f t="shared" si="16"/>
        <v>0</v>
      </c>
      <c r="AS8" s="149" t="s">
        <v>63</v>
      </c>
      <c r="AT8" s="150"/>
    </row>
    <row r="9" spans="1:46" ht="13.5" x14ac:dyDescent="0.25">
      <c r="A9" s="23" t="s">
        <v>35</v>
      </c>
      <c r="B9" s="23" t="s">
        <v>36</v>
      </c>
      <c r="C9" s="23" t="s">
        <v>37</v>
      </c>
      <c r="D9" s="23" t="s">
        <v>54</v>
      </c>
      <c r="E9" s="23" t="s">
        <v>55</v>
      </c>
      <c r="F9" s="23" t="s">
        <v>56</v>
      </c>
      <c r="G9" s="23" t="s">
        <v>57</v>
      </c>
      <c r="H9" s="23" t="s">
        <v>46</v>
      </c>
      <c r="I9" s="23" t="s">
        <v>64</v>
      </c>
      <c r="J9" s="24">
        <v>4903335</v>
      </c>
      <c r="K9" s="24">
        <v>4903335</v>
      </c>
      <c r="L9" s="25">
        <f t="shared" si="17"/>
        <v>1</v>
      </c>
      <c r="M9" s="24">
        <v>858315</v>
      </c>
      <c r="N9" s="25">
        <f t="shared" si="18"/>
        <v>0.1750471872715203</v>
      </c>
      <c r="O9" s="26"/>
      <c r="P9" s="202">
        <v>0</v>
      </c>
      <c r="Q9" s="27">
        <f t="shared" si="19"/>
        <v>1</v>
      </c>
      <c r="R9" s="28">
        <v>273905</v>
      </c>
      <c r="S9" s="49">
        <f>465539+688626-M9</f>
        <v>295850</v>
      </c>
      <c r="T9" s="20">
        <f t="shared" si="3"/>
        <v>0.23538367254123979</v>
      </c>
      <c r="U9" s="52">
        <v>0</v>
      </c>
      <c r="V9" s="25">
        <f t="shared" si="20"/>
        <v>1</v>
      </c>
      <c r="W9" s="49">
        <v>385000</v>
      </c>
      <c r="X9" s="20">
        <f t="shared" si="5"/>
        <v>0.31390166080840898</v>
      </c>
      <c r="Y9" s="52">
        <v>0</v>
      </c>
      <c r="Z9" s="25">
        <f t="shared" si="21"/>
        <v>1</v>
      </c>
      <c r="AA9" s="49">
        <v>394812</v>
      </c>
      <c r="AB9" s="20">
        <f t="shared" si="7"/>
        <v>0.39442073609084427</v>
      </c>
      <c r="AC9" s="52">
        <v>0</v>
      </c>
      <c r="AD9" s="25">
        <f t="shared" si="22"/>
        <v>1</v>
      </c>
      <c r="AE9" s="49">
        <v>898634</v>
      </c>
      <c r="AF9" s="20">
        <f t="shared" si="9"/>
        <v>0.57769069419079055</v>
      </c>
      <c r="AG9" s="52">
        <v>0</v>
      </c>
      <c r="AH9" s="25">
        <f t="shared" si="23"/>
        <v>1</v>
      </c>
      <c r="AI9" s="49">
        <v>915649</v>
      </c>
      <c r="AJ9" s="20">
        <f t="shared" si="11"/>
        <v>0.76443073948649232</v>
      </c>
      <c r="AK9" s="52">
        <v>0</v>
      </c>
      <c r="AL9" s="25">
        <f t="shared" si="24"/>
        <v>1</v>
      </c>
      <c r="AM9" s="55">
        <v>1155075</v>
      </c>
      <c r="AN9" s="20">
        <f t="shared" si="13"/>
        <v>1</v>
      </c>
      <c r="AO9" s="52"/>
      <c r="AP9" s="20">
        <f t="shared" si="14"/>
        <v>1</v>
      </c>
      <c r="AQ9" s="29">
        <f t="shared" si="25"/>
        <v>0</v>
      </c>
      <c r="AR9" s="22">
        <f t="shared" si="16"/>
        <v>0</v>
      </c>
      <c r="AS9" s="149"/>
      <c r="AT9" s="150"/>
    </row>
    <row r="10" spans="1:46" ht="27" x14ac:dyDescent="0.25">
      <c r="A10" s="23" t="s">
        <v>35</v>
      </c>
      <c r="B10" s="23" t="s">
        <v>36</v>
      </c>
      <c r="C10" s="23" t="s">
        <v>53</v>
      </c>
      <c r="D10" s="23" t="s">
        <v>54</v>
      </c>
      <c r="E10" s="23" t="s">
        <v>55</v>
      </c>
      <c r="F10" s="23" t="s">
        <v>65</v>
      </c>
      <c r="G10" s="23" t="s">
        <v>66</v>
      </c>
      <c r="H10" s="23" t="s">
        <v>67</v>
      </c>
      <c r="I10" s="23" t="s">
        <v>68</v>
      </c>
      <c r="J10" s="24">
        <v>8846597</v>
      </c>
      <c r="K10" s="24">
        <v>8846597</v>
      </c>
      <c r="L10" s="25">
        <f t="shared" si="17"/>
        <v>1</v>
      </c>
      <c r="M10" s="24">
        <v>431237</v>
      </c>
      <c r="N10" s="25">
        <f t="shared" si="18"/>
        <v>4.8746088467689894E-2</v>
      </c>
      <c r="O10" s="26">
        <v>99689</v>
      </c>
      <c r="P10" s="202">
        <v>0</v>
      </c>
      <c r="Q10" s="27">
        <f t="shared" si="19"/>
        <v>1</v>
      </c>
      <c r="R10" s="28">
        <v>391300</v>
      </c>
      <c r="S10" s="49">
        <f>263879+763836-M10</f>
        <v>596478</v>
      </c>
      <c r="T10" s="20">
        <f t="shared" si="3"/>
        <v>0.11617065861596272</v>
      </c>
      <c r="U10" s="52">
        <v>0</v>
      </c>
      <c r="V10" s="25">
        <f t="shared" si="20"/>
        <v>1</v>
      </c>
      <c r="W10" s="49">
        <v>683920</v>
      </c>
      <c r="X10" s="20">
        <f t="shared" si="5"/>
        <v>0.19347948143223886</v>
      </c>
      <c r="Y10" s="52">
        <v>0</v>
      </c>
      <c r="Z10" s="25">
        <f t="shared" si="21"/>
        <v>1</v>
      </c>
      <c r="AA10" s="49">
        <v>752906</v>
      </c>
      <c r="AB10" s="20">
        <f t="shared" si="7"/>
        <v>0.27858633099258395</v>
      </c>
      <c r="AC10" s="52">
        <v>0</v>
      </c>
      <c r="AD10" s="25">
        <f t="shared" si="22"/>
        <v>1</v>
      </c>
      <c r="AE10" s="49">
        <v>2562382</v>
      </c>
      <c r="AF10" s="20">
        <f t="shared" si="9"/>
        <v>0.56823239489715649</v>
      </c>
      <c r="AG10" s="52">
        <v>0</v>
      </c>
      <c r="AH10" s="25">
        <f t="shared" si="23"/>
        <v>1</v>
      </c>
      <c r="AI10" s="49">
        <v>2442952</v>
      </c>
      <c r="AJ10" s="20">
        <f t="shared" si="11"/>
        <v>0.84437835248966353</v>
      </c>
      <c r="AK10" s="52">
        <v>0</v>
      </c>
      <c r="AL10" s="25">
        <f t="shared" si="24"/>
        <v>1</v>
      </c>
      <c r="AM10" s="55">
        <v>1376722</v>
      </c>
      <c r="AN10" s="20">
        <f t="shared" si="13"/>
        <v>1</v>
      </c>
      <c r="AO10" s="52"/>
      <c r="AP10" s="20">
        <f t="shared" si="14"/>
        <v>1</v>
      </c>
      <c r="AQ10" s="29">
        <f t="shared" si="25"/>
        <v>0</v>
      </c>
      <c r="AR10" s="22">
        <f t="shared" si="16"/>
        <v>0</v>
      </c>
      <c r="AS10" s="149" t="s">
        <v>69</v>
      </c>
      <c r="AT10" s="150"/>
    </row>
    <row r="11" spans="1:46" ht="13.5" x14ac:dyDescent="0.25">
      <c r="A11" s="23" t="s">
        <v>35</v>
      </c>
      <c r="B11" s="23" t="s">
        <v>36</v>
      </c>
      <c r="C11" s="23" t="s">
        <v>53</v>
      </c>
      <c r="D11" s="23" t="s">
        <v>54</v>
      </c>
      <c r="E11" s="23" t="s">
        <v>55</v>
      </c>
      <c r="F11" s="23" t="s">
        <v>65</v>
      </c>
      <c r="G11" s="23" t="s">
        <v>66</v>
      </c>
      <c r="H11" s="23" t="s">
        <v>58</v>
      </c>
      <c r="I11" s="23" t="s">
        <v>70</v>
      </c>
      <c r="J11" s="24">
        <v>20642061</v>
      </c>
      <c r="K11" s="24">
        <v>20642061</v>
      </c>
      <c r="L11" s="25">
        <f t="shared" si="17"/>
        <v>1</v>
      </c>
      <c r="M11" s="24">
        <v>4472041</v>
      </c>
      <c r="N11" s="25">
        <f t="shared" si="18"/>
        <v>0.2166470198881788</v>
      </c>
      <c r="O11" s="26">
        <v>25652</v>
      </c>
      <c r="P11" s="202">
        <v>0</v>
      </c>
      <c r="Q11" s="27">
        <f t="shared" si="19"/>
        <v>1</v>
      </c>
      <c r="R11" s="28">
        <v>1665258</v>
      </c>
      <c r="S11" s="49">
        <f>2890908+3330522-M11</f>
        <v>1749389</v>
      </c>
      <c r="T11" s="20">
        <f t="shared" si="3"/>
        <v>0.30139577632291659</v>
      </c>
      <c r="U11" s="52">
        <v>0</v>
      </c>
      <c r="V11" s="25">
        <f t="shared" si="20"/>
        <v>1</v>
      </c>
      <c r="W11" s="49">
        <v>1962500</v>
      </c>
      <c r="X11" s="20">
        <f t="shared" si="5"/>
        <v>0.39646864719564584</v>
      </c>
      <c r="Y11" s="52">
        <v>0</v>
      </c>
      <c r="Z11" s="25">
        <f t="shared" si="21"/>
        <v>1</v>
      </c>
      <c r="AA11" s="49">
        <v>1962500</v>
      </c>
      <c r="AB11" s="20">
        <f t="shared" si="7"/>
        <v>0.49154151806837504</v>
      </c>
      <c r="AC11" s="52">
        <v>0</v>
      </c>
      <c r="AD11" s="25">
        <f t="shared" si="22"/>
        <v>1</v>
      </c>
      <c r="AE11" s="49">
        <v>4018076</v>
      </c>
      <c r="AF11" s="20">
        <f t="shared" si="9"/>
        <v>0.68619630568866163</v>
      </c>
      <c r="AG11" s="52">
        <v>0</v>
      </c>
      <c r="AH11" s="25">
        <f t="shared" si="23"/>
        <v>1</v>
      </c>
      <c r="AI11" s="49">
        <v>4108521</v>
      </c>
      <c r="AJ11" s="20">
        <f t="shared" si="11"/>
        <v>0.88523268098083807</v>
      </c>
      <c r="AK11" s="52">
        <v>0</v>
      </c>
      <c r="AL11" s="25">
        <f t="shared" si="24"/>
        <v>1</v>
      </c>
      <c r="AM11" s="55">
        <v>2369034</v>
      </c>
      <c r="AN11" s="20">
        <f t="shared" si="13"/>
        <v>1</v>
      </c>
      <c r="AO11" s="52"/>
      <c r="AP11" s="20">
        <f t="shared" si="14"/>
        <v>1</v>
      </c>
      <c r="AQ11" s="29">
        <f t="shared" si="25"/>
        <v>0</v>
      </c>
      <c r="AR11" s="22">
        <f t="shared" si="16"/>
        <v>0</v>
      </c>
      <c r="AS11" s="149"/>
      <c r="AT11" s="150"/>
    </row>
    <row r="12" spans="1:46" ht="40.5" x14ac:dyDescent="0.25">
      <c r="A12" s="23" t="s">
        <v>35</v>
      </c>
      <c r="B12" s="23" t="s">
        <v>36</v>
      </c>
      <c r="C12" s="23" t="s">
        <v>53</v>
      </c>
      <c r="D12" s="23" t="s">
        <v>54</v>
      </c>
      <c r="E12" s="23" t="s">
        <v>55</v>
      </c>
      <c r="F12" s="23" t="s">
        <v>71</v>
      </c>
      <c r="G12" s="23" t="s">
        <v>72</v>
      </c>
      <c r="H12" s="23" t="s">
        <v>73</v>
      </c>
      <c r="I12" s="23" t="s">
        <v>74</v>
      </c>
      <c r="J12" s="43">
        <f>68445860.3936977-10489407</f>
        <v>57956453.393697694</v>
      </c>
      <c r="K12" s="24">
        <v>54894070</v>
      </c>
      <c r="L12" s="25">
        <f t="shared" si="17"/>
        <v>0.94716061431683973</v>
      </c>
      <c r="M12" s="24">
        <v>4968454</v>
      </c>
      <c r="N12" s="25">
        <f t="shared" si="18"/>
        <v>8.5727364410125892E-2</v>
      </c>
      <c r="O12" s="26">
        <v>569034</v>
      </c>
      <c r="P12" s="202">
        <f>54894070+3062383-K12</f>
        <v>3062383</v>
      </c>
      <c r="Q12" s="27">
        <f t="shared" si="19"/>
        <v>0.9999999932070085</v>
      </c>
      <c r="R12" s="28">
        <v>4032000</v>
      </c>
      <c r="S12" s="49">
        <f>2225503+7205215-M12</f>
        <v>4462264</v>
      </c>
      <c r="T12" s="20">
        <f t="shared" si="3"/>
        <v>0.16272075753043777</v>
      </c>
      <c r="U12" s="52">
        <v>0</v>
      </c>
      <c r="V12" s="25">
        <f t="shared" si="20"/>
        <v>0.9999999932070085</v>
      </c>
      <c r="W12" s="49">
        <v>4970000</v>
      </c>
      <c r="X12" s="20">
        <f t="shared" si="5"/>
        <v>0.24847479714081269</v>
      </c>
      <c r="Y12" s="52">
        <v>0</v>
      </c>
      <c r="Z12" s="25">
        <f t="shared" si="21"/>
        <v>0.9999999932070085</v>
      </c>
      <c r="AA12" s="49">
        <v>8008000</v>
      </c>
      <c r="AB12" s="20">
        <f t="shared" si="7"/>
        <v>0.38664750321724778</v>
      </c>
      <c r="AC12" s="52">
        <v>0</v>
      </c>
      <c r="AD12" s="25">
        <f t="shared" si="22"/>
        <v>0.9999999932070085</v>
      </c>
      <c r="AE12" s="49">
        <v>12039733</v>
      </c>
      <c r="AF12" s="20">
        <f t="shared" si="9"/>
        <v>0.5943850767746599</v>
      </c>
      <c r="AG12" s="52">
        <v>0</v>
      </c>
      <c r="AH12" s="25">
        <f t="shared" si="23"/>
        <v>0.9999999932070085</v>
      </c>
      <c r="AI12" s="49">
        <v>11899733</v>
      </c>
      <c r="AJ12" s="20">
        <f t="shared" si="11"/>
        <v>0.7997070435824839</v>
      </c>
      <c r="AK12" s="52">
        <v>0</v>
      </c>
      <c r="AL12" s="25">
        <f t="shared" si="24"/>
        <v>0.9999999932070085</v>
      </c>
      <c r="AM12" s="55">
        <v>11608269</v>
      </c>
      <c r="AN12" s="20">
        <f t="shared" si="13"/>
        <v>0.9999999932070085</v>
      </c>
      <c r="AO12" s="52"/>
      <c r="AP12" s="20">
        <f t="shared" si="14"/>
        <v>0.9999999932070085</v>
      </c>
      <c r="AQ12" s="29">
        <f t="shared" si="25"/>
        <v>0.39369769394397736</v>
      </c>
      <c r="AR12" s="22">
        <f t="shared" si="16"/>
        <v>0.39369769394397736</v>
      </c>
      <c r="AS12" s="149" t="s">
        <v>75</v>
      </c>
      <c r="AT12" s="150"/>
    </row>
    <row r="13" spans="1:46" ht="13.5" x14ac:dyDescent="0.25">
      <c r="A13" s="23" t="s">
        <v>35</v>
      </c>
      <c r="B13" s="23" t="s">
        <v>36</v>
      </c>
      <c r="C13" s="23" t="s">
        <v>53</v>
      </c>
      <c r="D13" s="23" t="s">
        <v>54</v>
      </c>
      <c r="E13" s="23" t="s">
        <v>55</v>
      </c>
      <c r="F13" s="23" t="s">
        <v>71</v>
      </c>
      <c r="G13" s="23" t="s">
        <v>72</v>
      </c>
      <c r="H13" s="23" t="s">
        <v>61</v>
      </c>
      <c r="I13" s="23" t="s">
        <v>76</v>
      </c>
      <c r="J13" s="43">
        <f>13800000-1500000</f>
        <v>12300000</v>
      </c>
      <c r="K13" s="24">
        <v>13783757</v>
      </c>
      <c r="L13" s="25">
        <f t="shared" si="17"/>
        <v>1.120630650406504</v>
      </c>
      <c r="M13" s="24">
        <v>2971277</v>
      </c>
      <c r="N13" s="25">
        <f t="shared" si="18"/>
        <v>0.24156723577235772</v>
      </c>
      <c r="O13" s="26">
        <v>251905</v>
      </c>
      <c r="P13" s="202">
        <f>13783757-1483757-K13</f>
        <v>-1483757</v>
      </c>
      <c r="Q13" s="27">
        <f t="shared" si="19"/>
        <v>1</v>
      </c>
      <c r="R13" s="28">
        <v>980350</v>
      </c>
      <c r="S13" s="252">
        <f>2542051+1753631-M13</f>
        <v>1324405</v>
      </c>
      <c r="T13" s="20">
        <f t="shared" si="3"/>
        <v>0.34924243902439023</v>
      </c>
      <c r="U13" s="52">
        <v>0</v>
      </c>
      <c r="V13" s="25">
        <f t="shared" si="20"/>
        <v>1</v>
      </c>
      <c r="W13" s="49">
        <v>974322</v>
      </c>
      <c r="X13" s="20">
        <f t="shared" si="5"/>
        <v>0.42845560975609759</v>
      </c>
      <c r="Y13" s="52">
        <v>0</v>
      </c>
      <c r="Z13" s="25">
        <f t="shared" si="21"/>
        <v>1</v>
      </c>
      <c r="AA13" s="49">
        <v>974322</v>
      </c>
      <c r="AB13" s="20">
        <f t="shared" si="7"/>
        <v>0.50766878048780484</v>
      </c>
      <c r="AC13" s="52">
        <v>0</v>
      </c>
      <c r="AD13" s="25">
        <f t="shared" si="22"/>
        <v>1</v>
      </c>
      <c r="AE13" s="49">
        <v>2424854</v>
      </c>
      <c r="AF13" s="20">
        <f t="shared" si="9"/>
        <v>0.70481138211382111</v>
      </c>
      <c r="AG13" s="52">
        <v>0</v>
      </c>
      <c r="AH13" s="25">
        <f t="shared" si="23"/>
        <v>1</v>
      </c>
      <c r="AI13" s="49">
        <v>2388201</v>
      </c>
      <c r="AJ13" s="20">
        <f t="shared" si="11"/>
        <v>0.89897406504065036</v>
      </c>
      <c r="AK13" s="52">
        <v>0</v>
      </c>
      <c r="AL13" s="25">
        <f t="shared" si="24"/>
        <v>1</v>
      </c>
      <c r="AM13" s="55">
        <v>1242619</v>
      </c>
      <c r="AN13" s="20">
        <f t="shared" si="13"/>
        <v>1</v>
      </c>
      <c r="AO13" s="52"/>
      <c r="AP13" s="20">
        <f t="shared" si="14"/>
        <v>1</v>
      </c>
      <c r="AQ13" s="29">
        <f t="shared" si="25"/>
        <v>0</v>
      </c>
      <c r="AR13" s="22">
        <f t="shared" si="16"/>
        <v>0</v>
      </c>
      <c r="AS13" s="149"/>
      <c r="AT13" s="150"/>
    </row>
    <row r="14" spans="1:46" ht="13.5" x14ac:dyDescent="0.25">
      <c r="A14" s="23" t="s">
        <v>35</v>
      </c>
      <c r="B14" s="23" t="s">
        <v>36</v>
      </c>
      <c r="C14" s="23" t="s">
        <v>53</v>
      </c>
      <c r="D14" s="23" t="s">
        <v>54</v>
      </c>
      <c r="E14" s="23" t="s">
        <v>55</v>
      </c>
      <c r="F14" s="23" t="s">
        <v>77</v>
      </c>
      <c r="G14" s="23" t="s">
        <v>78</v>
      </c>
      <c r="H14" s="23" t="s">
        <v>58</v>
      </c>
      <c r="I14" s="23" t="s">
        <v>79</v>
      </c>
      <c r="J14" s="24">
        <v>21000000</v>
      </c>
      <c r="K14" s="24">
        <v>21000000</v>
      </c>
      <c r="L14" s="25">
        <f t="shared" si="17"/>
        <v>1</v>
      </c>
      <c r="M14" s="24">
        <v>1145783</v>
      </c>
      <c r="N14" s="25">
        <f t="shared" si="18"/>
        <v>5.4561095238095235E-2</v>
      </c>
      <c r="O14" s="26">
        <v>154945</v>
      </c>
      <c r="P14" s="202">
        <v>0</v>
      </c>
      <c r="Q14" s="27">
        <f t="shared" si="19"/>
        <v>1</v>
      </c>
      <c r="R14" s="28">
        <v>4559882</v>
      </c>
      <c r="S14" s="49">
        <f>566899+4095003-M14</f>
        <v>3516119</v>
      </c>
      <c r="T14" s="20">
        <f t="shared" si="3"/>
        <v>0.22199533333333332</v>
      </c>
      <c r="U14" s="52">
        <v>0</v>
      </c>
      <c r="V14" s="25">
        <f t="shared" si="20"/>
        <v>1</v>
      </c>
      <c r="W14" s="49">
        <v>2240000</v>
      </c>
      <c r="X14" s="20">
        <f t="shared" si="5"/>
        <v>0.32866200000000001</v>
      </c>
      <c r="Y14" s="52">
        <v>0</v>
      </c>
      <c r="Z14" s="25">
        <f t="shared" si="21"/>
        <v>1</v>
      </c>
      <c r="AA14" s="49">
        <v>2240000</v>
      </c>
      <c r="AB14" s="20">
        <f t="shared" si="7"/>
        <v>0.43532866666666664</v>
      </c>
      <c r="AC14" s="52">
        <v>0</v>
      </c>
      <c r="AD14" s="25">
        <f t="shared" si="22"/>
        <v>1</v>
      </c>
      <c r="AE14" s="49">
        <v>5364421</v>
      </c>
      <c r="AF14" s="20">
        <f t="shared" si="9"/>
        <v>0.69077728571428576</v>
      </c>
      <c r="AG14" s="52">
        <v>0</v>
      </c>
      <c r="AH14" s="25">
        <f t="shared" si="23"/>
        <v>1</v>
      </c>
      <c r="AI14" s="49">
        <v>3780000</v>
      </c>
      <c r="AJ14" s="20">
        <f t="shared" si="11"/>
        <v>0.8707772857142857</v>
      </c>
      <c r="AK14" s="52">
        <v>0</v>
      </c>
      <c r="AL14" s="25">
        <f t="shared" si="24"/>
        <v>1</v>
      </c>
      <c r="AM14" s="55">
        <v>2713677</v>
      </c>
      <c r="AN14" s="20">
        <f t="shared" si="13"/>
        <v>1</v>
      </c>
      <c r="AO14" s="52"/>
      <c r="AP14" s="20">
        <f t="shared" si="14"/>
        <v>1</v>
      </c>
      <c r="AQ14" s="29">
        <f t="shared" si="25"/>
        <v>0</v>
      </c>
      <c r="AR14" s="22">
        <f t="shared" si="16"/>
        <v>0</v>
      </c>
      <c r="AS14" s="149"/>
      <c r="AT14" s="150"/>
    </row>
    <row r="15" spans="1:46" ht="27" x14ac:dyDescent="0.25">
      <c r="A15" s="23" t="s">
        <v>35</v>
      </c>
      <c r="B15" s="23" t="s">
        <v>36</v>
      </c>
      <c r="C15" s="23" t="s">
        <v>53</v>
      </c>
      <c r="D15" s="23" t="s">
        <v>54</v>
      </c>
      <c r="E15" s="23" t="s">
        <v>55</v>
      </c>
      <c r="F15" s="23" t="s">
        <v>77</v>
      </c>
      <c r="G15" s="23" t="s">
        <v>78</v>
      </c>
      <c r="H15" s="23" t="s">
        <v>67</v>
      </c>
      <c r="I15" s="23" t="s">
        <v>80</v>
      </c>
      <c r="J15" s="24">
        <v>2607397</v>
      </c>
      <c r="K15" s="24">
        <v>2041492</v>
      </c>
      <c r="L15" s="25">
        <f t="shared" si="17"/>
        <v>0.78296170471930437</v>
      </c>
      <c r="M15" s="24">
        <v>744102</v>
      </c>
      <c r="N15" s="25">
        <f t="shared" si="18"/>
        <v>0.28538116750153508</v>
      </c>
      <c r="O15" s="26">
        <v>5131</v>
      </c>
      <c r="P15" s="202">
        <f>2041492+565905-K15</f>
        <v>565905</v>
      </c>
      <c r="Q15" s="27">
        <f t="shared" si="19"/>
        <v>1</v>
      </c>
      <c r="R15" s="28">
        <v>213756</v>
      </c>
      <c r="S15" s="49">
        <f>515841+506125-M15</f>
        <v>277864</v>
      </c>
      <c r="T15" s="20">
        <f t="shared" si="3"/>
        <v>0.39194875195453549</v>
      </c>
      <c r="U15" s="52">
        <v>0</v>
      </c>
      <c r="V15" s="25">
        <f t="shared" si="20"/>
        <v>1</v>
      </c>
      <c r="W15" s="49">
        <v>208257</v>
      </c>
      <c r="X15" s="20">
        <f t="shared" si="5"/>
        <v>0.4718203633738936</v>
      </c>
      <c r="Y15" s="52">
        <v>0</v>
      </c>
      <c r="Z15" s="25">
        <f t="shared" si="21"/>
        <v>1</v>
      </c>
      <c r="AA15" s="49">
        <v>370986</v>
      </c>
      <c r="AB15" s="20">
        <f t="shared" si="7"/>
        <v>0.61410249378978343</v>
      </c>
      <c r="AC15" s="52">
        <v>0</v>
      </c>
      <c r="AD15" s="25">
        <f t="shared" si="22"/>
        <v>1</v>
      </c>
      <c r="AE15" s="49">
        <v>484305</v>
      </c>
      <c r="AF15" s="20">
        <f t="shared" si="9"/>
        <v>0.7998452096094304</v>
      </c>
      <c r="AG15" s="52">
        <v>0</v>
      </c>
      <c r="AH15" s="25">
        <f t="shared" si="23"/>
        <v>1</v>
      </c>
      <c r="AI15" s="49">
        <v>327985</v>
      </c>
      <c r="AJ15" s="20">
        <f t="shared" si="11"/>
        <v>0.92563541340271538</v>
      </c>
      <c r="AK15" s="52">
        <v>0</v>
      </c>
      <c r="AL15" s="25">
        <f t="shared" si="24"/>
        <v>1</v>
      </c>
      <c r="AM15" s="55">
        <v>193898</v>
      </c>
      <c r="AN15" s="20">
        <f t="shared" si="13"/>
        <v>1</v>
      </c>
      <c r="AO15" s="52"/>
      <c r="AP15" s="20">
        <f t="shared" si="14"/>
        <v>1</v>
      </c>
      <c r="AQ15" s="29">
        <f t="shared" si="25"/>
        <v>0</v>
      </c>
      <c r="AR15" s="22">
        <f t="shared" si="16"/>
        <v>0</v>
      </c>
      <c r="AS15" s="149" t="s">
        <v>81</v>
      </c>
      <c r="AT15" s="150"/>
    </row>
    <row r="16" spans="1:46" ht="13.5" x14ac:dyDescent="0.25">
      <c r="A16" s="23" t="s">
        <v>35</v>
      </c>
      <c r="B16" s="23" t="s">
        <v>36</v>
      </c>
      <c r="C16" s="23" t="s">
        <v>82</v>
      </c>
      <c r="D16" s="23" t="s">
        <v>54</v>
      </c>
      <c r="E16" s="23" t="s">
        <v>55</v>
      </c>
      <c r="F16" s="23" t="s">
        <v>77</v>
      </c>
      <c r="G16" s="23" t="s">
        <v>78</v>
      </c>
      <c r="H16" s="23" t="s">
        <v>83</v>
      </c>
      <c r="I16" s="23" t="s">
        <v>84</v>
      </c>
      <c r="J16" s="24">
        <v>11190000</v>
      </c>
      <c r="K16" s="24">
        <v>11190000</v>
      </c>
      <c r="L16" s="25">
        <f t="shared" si="17"/>
        <v>1</v>
      </c>
      <c r="M16" s="24">
        <v>941620</v>
      </c>
      <c r="N16" s="25">
        <f t="shared" si="18"/>
        <v>8.4148346738159074E-2</v>
      </c>
      <c r="O16" s="26">
        <v>93369</v>
      </c>
      <c r="P16" s="202">
        <v>0</v>
      </c>
      <c r="Q16" s="27">
        <f t="shared" si="19"/>
        <v>1</v>
      </c>
      <c r="R16" s="28">
        <v>1232848</v>
      </c>
      <c r="S16" s="49">
        <f>488567+1757907-M16</f>
        <v>1304854</v>
      </c>
      <c r="T16" s="20">
        <f t="shared" si="3"/>
        <v>0.20075728328865058</v>
      </c>
      <c r="U16" s="52">
        <v>0</v>
      </c>
      <c r="V16" s="25">
        <f t="shared" si="20"/>
        <v>1</v>
      </c>
      <c r="W16" s="49">
        <v>872690</v>
      </c>
      <c r="X16" s="20">
        <f t="shared" si="5"/>
        <v>0.27874566577301163</v>
      </c>
      <c r="Y16" s="52">
        <v>0</v>
      </c>
      <c r="Z16" s="25">
        <f t="shared" si="21"/>
        <v>1</v>
      </c>
      <c r="AA16" s="49">
        <v>942200</v>
      </c>
      <c r="AB16" s="20">
        <f t="shared" si="7"/>
        <v>0.36294584450402145</v>
      </c>
      <c r="AC16" s="52">
        <v>0</v>
      </c>
      <c r="AD16" s="25">
        <f t="shared" si="22"/>
        <v>1</v>
      </c>
      <c r="AE16" s="49">
        <v>2987618</v>
      </c>
      <c r="AF16" s="20">
        <f t="shared" si="9"/>
        <v>0.6299358355674709</v>
      </c>
      <c r="AG16" s="52">
        <v>0</v>
      </c>
      <c r="AH16" s="25">
        <f t="shared" si="23"/>
        <v>1</v>
      </c>
      <c r="AI16" s="49">
        <v>2421183</v>
      </c>
      <c r="AJ16" s="20">
        <f t="shared" si="11"/>
        <v>0.84630607685433423</v>
      </c>
      <c r="AK16" s="52">
        <v>0</v>
      </c>
      <c r="AL16" s="25">
        <f t="shared" si="24"/>
        <v>1</v>
      </c>
      <c r="AM16" s="55">
        <v>1719835</v>
      </c>
      <c r="AN16" s="20">
        <f t="shared" si="13"/>
        <v>1</v>
      </c>
      <c r="AO16" s="52"/>
      <c r="AP16" s="20">
        <f t="shared" si="14"/>
        <v>1</v>
      </c>
      <c r="AQ16" s="29">
        <f t="shared" si="25"/>
        <v>0</v>
      </c>
      <c r="AR16" s="22">
        <f t="shared" si="16"/>
        <v>0</v>
      </c>
      <c r="AS16" s="149"/>
      <c r="AT16" s="150"/>
    </row>
    <row r="17" spans="1:46" ht="54" x14ac:dyDescent="0.25">
      <c r="A17" s="23" t="s">
        <v>35</v>
      </c>
      <c r="B17" s="23" t="s">
        <v>36</v>
      </c>
      <c r="C17" s="23" t="s">
        <v>53</v>
      </c>
      <c r="D17" s="23" t="s">
        <v>38</v>
      </c>
      <c r="E17" s="23" t="s">
        <v>55</v>
      </c>
      <c r="F17" s="23" t="s">
        <v>85</v>
      </c>
      <c r="G17" s="23" t="s">
        <v>86</v>
      </c>
      <c r="H17" s="23" t="s">
        <v>73</v>
      </c>
      <c r="I17" s="23" t="s">
        <v>87</v>
      </c>
      <c r="J17" s="43">
        <f>67000000-1409482</f>
        <v>65590518</v>
      </c>
      <c r="K17" s="24">
        <v>58529342</v>
      </c>
      <c r="L17" s="25">
        <f t="shared" si="17"/>
        <v>0.89234456114525573</v>
      </c>
      <c r="M17" s="24">
        <v>553688</v>
      </c>
      <c r="N17" s="25">
        <f t="shared" si="18"/>
        <v>8.4415860231504807E-3</v>
      </c>
      <c r="O17" s="26">
        <v>27336</v>
      </c>
      <c r="P17" s="202">
        <f>51737375+13853143-K17</f>
        <v>7061176</v>
      </c>
      <c r="Q17" s="27">
        <f t="shared" si="19"/>
        <v>1</v>
      </c>
      <c r="R17" s="28">
        <v>4253841</v>
      </c>
      <c r="S17" s="49">
        <f>73136+4437554-M17</f>
        <v>3957002</v>
      </c>
      <c r="T17" s="20">
        <f t="shared" si="3"/>
        <v>6.8770458559269193E-2</v>
      </c>
      <c r="U17" s="52">
        <v>0</v>
      </c>
      <c r="V17" s="25">
        <f t="shared" si="20"/>
        <v>1</v>
      </c>
      <c r="W17" s="49">
        <v>3715955</v>
      </c>
      <c r="X17" s="20">
        <f t="shared" si="5"/>
        <v>0.12542430294573981</v>
      </c>
      <c r="Y17" s="52">
        <v>0</v>
      </c>
      <c r="Z17" s="25">
        <f t="shared" si="21"/>
        <v>1</v>
      </c>
      <c r="AA17" s="49">
        <v>7287281</v>
      </c>
      <c r="AB17" s="20">
        <f t="shared" si="7"/>
        <v>0.23652696263200726</v>
      </c>
      <c r="AC17" s="52">
        <v>0</v>
      </c>
      <c r="AD17" s="25">
        <f t="shared" si="22"/>
        <v>1</v>
      </c>
      <c r="AE17" s="49">
        <v>14262195</v>
      </c>
      <c r="AF17" s="20">
        <f t="shared" si="9"/>
        <v>0.45396990156412548</v>
      </c>
      <c r="AG17" s="52">
        <v>0</v>
      </c>
      <c r="AH17" s="25">
        <f t="shared" si="23"/>
        <v>1</v>
      </c>
      <c r="AI17" s="49">
        <v>24259543</v>
      </c>
      <c r="AJ17" s="20">
        <f t="shared" si="11"/>
        <v>0.82383346934384627</v>
      </c>
      <c r="AK17" s="52">
        <v>0</v>
      </c>
      <c r="AL17" s="25">
        <f t="shared" si="24"/>
        <v>1</v>
      </c>
      <c r="AM17" s="55">
        <v>11554854</v>
      </c>
      <c r="AN17" s="20">
        <f t="shared" si="13"/>
        <v>1</v>
      </c>
      <c r="AO17" s="52"/>
      <c r="AP17" s="20">
        <f t="shared" si="14"/>
        <v>1</v>
      </c>
      <c r="AQ17" s="29">
        <f t="shared" si="25"/>
        <v>0</v>
      </c>
      <c r="AR17" s="22">
        <f t="shared" si="16"/>
        <v>0</v>
      </c>
      <c r="AS17" s="149" t="s">
        <v>88</v>
      </c>
      <c r="AT17" s="150"/>
    </row>
    <row r="18" spans="1:46" ht="13.5" x14ac:dyDescent="0.25">
      <c r="A18" s="23" t="s">
        <v>35</v>
      </c>
      <c r="B18" s="23" t="s">
        <v>36</v>
      </c>
      <c r="C18" s="23" t="s">
        <v>53</v>
      </c>
      <c r="D18" s="23" t="s">
        <v>38</v>
      </c>
      <c r="E18" s="23" t="s">
        <v>55</v>
      </c>
      <c r="F18" s="23" t="s">
        <v>85</v>
      </c>
      <c r="G18" s="23" t="s">
        <v>86</v>
      </c>
      <c r="H18" s="23" t="s">
        <v>58</v>
      </c>
      <c r="I18" s="23" t="s">
        <v>89</v>
      </c>
      <c r="J18" s="43">
        <f>5000000-500000</f>
        <v>4500000</v>
      </c>
      <c r="K18" s="24">
        <v>5000000</v>
      </c>
      <c r="L18" s="25">
        <f t="shared" si="17"/>
        <v>1.1111111111111112</v>
      </c>
      <c r="M18" s="24">
        <v>1645374</v>
      </c>
      <c r="N18" s="25">
        <f t="shared" si="18"/>
        <v>0.36563866666666667</v>
      </c>
      <c r="O18" s="26">
        <v>72243</v>
      </c>
      <c r="P18" s="202">
        <f>5000000-500000-K18</f>
        <v>-500000</v>
      </c>
      <c r="Q18" s="27">
        <f t="shared" si="19"/>
        <v>1</v>
      </c>
      <c r="R18" s="28">
        <v>359443</v>
      </c>
      <c r="S18" s="49">
        <f>1289688+689007-M18</f>
        <v>333321</v>
      </c>
      <c r="T18" s="20">
        <f t="shared" si="3"/>
        <v>0.43970999999999999</v>
      </c>
      <c r="U18" s="52">
        <v>0</v>
      </c>
      <c r="V18" s="25">
        <f t="shared" si="20"/>
        <v>1</v>
      </c>
      <c r="W18" s="49">
        <v>366721</v>
      </c>
      <c r="X18" s="20">
        <f t="shared" si="5"/>
        <v>0.52120355555555553</v>
      </c>
      <c r="Y18" s="52">
        <v>0</v>
      </c>
      <c r="Z18" s="25">
        <f t="shared" si="21"/>
        <v>1</v>
      </c>
      <c r="AA18" s="49">
        <v>366721</v>
      </c>
      <c r="AB18" s="20">
        <f t="shared" si="7"/>
        <v>0.60269711111111113</v>
      </c>
      <c r="AC18" s="52">
        <v>0</v>
      </c>
      <c r="AD18" s="25">
        <f t="shared" si="22"/>
        <v>1</v>
      </c>
      <c r="AE18" s="49">
        <v>645292</v>
      </c>
      <c r="AF18" s="20">
        <f t="shared" si="9"/>
        <v>0.74609533333333333</v>
      </c>
      <c r="AG18" s="52">
        <v>0</v>
      </c>
      <c r="AH18" s="25">
        <f t="shared" si="23"/>
        <v>1</v>
      </c>
      <c r="AI18" s="49">
        <v>754740</v>
      </c>
      <c r="AJ18" s="20">
        <f t="shared" si="11"/>
        <v>0.91381533333333331</v>
      </c>
      <c r="AK18" s="52">
        <v>0</v>
      </c>
      <c r="AL18" s="25">
        <f t="shared" si="24"/>
        <v>1</v>
      </c>
      <c r="AM18" s="55">
        <v>387831</v>
      </c>
      <c r="AN18" s="20">
        <f t="shared" si="13"/>
        <v>1</v>
      </c>
      <c r="AO18" s="52"/>
      <c r="AP18" s="20">
        <f t="shared" si="14"/>
        <v>1</v>
      </c>
      <c r="AQ18" s="29">
        <f t="shared" si="25"/>
        <v>0</v>
      </c>
      <c r="AR18" s="22">
        <f t="shared" si="16"/>
        <v>0</v>
      </c>
      <c r="AS18" s="149"/>
      <c r="AT18" s="150"/>
    </row>
    <row r="19" spans="1:46" ht="13.5" x14ac:dyDescent="0.25">
      <c r="A19" s="23" t="s">
        <v>35</v>
      </c>
      <c r="B19" s="23" t="s">
        <v>36</v>
      </c>
      <c r="C19" s="23" t="s">
        <v>37</v>
      </c>
      <c r="D19" s="23" t="s">
        <v>90</v>
      </c>
      <c r="E19" s="23" t="s">
        <v>91</v>
      </c>
      <c r="F19" s="23" t="s">
        <v>92</v>
      </c>
      <c r="G19" s="23" t="s">
        <v>93</v>
      </c>
      <c r="H19" s="23" t="s">
        <v>42</v>
      </c>
      <c r="I19" s="23" t="s">
        <v>94</v>
      </c>
      <c r="J19" s="24">
        <v>25000000</v>
      </c>
      <c r="K19" s="24">
        <v>25000000</v>
      </c>
      <c r="L19" s="25">
        <f t="shared" si="17"/>
        <v>1</v>
      </c>
      <c r="M19" s="24">
        <v>5409343</v>
      </c>
      <c r="N19" s="25">
        <f t="shared" si="18"/>
        <v>0.21637371999999999</v>
      </c>
      <c r="O19" s="26">
        <v>67304</v>
      </c>
      <c r="P19" s="202">
        <v>0</v>
      </c>
      <c r="Q19" s="27">
        <f t="shared" si="19"/>
        <v>1</v>
      </c>
      <c r="R19" s="28">
        <v>3601403</v>
      </c>
      <c r="S19" s="49">
        <f>3661711+6295751-M19</f>
        <v>4548119</v>
      </c>
      <c r="T19" s="20">
        <f t="shared" si="3"/>
        <v>0.39829848000000001</v>
      </c>
      <c r="U19" s="52">
        <v>0</v>
      </c>
      <c r="V19" s="25">
        <f t="shared" si="20"/>
        <v>1</v>
      </c>
      <c r="W19" s="49">
        <v>2317778</v>
      </c>
      <c r="X19" s="20">
        <f t="shared" si="5"/>
        <v>0.49100959999999999</v>
      </c>
      <c r="Y19" s="52">
        <v>0</v>
      </c>
      <c r="Z19" s="25">
        <f t="shared" si="21"/>
        <v>1</v>
      </c>
      <c r="AA19" s="49">
        <v>2824207</v>
      </c>
      <c r="AB19" s="20">
        <f t="shared" si="7"/>
        <v>0.60397787999999997</v>
      </c>
      <c r="AC19" s="52">
        <v>0</v>
      </c>
      <c r="AD19" s="25">
        <f t="shared" si="22"/>
        <v>1</v>
      </c>
      <c r="AE19" s="49">
        <v>3418809</v>
      </c>
      <c r="AF19" s="20">
        <f t="shared" si="9"/>
        <v>0.74073023999999998</v>
      </c>
      <c r="AG19" s="52">
        <v>0</v>
      </c>
      <c r="AH19" s="25">
        <f t="shared" si="23"/>
        <v>1</v>
      </c>
      <c r="AI19" s="49">
        <v>3419583</v>
      </c>
      <c r="AJ19" s="20">
        <f t="shared" si="11"/>
        <v>0.87751356000000003</v>
      </c>
      <c r="AK19" s="52">
        <v>0</v>
      </c>
      <c r="AL19" s="25">
        <f t="shared" si="24"/>
        <v>1</v>
      </c>
      <c r="AM19" s="55">
        <v>3062161</v>
      </c>
      <c r="AN19" s="20">
        <f t="shared" si="13"/>
        <v>1</v>
      </c>
      <c r="AO19" s="52"/>
      <c r="AP19" s="20">
        <f t="shared" si="14"/>
        <v>1</v>
      </c>
      <c r="AQ19" s="29">
        <f t="shared" si="25"/>
        <v>0</v>
      </c>
      <c r="AR19" s="22">
        <f t="shared" si="16"/>
        <v>0</v>
      </c>
      <c r="AS19" s="149"/>
      <c r="AT19" s="150"/>
    </row>
    <row r="20" spans="1:46" ht="13.5" x14ac:dyDescent="0.25">
      <c r="A20" s="23" t="s">
        <v>35</v>
      </c>
      <c r="B20" s="23" t="s">
        <v>36</v>
      </c>
      <c r="C20" s="23" t="s">
        <v>53</v>
      </c>
      <c r="D20" s="23" t="s">
        <v>90</v>
      </c>
      <c r="E20" s="23" t="s">
        <v>91</v>
      </c>
      <c r="F20" s="23" t="s">
        <v>92</v>
      </c>
      <c r="G20" s="23" t="s">
        <v>93</v>
      </c>
      <c r="H20" s="23" t="s">
        <v>61</v>
      </c>
      <c r="I20" s="23" t="s">
        <v>95</v>
      </c>
      <c r="J20" s="24">
        <v>25000000</v>
      </c>
      <c r="K20" s="24">
        <v>21700000</v>
      </c>
      <c r="L20" s="25">
        <f t="shared" si="17"/>
        <v>0.86799999999999999</v>
      </c>
      <c r="M20" s="24">
        <v>1789104</v>
      </c>
      <c r="N20" s="25">
        <f t="shared" si="18"/>
        <v>7.1564160000000002E-2</v>
      </c>
      <c r="O20" s="26">
        <v>183598</v>
      </c>
      <c r="P20" s="202">
        <f>21700000+1120000-K20</f>
        <v>1120000</v>
      </c>
      <c r="Q20" s="27">
        <f t="shared" si="19"/>
        <v>0.91279999999999994</v>
      </c>
      <c r="R20" s="28">
        <v>2026033</v>
      </c>
      <c r="S20" s="49">
        <f>756514+3093225-M20</f>
        <v>2060635</v>
      </c>
      <c r="T20" s="20">
        <f t="shared" si="3"/>
        <v>0.15398956</v>
      </c>
      <c r="U20" s="52">
        <v>1120000</v>
      </c>
      <c r="V20" s="25">
        <f t="shared" si="20"/>
        <v>0.95760000000000001</v>
      </c>
      <c r="W20" s="49">
        <v>1874768</v>
      </c>
      <c r="X20" s="20">
        <f t="shared" si="5"/>
        <v>0.22898028000000001</v>
      </c>
      <c r="Y20" s="52">
        <v>530000</v>
      </c>
      <c r="Z20" s="25">
        <f t="shared" si="21"/>
        <v>0.9788</v>
      </c>
      <c r="AA20" s="49">
        <v>2696163</v>
      </c>
      <c r="AB20" s="20">
        <f t="shared" si="7"/>
        <v>0.33682679999999998</v>
      </c>
      <c r="AC20" s="52">
        <v>530000</v>
      </c>
      <c r="AD20" s="25">
        <f t="shared" si="22"/>
        <v>1</v>
      </c>
      <c r="AE20" s="49">
        <v>5865850</v>
      </c>
      <c r="AF20" s="20">
        <f t="shared" si="9"/>
        <v>0.57146079999999999</v>
      </c>
      <c r="AG20" s="52">
        <v>0</v>
      </c>
      <c r="AH20" s="25">
        <f t="shared" si="23"/>
        <v>1</v>
      </c>
      <c r="AI20" s="49">
        <v>5837946</v>
      </c>
      <c r="AJ20" s="20">
        <f t="shared" si="11"/>
        <v>0.80497863999999997</v>
      </c>
      <c r="AK20" s="52">
        <v>0</v>
      </c>
      <c r="AL20" s="25">
        <f t="shared" si="24"/>
        <v>1</v>
      </c>
      <c r="AM20" s="55">
        <v>4875534</v>
      </c>
      <c r="AN20" s="20">
        <f t="shared" si="13"/>
        <v>1</v>
      </c>
      <c r="AO20" s="52"/>
      <c r="AP20" s="20">
        <f t="shared" si="14"/>
        <v>1</v>
      </c>
      <c r="AQ20" s="29">
        <f t="shared" si="25"/>
        <v>0</v>
      </c>
      <c r="AR20" s="22">
        <f t="shared" si="16"/>
        <v>0</v>
      </c>
      <c r="AS20" s="149"/>
      <c r="AT20" s="150"/>
    </row>
    <row r="21" spans="1:46" ht="27" x14ac:dyDescent="0.25">
      <c r="A21" s="166" t="s">
        <v>35</v>
      </c>
      <c r="B21" s="166" t="s">
        <v>36</v>
      </c>
      <c r="C21" s="166"/>
      <c r="D21" s="166" t="s">
        <v>38</v>
      </c>
      <c r="E21" s="166" t="s">
        <v>39</v>
      </c>
      <c r="F21" s="166" t="s">
        <v>96</v>
      </c>
      <c r="G21" s="166" t="s">
        <v>97</v>
      </c>
      <c r="H21" s="166" t="s">
        <v>98</v>
      </c>
      <c r="I21" s="166"/>
      <c r="J21" s="167">
        <v>14900000</v>
      </c>
      <c r="K21" s="162"/>
      <c r="L21" s="145">
        <f t="shared" si="17"/>
        <v>0</v>
      </c>
      <c r="M21" s="162"/>
      <c r="N21" s="145">
        <f t="shared" si="18"/>
        <v>0</v>
      </c>
      <c r="O21" s="165"/>
      <c r="P21" s="253"/>
      <c r="Q21" s="169">
        <f t="shared" si="19"/>
        <v>0</v>
      </c>
      <c r="R21" s="170"/>
      <c r="S21" s="254">
        <v>0</v>
      </c>
      <c r="T21" s="171">
        <f t="shared" si="3"/>
        <v>0</v>
      </c>
      <c r="U21" s="254">
        <v>0</v>
      </c>
      <c r="V21" s="145">
        <f t="shared" si="20"/>
        <v>0</v>
      </c>
      <c r="W21" s="255">
        <v>0</v>
      </c>
      <c r="X21" s="171">
        <f t="shared" si="5"/>
        <v>0</v>
      </c>
      <c r="Y21" s="253">
        <v>14900000</v>
      </c>
      <c r="Z21" s="145">
        <f t="shared" si="21"/>
        <v>1</v>
      </c>
      <c r="AA21" s="254">
        <v>0</v>
      </c>
      <c r="AB21" s="171">
        <f t="shared" si="7"/>
        <v>0</v>
      </c>
      <c r="AC21" s="254">
        <v>0</v>
      </c>
      <c r="AD21" s="145">
        <f t="shared" si="22"/>
        <v>1</v>
      </c>
      <c r="AE21" s="254">
        <v>4966667</v>
      </c>
      <c r="AF21" s="171">
        <f t="shared" si="9"/>
        <v>0.33333335570469796</v>
      </c>
      <c r="AG21" s="254">
        <v>0</v>
      </c>
      <c r="AH21" s="145">
        <f t="shared" si="23"/>
        <v>1</v>
      </c>
      <c r="AI21" s="254">
        <v>4966667</v>
      </c>
      <c r="AJ21" s="171">
        <f t="shared" si="11"/>
        <v>0.66666671140939593</v>
      </c>
      <c r="AK21" s="254">
        <v>0</v>
      </c>
      <c r="AL21" s="145">
        <f t="shared" si="24"/>
        <v>1</v>
      </c>
      <c r="AM21" s="256">
        <v>4966666</v>
      </c>
      <c r="AN21" s="171">
        <f t="shared" si="13"/>
        <v>1</v>
      </c>
      <c r="AO21" s="254"/>
      <c r="AP21" s="171">
        <f t="shared" si="14"/>
        <v>1</v>
      </c>
      <c r="AQ21" s="146">
        <f t="shared" si="25"/>
        <v>0</v>
      </c>
      <c r="AR21" s="165">
        <f t="shared" si="16"/>
        <v>0</v>
      </c>
      <c r="AS21" s="153" t="s">
        <v>99</v>
      </c>
      <c r="AT21" s="154"/>
    </row>
    <row r="22" spans="1:46" ht="14.25" thickBot="1" x14ac:dyDescent="0.3">
      <c r="I22" s="156" t="s">
        <v>100</v>
      </c>
      <c r="J22" s="157">
        <f>SUM(J4:J21)</f>
        <v>580356413.39369774</v>
      </c>
      <c r="K22" s="157">
        <f>SUM(K4:K21)</f>
        <v>500802500</v>
      </c>
      <c r="L22" s="158">
        <f t="shared" si="17"/>
        <v>0.86292231539495268</v>
      </c>
      <c r="M22" s="157">
        <f>SUM(M4:M21)</f>
        <v>55932144</v>
      </c>
      <c r="N22" s="158">
        <f t="shared" si="18"/>
        <v>9.6375507721075504E-2</v>
      </c>
      <c r="O22" s="159">
        <f>SUM(O4:O21)</f>
        <v>2042828</v>
      </c>
      <c r="P22" s="12"/>
      <c r="Q22" s="107"/>
      <c r="R22" s="12"/>
      <c r="S22" s="12"/>
      <c r="T22" s="107"/>
      <c r="U22" s="12"/>
      <c r="V22" s="107"/>
      <c r="W22" s="12"/>
      <c r="X22" s="107"/>
      <c r="Y22" s="12"/>
      <c r="Z22" s="107"/>
      <c r="AA22" s="12"/>
      <c r="AB22" s="107"/>
      <c r="AC22" s="12"/>
      <c r="AD22" s="107"/>
      <c r="AE22" s="12"/>
      <c r="AF22" s="107"/>
      <c r="AG22" s="12"/>
      <c r="AH22" s="107"/>
      <c r="AI22" s="12"/>
      <c r="AJ22" s="107"/>
      <c r="AK22" s="12"/>
      <c r="AL22" s="107"/>
      <c r="AM22" s="106"/>
      <c r="AN22" s="107"/>
      <c r="AO22" s="12"/>
      <c r="AP22" s="107"/>
      <c r="AQ22" s="12"/>
      <c r="AR22" s="12"/>
      <c r="AS22" s="13"/>
      <c r="AT22" s="13"/>
    </row>
    <row r="23" spans="1:46" ht="13.5" x14ac:dyDescent="0.25">
      <c r="L23" s="160"/>
      <c r="N23" s="160"/>
      <c r="O23" s="12"/>
      <c r="P23" s="12"/>
      <c r="Q23" s="107"/>
      <c r="R23" s="12"/>
      <c r="S23" s="12"/>
      <c r="T23" s="107"/>
      <c r="U23" s="12"/>
      <c r="V23" s="107"/>
      <c r="W23" s="12"/>
      <c r="X23" s="107"/>
      <c r="Y23" s="12"/>
      <c r="Z23" s="107"/>
      <c r="AA23" s="12"/>
      <c r="AB23" s="107"/>
      <c r="AC23" s="12"/>
      <c r="AD23" s="107"/>
      <c r="AE23" s="12"/>
      <c r="AF23" s="107"/>
      <c r="AG23" s="12"/>
      <c r="AH23" s="107"/>
      <c r="AI23" s="12"/>
      <c r="AJ23" s="107"/>
      <c r="AK23" s="12"/>
      <c r="AL23" s="107"/>
      <c r="AM23" s="106"/>
      <c r="AN23" s="107"/>
      <c r="AO23" s="12"/>
      <c r="AP23" s="107"/>
      <c r="AQ23" s="12"/>
      <c r="AR23" s="12"/>
      <c r="AS23" s="13"/>
      <c r="AT23" s="13"/>
    </row>
    <row r="24" spans="1:46" s="1" customFormat="1" x14ac:dyDescent="0.25">
      <c r="A24" s="155" t="s">
        <v>101</v>
      </c>
    </row>
    <row r="25" spans="1:46" s="1" customFormat="1" x14ac:dyDescent="0.25"/>
    <row r="26" spans="1:46" x14ac:dyDescent="0.25">
      <c r="A26" s="11" t="s">
        <v>102</v>
      </c>
    </row>
    <row r="27" spans="1:46" x14ac:dyDescent="0.25">
      <c r="A27" s="11" t="s">
        <v>103</v>
      </c>
    </row>
    <row r="28" spans="1:46" x14ac:dyDescent="0.25">
      <c r="A28" s="11" t="s">
        <v>104</v>
      </c>
    </row>
    <row r="29" spans="1:46" x14ac:dyDescent="0.25">
      <c r="A29" s="11" t="s">
        <v>105</v>
      </c>
      <c r="I29" s="33"/>
      <c r="J29" s="34"/>
      <c r="K29" s="34"/>
    </row>
    <row r="30" spans="1:46" x14ac:dyDescent="0.25">
      <c r="A30" s="10" t="s">
        <v>106</v>
      </c>
      <c r="I30" s="33"/>
      <c r="J30" s="34"/>
    </row>
    <row r="31" spans="1:46" x14ac:dyDescent="0.25">
      <c r="A31" s="10" t="s">
        <v>107</v>
      </c>
    </row>
    <row r="32" spans="1:46" x14ac:dyDescent="0.25">
      <c r="A32" s="10" t="s">
        <v>108</v>
      </c>
    </row>
    <row r="33" spans="1:1" x14ac:dyDescent="0.25">
      <c r="A33" s="10" t="s">
        <v>109</v>
      </c>
    </row>
    <row r="34" spans="1:1" x14ac:dyDescent="0.25">
      <c r="A34" s="33"/>
    </row>
  </sheetData>
  <sheetProtection sheet="1" objects="1" scenarios="1" selectLockedCells="1" autoFilter="0" selectUnlockedCells="1"/>
  <protectedRanges>
    <protectedRange sqref="J4:J21" name="Range1"/>
  </protectedRanges>
  <autoFilter ref="A3:AT24" xr:uid="{49F3501F-46F9-479B-9CC3-F8474E238043}"/>
  <conditionalFormatting sqref="L22:L23">
    <cfRule type="cellIs" dxfId="11" priority="1" operator="greaterThan">
      <formula>1</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6C5F-3DBA-4E91-B25E-E565D7C925F9}">
  <dimension ref="A1:AT21"/>
  <sheetViews>
    <sheetView zoomScale="90" zoomScaleNormal="90" workbookViewId="0">
      <pane xSplit="9" ySplit="3" topLeftCell="AN4" activePane="bottomRight" state="frozen"/>
      <selection pane="topRight" activeCell="J1" sqref="J1"/>
      <selection pane="bottomLeft" activeCell="A4" sqref="A4"/>
      <selection pane="bottomRight" activeCell="J4" sqref="J4"/>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270" x14ac:dyDescent="0.25">
      <c r="A4" s="23" t="s">
        <v>35</v>
      </c>
      <c r="B4" s="23" t="s">
        <v>110</v>
      </c>
      <c r="C4" s="23" t="s">
        <v>111</v>
      </c>
      <c r="D4" s="23" t="s">
        <v>38</v>
      </c>
      <c r="E4" s="23" t="s">
        <v>39</v>
      </c>
      <c r="F4" s="23" t="s">
        <v>112</v>
      </c>
      <c r="G4" s="23" t="s">
        <v>113</v>
      </c>
      <c r="H4" s="23" t="s">
        <v>114</v>
      </c>
      <c r="I4" s="23" t="s">
        <v>115</v>
      </c>
      <c r="J4" s="43">
        <f>136000000-13816889</f>
        <v>122183111</v>
      </c>
      <c r="K4" s="24">
        <v>90022161</v>
      </c>
      <c r="L4" s="25">
        <f t="shared" ref="L4:L6" si="0">IFERROR(K4/J4,"")</f>
        <v>0.73678072413788842</v>
      </c>
      <c r="M4" s="24">
        <v>10569822</v>
      </c>
      <c r="N4" s="25">
        <f t="shared" ref="N4:N6" si="1">IFERROR(M4/J4,"")</f>
        <v>8.6508044471056228E-2</v>
      </c>
      <c r="O4" s="26">
        <v>1380759</v>
      </c>
      <c r="P4" s="114">
        <v>5000000</v>
      </c>
      <c r="Q4" s="31">
        <f t="shared" ref="Q4:Q6" si="2">IFERROR((K4+P4)/J4,"")</f>
        <v>0.77770291018371596</v>
      </c>
      <c r="R4" s="28">
        <v>13368849</v>
      </c>
      <c r="S4" s="185">
        <v>13368849</v>
      </c>
      <c r="T4" s="20">
        <f>IFERROR((M4+S4)/J4,"")</f>
        <v>0.19592454967037137</v>
      </c>
      <c r="U4" s="181">
        <v>27155000</v>
      </c>
      <c r="V4" s="25">
        <f t="shared" ref="V4:V6" si="3">IFERROR((K4+P4+U4)/J4,"")</f>
        <v>0.99995130259860543</v>
      </c>
      <c r="W4" s="185">
        <v>10000000</v>
      </c>
      <c r="X4" s="20">
        <f>IFERROR((M4+S4+W4)/J4,"")</f>
        <v>0.2777689217620265</v>
      </c>
      <c r="Y4" s="181">
        <v>0</v>
      </c>
      <c r="Z4" s="25">
        <f t="shared" ref="Z4:Z6" si="4">IFERROR((K4+P4+U4+Y4)/J4,"")</f>
        <v>0.99995130259860543</v>
      </c>
      <c r="AA4" s="185">
        <v>15000000</v>
      </c>
      <c r="AB4" s="20">
        <f>IFERROR((M4+S4+W4+AA4)/J4,"")</f>
        <v>0.40053547989950916</v>
      </c>
      <c r="AC4" s="181">
        <v>0</v>
      </c>
      <c r="AD4" s="25">
        <f t="shared" ref="AD4:AD6" si="5">IFERROR((K4+P4+U4+Y4+AC4)/J4,"")</f>
        <v>0.99995130259860543</v>
      </c>
      <c r="AE4" s="185">
        <v>25000000</v>
      </c>
      <c r="AF4" s="20">
        <f>IFERROR((M4+W4+S4+AA4+AE4)/J4,"")</f>
        <v>0.60514641012864701</v>
      </c>
      <c r="AG4" s="181">
        <v>0</v>
      </c>
      <c r="AH4" s="25">
        <f t="shared" ref="AH4:AH6" si="6">IFERROR((K4+P4+U4+Y4+AC4+AG4)/J4,"")</f>
        <v>0.99995130259860543</v>
      </c>
      <c r="AI4" s="185">
        <v>30000000</v>
      </c>
      <c r="AJ4" s="20">
        <f>IFERROR((M4+W4+S4+AA4+AE4+AI4)/J4,"")</f>
        <v>0.85067952640361233</v>
      </c>
      <c r="AK4" s="181">
        <v>0</v>
      </c>
      <c r="AL4" s="25">
        <f t="shared" ref="AL4:AL6" si="7">IFERROR((K4+P4+U4+Y4+AC4+AG4+AK4)/J4,"")</f>
        <v>0.99995130259860543</v>
      </c>
      <c r="AM4" s="183">
        <v>14250000</v>
      </c>
      <c r="AN4" s="20">
        <f>IFERROR((M4+S4+W4+AA4+AE4+AI4+AM4)/J4,"")</f>
        <v>0.96730775663422086</v>
      </c>
      <c r="AO4" s="181">
        <v>4000000</v>
      </c>
      <c r="AP4" s="20">
        <f>IFERROR((M4+S4+W4+AA4+AE4+AI4+AM4+AO4)/J4,"")</f>
        <v>1.000045505470883</v>
      </c>
      <c r="AQ4" s="29">
        <f t="shared" ref="AQ4:AQ6" si="8">J4-K4-P4-U4-Y4-AC4-AG4-AK4</f>
        <v>5950</v>
      </c>
      <c r="AR4" s="22">
        <f>J4-M4-S4-W4-AA4-AE4-AI4-AM4-AO4</f>
        <v>-5560</v>
      </c>
      <c r="AS4" s="177" t="s">
        <v>116</v>
      </c>
      <c r="AT4" s="178"/>
    </row>
    <row r="5" spans="1:46" ht="81" x14ac:dyDescent="0.25">
      <c r="A5" s="23" t="s">
        <v>35</v>
      </c>
      <c r="B5" s="23" t="s">
        <v>110</v>
      </c>
      <c r="C5" s="23" t="s">
        <v>111</v>
      </c>
      <c r="D5" s="23" t="s">
        <v>38</v>
      </c>
      <c r="E5" s="23" t="s">
        <v>39</v>
      </c>
      <c r="F5" s="23" t="s">
        <v>117</v>
      </c>
      <c r="G5" s="23" t="s">
        <v>118</v>
      </c>
      <c r="H5" s="23" t="s">
        <v>119</v>
      </c>
      <c r="I5" s="23" t="s">
        <v>120</v>
      </c>
      <c r="J5" s="24">
        <v>45000000</v>
      </c>
      <c r="K5" s="24"/>
      <c r="L5" s="25">
        <f t="shared" si="0"/>
        <v>0</v>
      </c>
      <c r="M5" s="24"/>
      <c r="N5" s="25">
        <f t="shared" si="1"/>
        <v>0</v>
      </c>
      <c r="O5" s="26"/>
      <c r="P5" s="114">
        <v>45000000</v>
      </c>
      <c r="Q5" s="27">
        <f t="shared" si="2"/>
        <v>1</v>
      </c>
      <c r="R5" s="28"/>
      <c r="S5" s="185">
        <v>0</v>
      </c>
      <c r="T5" s="20">
        <f>IFERROR((M5+S5)/J5,"")</f>
        <v>0</v>
      </c>
      <c r="U5" s="181">
        <v>0</v>
      </c>
      <c r="V5" s="25">
        <f t="shared" si="3"/>
        <v>1</v>
      </c>
      <c r="W5" s="185">
        <v>5000000</v>
      </c>
      <c r="X5" s="20">
        <f>IFERROR((M5+S5+W5)/J5,"")</f>
        <v>0.1111111111111111</v>
      </c>
      <c r="Y5" s="181">
        <v>0</v>
      </c>
      <c r="Z5" s="25">
        <f t="shared" si="4"/>
        <v>1</v>
      </c>
      <c r="AA5" s="185">
        <v>1750000</v>
      </c>
      <c r="AB5" s="20">
        <f>IFERROR((M5+S5+W5+AA5)/J5,"")</f>
        <v>0.15</v>
      </c>
      <c r="AC5" s="181">
        <v>0</v>
      </c>
      <c r="AD5" s="25">
        <f t="shared" si="5"/>
        <v>1</v>
      </c>
      <c r="AE5" s="185">
        <v>0</v>
      </c>
      <c r="AF5" s="20">
        <f>IFERROR((M5+W5+S5+AA5+AE5)/J5,"")</f>
        <v>0.15</v>
      </c>
      <c r="AG5" s="181">
        <v>0</v>
      </c>
      <c r="AH5" s="25">
        <f t="shared" si="6"/>
        <v>1</v>
      </c>
      <c r="AI5" s="185">
        <v>11250000</v>
      </c>
      <c r="AJ5" s="20">
        <f>IFERROR((M5+W5+S5+AA5+AE5+AI5)/J5,"")</f>
        <v>0.4</v>
      </c>
      <c r="AK5" s="181">
        <v>0</v>
      </c>
      <c r="AL5" s="25">
        <f t="shared" si="7"/>
        <v>1</v>
      </c>
      <c r="AM5" s="183">
        <v>13500000</v>
      </c>
      <c r="AN5" s="20">
        <f>IFERROR((M5+S5+W5+AA5+AE5+AI5+AM5)/J5,"")</f>
        <v>0.7</v>
      </c>
      <c r="AO5" s="181">
        <v>13500000</v>
      </c>
      <c r="AP5" s="20">
        <f>IFERROR((M5+S5+W5+AA5+AE5+AI5+AM5+AO5)/J5,"")</f>
        <v>1</v>
      </c>
      <c r="AQ5" s="29">
        <f t="shared" si="8"/>
        <v>0</v>
      </c>
      <c r="AR5" s="22">
        <f t="shared" ref="AR5:AR6" si="9">J5-M5-O5-S5-W5-AA5-AE5-AI5-AM5-AO5</f>
        <v>0</v>
      </c>
      <c r="AS5" s="177" t="s">
        <v>121</v>
      </c>
      <c r="AT5" s="178"/>
    </row>
    <row r="6" spans="1:46" ht="27" x14ac:dyDescent="0.25">
      <c r="A6" s="23" t="s">
        <v>35</v>
      </c>
      <c r="B6" s="23" t="s">
        <v>110</v>
      </c>
      <c r="C6" s="23" t="s">
        <v>111</v>
      </c>
      <c r="D6" s="23" t="s">
        <v>38</v>
      </c>
      <c r="E6" s="23" t="s">
        <v>39</v>
      </c>
      <c r="F6" s="23" t="s">
        <v>117</v>
      </c>
      <c r="G6" s="23" t="s">
        <v>118</v>
      </c>
      <c r="H6" s="23" t="s">
        <v>122</v>
      </c>
      <c r="I6" s="23" t="s">
        <v>123</v>
      </c>
      <c r="J6" s="24">
        <v>18720000</v>
      </c>
      <c r="K6" s="24"/>
      <c r="L6" s="25">
        <f t="shared" si="0"/>
        <v>0</v>
      </c>
      <c r="M6" s="24"/>
      <c r="N6" s="25">
        <f t="shared" si="1"/>
        <v>0</v>
      </c>
      <c r="O6" s="26"/>
      <c r="P6" s="114"/>
      <c r="Q6" s="27">
        <f t="shared" si="2"/>
        <v>0</v>
      </c>
      <c r="R6" s="28"/>
      <c r="S6" s="185"/>
      <c r="T6" s="20">
        <f>IFERROR((M6+S6)/J6,"")</f>
        <v>0</v>
      </c>
      <c r="U6" s="181"/>
      <c r="V6" s="25">
        <f t="shared" si="3"/>
        <v>0</v>
      </c>
      <c r="W6" s="185">
        <v>0</v>
      </c>
      <c r="X6" s="20">
        <f>IFERROR((M6+S6+W6)/J6,"")</f>
        <v>0</v>
      </c>
      <c r="Y6" s="181">
        <v>6720000</v>
      </c>
      <c r="Z6" s="25">
        <f t="shared" si="4"/>
        <v>0.35897435897435898</v>
      </c>
      <c r="AA6" s="185">
        <v>6720000</v>
      </c>
      <c r="AB6" s="20">
        <f>IFERROR((M6+S6+W6+AA6)/J6,"")</f>
        <v>0.35897435897435898</v>
      </c>
      <c r="AC6" s="181">
        <v>4000000</v>
      </c>
      <c r="AD6" s="25">
        <f t="shared" si="5"/>
        <v>0.57264957264957261</v>
      </c>
      <c r="AE6" s="185">
        <v>4000000</v>
      </c>
      <c r="AF6" s="20">
        <f>IFERROR((M6+W6+S6+AA6+AE6)/J6,"")</f>
        <v>0.57264957264957261</v>
      </c>
      <c r="AG6" s="181">
        <v>4000000</v>
      </c>
      <c r="AH6" s="25">
        <f t="shared" si="6"/>
        <v>0.78632478632478631</v>
      </c>
      <c r="AI6" s="185">
        <v>4000000</v>
      </c>
      <c r="AJ6" s="20">
        <f>IFERROR((M6+W6+S6+AA6+AE6+AI6)/J6,"")</f>
        <v>0.78632478632478631</v>
      </c>
      <c r="AK6" s="181">
        <v>4000000</v>
      </c>
      <c r="AL6" s="25">
        <f t="shared" si="7"/>
        <v>1</v>
      </c>
      <c r="AM6" s="183">
        <v>4000000</v>
      </c>
      <c r="AN6" s="20">
        <f>IFERROR((M6+S6+W6+AA6+AE6+AI6+AM6)/J6,"")</f>
        <v>1</v>
      </c>
      <c r="AO6" s="181"/>
      <c r="AP6" s="20">
        <f>IFERROR((M6+S6+W6+AA6+AE6+AI6+AM6+AO6)/J6,"")</f>
        <v>1</v>
      </c>
      <c r="AQ6" s="29">
        <f t="shared" si="8"/>
        <v>0</v>
      </c>
      <c r="AR6" s="22">
        <f t="shared" si="9"/>
        <v>0</v>
      </c>
      <c r="AS6" s="177" t="s">
        <v>124</v>
      </c>
      <c r="AT6" s="178"/>
    </row>
    <row r="7" spans="1:46" ht="94.5" x14ac:dyDescent="0.25">
      <c r="A7" s="23" t="s">
        <v>35</v>
      </c>
      <c r="B7" s="23" t="s">
        <v>110</v>
      </c>
      <c r="C7" s="23" t="s">
        <v>125</v>
      </c>
      <c r="D7" s="23" t="s">
        <v>54</v>
      </c>
      <c r="E7" s="23" t="s">
        <v>55</v>
      </c>
      <c r="F7" s="23" t="s">
        <v>77</v>
      </c>
      <c r="G7" s="23" t="s">
        <v>78</v>
      </c>
      <c r="H7" s="23" t="s">
        <v>126</v>
      </c>
      <c r="I7" s="23" t="s">
        <v>127</v>
      </c>
      <c r="J7" s="24">
        <v>6658729</v>
      </c>
      <c r="K7" s="24">
        <v>6658729</v>
      </c>
      <c r="L7" s="25">
        <f t="shared" ref="L7:L9" si="10">IFERROR(K7/J7,"")</f>
        <v>1</v>
      </c>
      <c r="M7" s="24">
        <v>637139</v>
      </c>
      <c r="N7" s="25">
        <f t="shared" ref="N7:N9" si="11">IFERROR(M7/J7,"")</f>
        <v>9.5684777079830099E-2</v>
      </c>
      <c r="O7" s="26"/>
      <c r="P7" s="114">
        <v>0</v>
      </c>
      <c r="Q7" s="27">
        <f t="shared" ref="Q7:Q8" si="12">IFERROR((K7+P7)/J7,"")</f>
        <v>1</v>
      </c>
      <c r="R7" s="28">
        <v>476902</v>
      </c>
      <c r="S7" s="185">
        <f>R7-147000</f>
        <v>329902</v>
      </c>
      <c r="T7" s="20">
        <f>IFERROR((M7+S7)/J7,"")</f>
        <v>0.14522906698860999</v>
      </c>
      <c r="U7" s="181">
        <v>0</v>
      </c>
      <c r="V7" s="25">
        <f t="shared" ref="V7:V8" si="13">IFERROR((K7+P7+U7)/J7,"")</f>
        <v>1</v>
      </c>
      <c r="W7" s="185">
        <f>1360184/2</f>
        <v>680092</v>
      </c>
      <c r="X7" s="20">
        <f>IFERROR((M7+S7+W7)/J7,"")</f>
        <v>0.2473644745115772</v>
      </c>
      <c r="Y7" s="181">
        <v>0</v>
      </c>
      <c r="Z7" s="25">
        <f t="shared" ref="Z7:Z8" si="14">IFERROR((K7+P7+U7+Y7)/J7,"")</f>
        <v>1</v>
      </c>
      <c r="AA7" s="185">
        <f>1360184/2</f>
        <v>680092</v>
      </c>
      <c r="AB7" s="20">
        <f>IFERROR((M7+S7+W7+AA7)/J7,"")</f>
        <v>0.34949988203454441</v>
      </c>
      <c r="AC7" s="181">
        <v>0</v>
      </c>
      <c r="AD7" s="25">
        <f t="shared" ref="AD7:AD8" si="15">IFERROR((K7+P7+U7+Y7+AC7)/J7,"")</f>
        <v>1</v>
      </c>
      <c r="AE7" s="185">
        <v>1314111</v>
      </c>
      <c r="AF7" s="20">
        <f>IFERROR((M7+W7+S7+AA7+AE7)/J7,"")</f>
        <v>0.54685150874889188</v>
      </c>
      <c r="AG7" s="181">
        <v>0</v>
      </c>
      <c r="AH7" s="25">
        <f t="shared" ref="AH7:AH8" si="16">IFERROR((K7+P7+U7+Y7+AC7+AG7)/J7,"")</f>
        <v>1</v>
      </c>
      <c r="AI7" s="185">
        <v>1474962</v>
      </c>
      <c r="AJ7" s="20">
        <f>IFERROR((M7+W7+S7+AA7+AE7+AI7)/J7,"")</f>
        <v>0.76835954729498679</v>
      </c>
      <c r="AK7" s="181">
        <v>0</v>
      </c>
      <c r="AL7" s="25">
        <f t="shared" ref="AL7:AL8" si="17">IFERROR((K7+P7+U7+Y7+AC7+AG7+AK7)/J7,"")</f>
        <v>1</v>
      </c>
      <c r="AM7" s="183">
        <v>1027357</v>
      </c>
      <c r="AN7" s="20">
        <f>IFERROR((M7+S7+W7+AA7+AE7+AI7+AM7)/J7,"")</f>
        <v>0.92264679941171956</v>
      </c>
      <c r="AO7" s="181">
        <v>515074</v>
      </c>
      <c r="AP7" s="20">
        <f>IFERROR((M7+S7+W7+AA7+AE7+AI7+AM7+AO7)/J7,"")</f>
        <v>1</v>
      </c>
      <c r="AQ7" s="29">
        <f t="shared" ref="AQ7:AQ8" si="18">J7-K7-P7-U7-Y7-AC7-AG7-AK7</f>
        <v>0</v>
      </c>
      <c r="AR7" s="22">
        <f>J7-M7-S7-W7-AA7-AE7-AI7-AM7-AO7</f>
        <v>0</v>
      </c>
      <c r="AS7" s="208" t="s">
        <v>128</v>
      </c>
      <c r="AT7" s="178"/>
    </row>
    <row r="8" spans="1:46" ht="54.75" thickBot="1" x14ac:dyDescent="0.3">
      <c r="A8" s="172" t="s">
        <v>35</v>
      </c>
      <c r="B8" s="172" t="s">
        <v>110</v>
      </c>
      <c r="C8" s="172" t="s">
        <v>125</v>
      </c>
      <c r="D8" s="172" t="s">
        <v>54</v>
      </c>
      <c r="E8" s="172" t="s">
        <v>55</v>
      </c>
      <c r="F8" s="172" t="s">
        <v>77</v>
      </c>
      <c r="G8" s="172" t="s">
        <v>78</v>
      </c>
      <c r="H8" s="172" t="s">
        <v>129</v>
      </c>
      <c r="I8" s="172" t="s">
        <v>130</v>
      </c>
      <c r="J8" s="173">
        <f>1770000-583111</f>
        <v>1186889</v>
      </c>
      <c r="K8" s="162">
        <v>1770000</v>
      </c>
      <c r="L8" s="145">
        <f t="shared" si="10"/>
        <v>1.4912936256044163</v>
      </c>
      <c r="M8" s="162">
        <v>113369</v>
      </c>
      <c r="N8" s="145">
        <f t="shared" si="11"/>
        <v>9.5517777989348629E-2</v>
      </c>
      <c r="O8" s="163"/>
      <c r="P8" s="174">
        <v>-583111</v>
      </c>
      <c r="Q8" s="169">
        <f t="shared" si="12"/>
        <v>1</v>
      </c>
      <c r="R8" s="175">
        <v>198794</v>
      </c>
      <c r="S8" s="187">
        <v>90200</v>
      </c>
      <c r="T8" s="171">
        <f>IFERROR((M8+S8)/J8,"")</f>
        <v>0.1715147751811669</v>
      </c>
      <c r="U8" s="188">
        <v>0</v>
      </c>
      <c r="V8" s="145">
        <f t="shared" si="13"/>
        <v>1</v>
      </c>
      <c r="W8" s="187">
        <v>127986</v>
      </c>
      <c r="X8" s="171">
        <f>IFERROR((M8+S8+W8)/J8,"")</f>
        <v>0.27934794239393912</v>
      </c>
      <c r="Y8" s="188">
        <v>0</v>
      </c>
      <c r="Z8" s="145">
        <f t="shared" si="14"/>
        <v>1</v>
      </c>
      <c r="AA8" s="187">
        <v>127986</v>
      </c>
      <c r="AB8" s="171">
        <f>IFERROR((M8+S8+W8+AA8)/J8,"")</f>
        <v>0.38718110960671132</v>
      </c>
      <c r="AC8" s="188">
        <v>0</v>
      </c>
      <c r="AD8" s="145">
        <f t="shared" si="15"/>
        <v>1</v>
      </c>
      <c r="AE8" s="187">
        <v>223473</v>
      </c>
      <c r="AF8" s="171">
        <f>IFERROR((M8+W8+S8+AA8+AE8)/J8,"")</f>
        <v>0.57546577649636987</v>
      </c>
      <c r="AG8" s="188">
        <v>0</v>
      </c>
      <c r="AH8" s="145">
        <f t="shared" si="16"/>
        <v>1</v>
      </c>
      <c r="AI8" s="187">
        <v>223444</v>
      </c>
      <c r="AJ8" s="171">
        <f>IFERROR((M8+W8+S8+AA8+AE8+AI8)/J8,"")</f>
        <v>0.76372600976165417</v>
      </c>
      <c r="AK8" s="188">
        <v>0</v>
      </c>
      <c r="AL8" s="145">
        <f t="shared" si="17"/>
        <v>1</v>
      </c>
      <c r="AM8" s="189">
        <v>224149</v>
      </c>
      <c r="AN8" s="171">
        <f>IFERROR((M8+S8+W8+AA8+AE8+AI8+AM8)/J8,"")</f>
        <v>0.95258023286086568</v>
      </c>
      <c r="AO8" s="188">
        <v>56282</v>
      </c>
      <c r="AP8" s="171">
        <f>IFERROR((M8+S8+W8+AA8+AE8+AI8+AM8+AO8)/J8,"")</f>
        <v>1</v>
      </c>
      <c r="AQ8" s="146">
        <f t="shared" si="18"/>
        <v>0</v>
      </c>
      <c r="AR8" s="165">
        <f t="shared" ref="AR8" si="19">J8-M8-O8-S8-W8-AA8-AE8-AI8-AM8-AO8</f>
        <v>0</v>
      </c>
      <c r="AS8" s="240" t="s">
        <v>131</v>
      </c>
      <c r="AT8" s="180"/>
    </row>
    <row r="9" spans="1:46" ht="14.25" thickBot="1" x14ac:dyDescent="0.3">
      <c r="I9" s="156" t="s">
        <v>100</v>
      </c>
      <c r="J9" s="157">
        <f>SUM(J4:J8)</f>
        <v>193748729</v>
      </c>
      <c r="K9" s="157">
        <f>SUM(K4:K8)</f>
        <v>98450890</v>
      </c>
      <c r="L9" s="158">
        <f t="shared" si="10"/>
        <v>0.50813695918490387</v>
      </c>
      <c r="M9" s="157">
        <f>SUM(M4:M8)</f>
        <v>11320330</v>
      </c>
      <c r="N9" s="158">
        <f t="shared" si="11"/>
        <v>5.8427892964397203E-2</v>
      </c>
      <c r="O9" s="159">
        <f>SUM(O4:O8)</f>
        <v>1380759</v>
      </c>
      <c r="P9" s="12"/>
      <c r="Q9" s="107"/>
      <c r="R9" s="12"/>
      <c r="S9" s="12"/>
      <c r="T9" s="107"/>
      <c r="U9" s="12"/>
      <c r="V9" s="107"/>
      <c r="W9" s="12"/>
      <c r="X9" s="107"/>
      <c r="Y9" s="12"/>
      <c r="Z9" s="107"/>
      <c r="AA9" s="12"/>
      <c r="AB9" s="107"/>
      <c r="AC9" s="12"/>
      <c r="AD9" s="107"/>
      <c r="AE9" s="12"/>
      <c r="AF9" s="107"/>
      <c r="AG9" s="12"/>
      <c r="AH9" s="107"/>
      <c r="AI9" s="12"/>
      <c r="AJ9" s="107"/>
      <c r="AK9" s="12"/>
      <c r="AL9" s="107"/>
      <c r="AM9" s="106"/>
      <c r="AN9" s="107"/>
      <c r="AO9" s="12"/>
      <c r="AP9" s="107"/>
      <c r="AQ9" s="12"/>
      <c r="AR9" s="12"/>
      <c r="AS9" s="13"/>
      <c r="AT9" s="13"/>
    </row>
    <row r="10" spans="1:46" ht="13.5" x14ac:dyDescent="0.25">
      <c r="L10" s="160"/>
      <c r="N10" s="160"/>
      <c r="O10" s="12"/>
      <c r="P10" s="12"/>
      <c r="Q10" s="107"/>
      <c r="R10" s="12"/>
      <c r="S10" s="12"/>
      <c r="T10" s="107"/>
      <c r="U10" s="12"/>
      <c r="V10" s="107"/>
      <c r="W10" s="12"/>
      <c r="X10" s="107"/>
      <c r="Y10" s="12"/>
      <c r="Z10" s="107"/>
      <c r="AA10" s="12"/>
      <c r="AB10" s="107"/>
      <c r="AC10" s="12"/>
      <c r="AD10" s="107"/>
      <c r="AE10" s="12"/>
      <c r="AF10" s="107"/>
      <c r="AG10" s="12"/>
      <c r="AH10" s="107"/>
      <c r="AI10" s="12"/>
      <c r="AJ10" s="107"/>
      <c r="AK10" s="12"/>
      <c r="AL10" s="107"/>
      <c r="AM10" s="106"/>
      <c r="AN10" s="107"/>
      <c r="AO10" s="12"/>
      <c r="AP10" s="107"/>
      <c r="AQ10" s="12"/>
      <c r="AR10" s="12"/>
      <c r="AS10" s="13"/>
      <c r="AT10" s="13"/>
    </row>
    <row r="11" spans="1:46" s="1" customFormat="1" x14ac:dyDescent="0.25">
      <c r="A11" s="155" t="s">
        <v>101</v>
      </c>
    </row>
    <row r="12" spans="1:46" s="1" customFormat="1" x14ac:dyDescent="0.25"/>
    <row r="13" spans="1:46" x14ac:dyDescent="0.25">
      <c r="A13" s="11" t="s">
        <v>102</v>
      </c>
    </row>
    <row r="14" spans="1:46" x14ac:dyDescent="0.25">
      <c r="A14" s="11" t="s">
        <v>103</v>
      </c>
    </row>
    <row r="15" spans="1:46" x14ac:dyDescent="0.25">
      <c r="A15" s="11" t="s">
        <v>104</v>
      </c>
    </row>
    <row r="16" spans="1:46" x14ac:dyDescent="0.25">
      <c r="A16" s="11" t="s">
        <v>105</v>
      </c>
      <c r="I16" s="33"/>
      <c r="J16" s="34"/>
      <c r="K16" s="34"/>
    </row>
    <row r="17" spans="1:10" x14ac:dyDescent="0.25">
      <c r="A17" s="10" t="s">
        <v>106</v>
      </c>
      <c r="I17" s="33"/>
      <c r="J17" s="34"/>
    </row>
    <row r="18" spans="1:10" x14ac:dyDescent="0.25">
      <c r="A18" s="10" t="s">
        <v>107</v>
      </c>
    </row>
    <row r="19" spans="1:10" x14ac:dyDescent="0.25">
      <c r="A19" s="10" t="s">
        <v>108</v>
      </c>
    </row>
    <row r="20" spans="1:10" x14ac:dyDescent="0.25">
      <c r="A20" s="10" t="s">
        <v>109</v>
      </c>
    </row>
    <row r="21" spans="1:10" x14ac:dyDescent="0.25">
      <c r="A21" s="33"/>
    </row>
  </sheetData>
  <sheetProtection sheet="1" objects="1" scenarios="1" selectLockedCells="1" autoFilter="0" selectUnlockedCells="1"/>
  <protectedRanges>
    <protectedRange sqref="J4:J8" name="Range1"/>
  </protectedRanges>
  <autoFilter ref="A3:AT11" xr:uid="{49F3501F-46F9-479B-9CC3-F8474E238043}"/>
  <conditionalFormatting sqref="L9:L10">
    <cfRule type="cellIs" dxfId="10" priority="1" operator="greaterThan">
      <formula>1</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B42D-F432-42A6-8878-1166E9C7E8B3}">
  <dimension ref="A1:AT18"/>
  <sheetViews>
    <sheetView zoomScale="90" zoomScaleNormal="90" workbookViewId="0">
      <pane xSplit="9" ySplit="3" topLeftCell="J4" activePane="bottomRight" state="frozen"/>
      <selection pane="topRight" activeCell="J1" sqref="J1"/>
      <selection pane="bottomLeft" activeCell="A4" sqref="A4"/>
      <selection pane="bottomRight" activeCell="J4"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27" x14ac:dyDescent="0.25">
      <c r="A4" s="36"/>
      <c r="B4" s="36" t="s">
        <v>132</v>
      </c>
      <c r="C4" s="36"/>
      <c r="D4" s="45" t="s">
        <v>38</v>
      </c>
      <c r="E4" s="45" t="s">
        <v>39</v>
      </c>
      <c r="F4" s="45" t="s">
        <v>96</v>
      </c>
      <c r="G4" s="45" t="s">
        <v>97</v>
      </c>
      <c r="H4" s="36" t="s">
        <v>133</v>
      </c>
      <c r="I4" s="36"/>
      <c r="J4" s="70">
        <v>52000000</v>
      </c>
      <c r="K4" s="24">
        <v>0</v>
      </c>
      <c r="L4" s="25">
        <f t="shared" ref="L4:L6" si="0">IFERROR(K4/J4,"")</f>
        <v>0</v>
      </c>
      <c r="M4" s="24">
        <v>0</v>
      </c>
      <c r="N4" s="25">
        <f t="shared" ref="N4:N6" si="1">IFERROR(M4/J4,"")</f>
        <v>0</v>
      </c>
      <c r="O4" s="164">
        <v>0</v>
      </c>
      <c r="P4" s="115">
        <v>0</v>
      </c>
      <c r="Q4" s="37">
        <f t="shared" ref="Q4:Q5" si="2">IFERROR((K4+P4)/J4,"")</f>
        <v>0</v>
      </c>
      <c r="R4" s="42">
        <v>0</v>
      </c>
      <c r="S4" s="190">
        <v>0</v>
      </c>
      <c r="T4" s="20">
        <f>IFERROR((M4+S4)/J4,"")</f>
        <v>0</v>
      </c>
      <c r="U4" s="190">
        <v>52000000</v>
      </c>
      <c r="V4" s="39">
        <f t="shared" ref="V4:V5" si="3">IFERROR((K4+P4+U4)/J4,"")</f>
        <v>1</v>
      </c>
      <c r="W4" s="192">
        <v>7800000</v>
      </c>
      <c r="X4" s="20">
        <f>IFERROR((M4+S4+W4)/J4,"")</f>
        <v>0.15</v>
      </c>
      <c r="Y4" s="115">
        <v>0</v>
      </c>
      <c r="Z4" s="39">
        <f t="shared" ref="Z4:Z5" si="4">IFERROR((K4+P4+U4+Y4)/J4,"")</f>
        <v>1</v>
      </c>
      <c r="AA4" s="190">
        <v>0</v>
      </c>
      <c r="AB4" s="20">
        <f>IFERROR((M4+S4+W4+AA4)/J4,"")</f>
        <v>0.15</v>
      </c>
      <c r="AC4" s="190">
        <v>0</v>
      </c>
      <c r="AD4" s="39">
        <f t="shared" ref="AD4:AD5" si="5">IFERROR((K4+P4+U4+Y4+AC4)/J4,"")</f>
        <v>1</v>
      </c>
      <c r="AE4" s="190">
        <v>13000000</v>
      </c>
      <c r="AF4" s="20">
        <f>IFERROR((M4+W4+S4+AA4+AE4)/J4,"")</f>
        <v>0.4</v>
      </c>
      <c r="AG4" s="190">
        <v>0</v>
      </c>
      <c r="AH4" s="39">
        <f t="shared" ref="AH4:AH5" si="6">IFERROR((K4+P4+U4+Y4+AC4+AG4)/J4,"")</f>
        <v>1</v>
      </c>
      <c r="AI4" s="190">
        <v>31200000</v>
      </c>
      <c r="AJ4" s="20">
        <f>IFERROR((M4+W4+S4+AA4+AE4+AI4)/J4,"")</f>
        <v>1</v>
      </c>
      <c r="AK4" s="190">
        <v>0</v>
      </c>
      <c r="AL4" s="39">
        <f t="shared" ref="AL4:AL5" si="7">IFERROR((K4+P4+U4+Y4+AC4+AG4+AK4)/J4,"")</f>
        <v>1</v>
      </c>
      <c r="AM4" s="194">
        <v>0</v>
      </c>
      <c r="AN4" s="20">
        <f>IFERROR((M4+S4+W4+AA4+AE4+AI4+AM4)/J4,"")</f>
        <v>1</v>
      </c>
      <c r="AO4" s="190">
        <v>0</v>
      </c>
      <c r="AP4" s="20">
        <f>IFERROR((M4+S4+W4+AA4+AE4+AI4+AM4+AO4)/J4,"")</f>
        <v>1</v>
      </c>
      <c r="AQ4" s="40">
        <f t="shared" ref="AQ4:AQ5" si="8">J4-K4-P4-U4-Y4-AC4-AG4-AK4</f>
        <v>0</v>
      </c>
      <c r="AR4" s="22">
        <f>J4-M4-S4-W4-AA4-AE4-AI4-AM4-AO4</f>
        <v>0</v>
      </c>
      <c r="AS4" s="177" t="s">
        <v>134</v>
      </c>
      <c r="AT4" s="178"/>
    </row>
    <row r="5" spans="1:46" ht="27" x14ac:dyDescent="0.25">
      <c r="A5" s="138"/>
      <c r="B5" s="138" t="s">
        <v>132</v>
      </c>
      <c r="C5" s="138"/>
      <c r="D5" s="138" t="s">
        <v>38</v>
      </c>
      <c r="E5" s="138" t="s">
        <v>135</v>
      </c>
      <c r="F5" s="138" t="s">
        <v>136</v>
      </c>
      <c r="G5" s="138" t="s">
        <v>137</v>
      </c>
      <c r="H5" s="138" t="s">
        <v>138</v>
      </c>
      <c r="I5" s="138"/>
      <c r="J5" s="139">
        <v>19650000</v>
      </c>
      <c r="K5" s="161">
        <v>0</v>
      </c>
      <c r="L5" s="145">
        <f t="shared" si="0"/>
        <v>0</v>
      </c>
      <c r="M5" s="162">
        <v>0</v>
      </c>
      <c r="N5" s="145">
        <f t="shared" si="1"/>
        <v>0</v>
      </c>
      <c r="O5" s="165">
        <v>0</v>
      </c>
      <c r="P5" s="140">
        <v>0</v>
      </c>
      <c r="Q5" s="141">
        <f t="shared" si="2"/>
        <v>0</v>
      </c>
      <c r="R5" s="142">
        <v>0</v>
      </c>
      <c r="S5" s="191">
        <v>0</v>
      </c>
      <c r="T5" s="143">
        <f>IFERROR((M5+S5)/J5,"")</f>
        <v>0</v>
      </c>
      <c r="U5" s="191">
        <v>19650000</v>
      </c>
      <c r="V5" s="141">
        <f t="shared" si="3"/>
        <v>1</v>
      </c>
      <c r="W5" s="193">
        <v>2940000</v>
      </c>
      <c r="X5" s="143">
        <f>IFERROR((M5+S5+W5)/J5,"")</f>
        <v>0.14961832061068703</v>
      </c>
      <c r="Y5" s="140">
        <v>0</v>
      </c>
      <c r="Z5" s="144">
        <f t="shared" si="4"/>
        <v>1</v>
      </c>
      <c r="AA5" s="191">
        <v>3930000</v>
      </c>
      <c r="AB5" s="143">
        <f>IFERROR((M5+S5+W5+AA5)/J5,"")</f>
        <v>0.34961832061068704</v>
      </c>
      <c r="AC5" s="191">
        <v>0</v>
      </c>
      <c r="AD5" s="145">
        <f t="shared" si="5"/>
        <v>1</v>
      </c>
      <c r="AE5" s="191">
        <v>9800000</v>
      </c>
      <c r="AF5" s="143">
        <f>IFERROR((M5+W5+S5+AA5+AE5)/J5,"")</f>
        <v>0.84834605597964374</v>
      </c>
      <c r="AG5" s="191">
        <v>0</v>
      </c>
      <c r="AH5" s="145">
        <f t="shared" si="6"/>
        <v>1</v>
      </c>
      <c r="AI5" s="191">
        <v>2980000</v>
      </c>
      <c r="AJ5" s="143">
        <f>IFERROR((M5+W5+S5+AA5+AE5+AI5)/J5,"")</f>
        <v>1</v>
      </c>
      <c r="AK5" s="191">
        <v>0</v>
      </c>
      <c r="AL5" s="145">
        <f t="shared" si="7"/>
        <v>1</v>
      </c>
      <c r="AM5" s="195">
        <v>0</v>
      </c>
      <c r="AN5" s="143">
        <f>IFERROR((M5+S5+W5+AA5+AE5+AI5+AM5)/J5,"")</f>
        <v>1</v>
      </c>
      <c r="AO5" s="191">
        <v>0</v>
      </c>
      <c r="AP5" s="143">
        <f>IFERROR((M5+S5+W5+AA5+AE5+AI5+AM5+AO5)/J5,"")</f>
        <v>1</v>
      </c>
      <c r="AQ5" s="146">
        <f t="shared" si="8"/>
        <v>0</v>
      </c>
      <c r="AR5" s="147">
        <f>J5-M5-S5-W5-AA5-AE5-AI5-AM5-AO5</f>
        <v>0</v>
      </c>
      <c r="AS5" s="179" t="s">
        <v>134</v>
      </c>
      <c r="AT5" s="180"/>
    </row>
    <row r="6" spans="1:46" ht="13.5" x14ac:dyDescent="0.25">
      <c r="I6" s="156" t="s">
        <v>100</v>
      </c>
      <c r="J6" s="157">
        <f>SUM(J4:J5)</f>
        <v>71650000</v>
      </c>
      <c r="K6" s="157">
        <f>SUM(K4:K5)</f>
        <v>0</v>
      </c>
      <c r="L6" s="158">
        <f t="shared" si="0"/>
        <v>0</v>
      </c>
      <c r="M6" s="157">
        <f>SUM(M4:M5)</f>
        <v>0</v>
      </c>
      <c r="N6" s="158">
        <f t="shared" si="1"/>
        <v>0</v>
      </c>
      <c r="O6" s="159">
        <f>SUM(O4:O5)</f>
        <v>0</v>
      </c>
      <c r="P6" s="12"/>
      <c r="Q6" s="107"/>
      <c r="R6" s="12"/>
      <c r="S6" s="12"/>
      <c r="T6" s="107"/>
      <c r="U6" s="12"/>
      <c r="V6" s="107"/>
      <c r="W6" s="12"/>
      <c r="X6" s="107"/>
      <c r="Y6" s="12"/>
      <c r="Z6" s="107"/>
      <c r="AA6" s="12"/>
      <c r="AB6" s="107"/>
      <c r="AC6" s="12"/>
      <c r="AD6" s="107"/>
      <c r="AE6" s="12"/>
      <c r="AF6" s="107"/>
      <c r="AG6" s="12"/>
      <c r="AH6" s="107"/>
      <c r="AI6" s="12"/>
      <c r="AJ6" s="107"/>
      <c r="AK6" s="12"/>
      <c r="AL6" s="107"/>
      <c r="AM6" s="106"/>
      <c r="AN6" s="107"/>
      <c r="AO6" s="12"/>
      <c r="AP6" s="107"/>
      <c r="AQ6" s="12"/>
      <c r="AR6" s="12"/>
      <c r="AS6" s="13"/>
      <c r="AT6" s="13"/>
    </row>
    <row r="7" spans="1:46" ht="13.5" x14ac:dyDescent="0.25">
      <c r="L7" s="160"/>
      <c r="N7" s="160"/>
      <c r="O7" s="12"/>
      <c r="P7" s="12"/>
      <c r="Q7" s="107"/>
      <c r="R7" s="12"/>
      <c r="S7" s="12"/>
      <c r="T7" s="107"/>
      <c r="U7" s="12"/>
      <c r="V7" s="107"/>
      <c r="W7" s="12"/>
      <c r="X7" s="107"/>
      <c r="Y7" s="12"/>
      <c r="Z7" s="107"/>
      <c r="AA7" s="12"/>
      <c r="AB7" s="107"/>
      <c r="AC7" s="12"/>
      <c r="AD7" s="107"/>
      <c r="AE7" s="12"/>
      <c r="AF7" s="107"/>
      <c r="AG7" s="12"/>
      <c r="AH7" s="107"/>
      <c r="AI7" s="12"/>
      <c r="AJ7" s="107"/>
      <c r="AK7" s="12"/>
      <c r="AL7" s="107"/>
      <c r="AM7" s="106"/>
      <c r="AN7" s="107"/>
      <c r="AO7" s="12"/>
      <c r="AP7" s="107"/>
      <c r="AQ7" s="12"/>
      <c r="AR7" s="12"/>
      <c r="AS7" s="13"/>
      <c r="AT7" s="13"/>
    </row>
    <row r="8" spans="1:46" s="1" customFormat="1" x14ac:dyDescent="0.25">
      <c r="A8" s="155" t="s">
        <v>101</v>
      </c>
    </row>
    <row r="9" spans="1:46" s="1" customFormat="1" x14ac:dyDescent="0.25"/>
    <row r="10" spans="1:46" x14ac:dyDescent="0.25">
      <c r="A10" s="11" t="s">
        <v>102</v>
      </c>
    </row>
    <row r="11" spans="1:46" x14ac:dyDescent="0.25">
      <c r="A11" s="11" t="s">
        <v>103</v>
      </c>
    </row>
    <row r="12" spans="1:46" x14ac:dyDescent="0.25">
      <c r="A12" s="11" t="s">
        <v>104</v>
      </c>
    </row>
    <row r="13" spans="1:46" x14ac:dyDescent="0.25">
      <c r="A13" s="11" t="s">
        <v>105</v>
      </c>
      <c r="I13" s="33"/>
      <c r="J13" s="34"/>
      <c r="K13" s="34"/>
    </row>
    <row r="14" spans="1:46" x14ac:dyDescent="0.25">
      <c r="A14" s="10" t="s">
        <v>106</v>
      </c>
      <c r="I14" s="33"/>
      <c r="J14" s="34"/>
    </row>
    <row r="15" spans="1:46" x14ac:dyDescent="0.25">
      <c r="A15" s="10" t="s">
        <v>107</v>
      </c>
    </row>
    <row r="16" spans="1:46" x14ac:dyDescent="0.25">
      <c r="A16" s="10" t="s">
        <v>108</v>
      </c>
    </row>
    <row r="17" spans="1:1" x14ac:dyDescent="0.25">
      <c r="A17" s="10" t="s">
        <v>109</v>
      </c>
    </row>
    <row r="18" spans="1:1" x14ac:dyDescent="0.25">
      <c r="A18" s="33"/>
    </row>
  </sheetData>
  <sheetProtection sheet="1" objects="1" scenarios="1" selectLockedCells="1" autoFilter="0" selectUnlockedCells="1"/>
  <protectedRanges>
    <protectedRange sqref="J4:J5" name="Range1"/>
  </protectedRanges>
  <autoFilter ref="A3:AT8" xr:uid="{49F3501F-46F9-479B-9CC3-F8474E238043}"/>
  <conditionalFormatting sqref="L6:L7">
    <cfRule type="cellIs" dxfId="9" priority="1" operator="greaterThan">
      <formula>1</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AAFD-43EB-444D-A7D4-433B89D618F0}">
  <dimension ref="A1:AT47"/>
  <sheetViews>
    <sheetView tabSelected="1" zoomScale="90" zoomScaleNormal="90" workbookViewId="0">
      <pane xSplit="9" ySplit="3" topLeftCell="Q4" activePane="bottomRight" state="frozen"/>
      <selection pane="topRight" activeCell="J1" sqref="J1"/>
      <selection pane="bottomLeft" activeCell="A4" sqref="A4"/>
      <selection pane="bottomRight" activeCell="J4"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94.5" x14ac:dyDescent="0.25">
      <c r="A4" s="23" t="s">
        <v>139</v>
      </c>
      <c r="B4" s="23" t="s">
        <v>140</v>
      </c>
      <c r="C4" s="23" t="s">
        <v>37</v>
      </c>
      <c r="D4" s="23" t="s">
        <v>38</v>
      </c>
      <c r="E4" s="23" t="s">
        <v>141</v>
      </c>
      <c r="F4" s="23" t="s">
        <v>142</v>
      </c>
      <c r="G4" s="23" t="s">
        <v>143</v>
      </c>
      <c r="H4" s="23" t="s">
        <v>144</v>
      </c>
      <c r="I4" s="23" t="s">
        <v>145</v>
      </c>
      <c r="J4" s="43">
        <f>330900000-5873860</f>
        <v>325026140</v>
      </c>
      <c r="K4" s="24">
        <v>225566990</v>
      </c>
      <c r="L4" s="25">
        <f t="shared" ref="L4:L28" si="0">IFERROR(K4/J4,"")</f>
        <v>0.69399645825409617</v>
      </c>
      <c r="M4" s="24">
        <v>66473664</v>
      </c>
      <c r="N4" s="25">
        <f t="shared" ref="N4:N28" si="1">IFERROR(M4/J4,"")</f>
        <v>0.2045179012371128</v>
      </c>
      <c r="O4" s="26">
        <v>1697773</v>
      </c>
      <c r="P4" s="114">
        <v>99459150</v>
      </c>
      <c r="Q4" s="27">
        <f t="shared" ref="Q4:Q28" si="2">IFERROR((K4+P4)/J4,"")</f>
        <v>1</v>
      </c>
      <c r="R4" s="28"/>
      <c r="S4" s="185">
        <v>16251336</v>
      </c>
      <c r="T4" s="20">
        <f t="shared" ref="T4:T34" si="3">IFERROR((M4+S4)/J4,"")</f>
        <v>0.25451799046070572</v>
      </c>
      <c r="U4" s="181">
        <v>0</v>
      </c>
      <c r="V4" s="25">
        <f t="shared" ref="V4:V28" si="4">IFERROR((K4+P4+U4)/J4,"")</f>
        <v>1</v>
      </c>
      <c r="W4" s="185">
        <v>0</v>
      </c>
      <c r="X4" s="20">
        <f t="shared" ref="X4:X34" si="5">IFERROR((M4+S4+W4)/J4,"")</f>
        <v>0.25451799046070572</v>
      </c>
      <c r="Y4" s="181">
        <v>0</v>
      </c>
      <c r="Z4" s="25">
        <f t="shared" ref="Z4:Z28" si="6">IFERROR((K4+P4+U4+Y4)/J4,"")</f>
        <v>1</v>
      </c>
      <c r="AA4" s="185">
        <v>39708000</v>
      </c>
      <c r="AB4" s="20">
        <f t="shared" ref="AB4:AB34" si="7">IFERROR((M4+S4+W4+AA4)/J4,"")</f>
        <v>0.37668662588184448</v>
      </c>
      <c r="AC4" s="181">
        <v>0</v>
      </c>
      <c r="AD4" s="25">
        <f t="shared" ref="AD4:AD28" si="8">IFERROR((K4+P4+U4+Y4+AC4)/J4,"")</f>
        <v>1</v>
      </c>
      <c r="AE4" s="185">
        <v>122433000</v>
      </c>
      <c r="AF4" s="20">
        <f t="shared" ref="AF4:AF34" si="9">IFERROR((M4+W4+S4+AA4+AE4)/J4,"")</f>
        <v>0.75337325176368897</v>
      </c>
      <c r="AG4" s="181">
        <v>0</v>
      </c>
      <c r="AH4" s="25">
        <f t="shared" ref="AH4:AH28" si="10">IFERROR((K4+P4+U4+Y4+AC4+AG4)/J4,"")</f>
        <v>1</v>
      </c>
      <c r="AI4" s="185">
        <v>39708000</v>
      </c>
      <c r="AJ4" s="20">
        <f t="shared" ref="AJ4:AJ34" si="11">IFERROR((M4+W4+S4+AA4+AE4+AI4)/J4,"")</f>
        <v>0.87554188718482762</v>
      </c>
      <c r="AK4" s="181">
        <v>0</v>
      </c>
      <c r="AL4" s="25">
        <f t="shared" ref="AL4:AL28" si="12">IFERROR((K4+P4+U4+Y4+AC4+AG4+AK4)/J4,"")</f>
        <v>1</v>
      </c>
      <c r="AM4" s="183">
        <v>40452140</v>
      </c>
      <c r="AN4" s="20">
        <f t="shared" ref="AN4:AN34" si="13">IFERROR((M4+S4+W4+AA4+AE4+AI4+AM4)/J4,"")</f>
        <v>1</v>
      </c>
      <c r="AO4" s="181">
        <v>0</v>
      </c>
      <c r="AP4" s="20">
        <f t="shared" ref="AP4:AP34" si="14">IFERROR((M4+S4+W4+AA4+AE4+AI4+AM4+AO4)/J4,"")</f>
        <v>1</v>
      </c>
      <c r="AQ4" s="29">
        <f t="shared" ref="AQ4:AQ28" si="15">J4-K4-P4-U4-Y4-AC4-AG4-AK4</f>
        <v>0</v>
      </c>
      <c r="AR4" s="22">
        <f t="shared" ref="AR4:AR34" si="16">J4-M4-S4-W4-AA4-AE4-AI4-AM4-AO4</f>
        <v>0</v>
      </c>
      <c r="AS4" s="177" t="s">
        <v>146</v>
      </c>
      <c r="AT4" s="178"/>
    </row>
    <row r="5" spans="1:46" ht="94.5" x14ac:dyDescent="0.25">
      <c r="A5" s="23" t="s">
        <v>147</v>
      </c>
      <c r="B5" s="23" t="s">
        <v>140</v>
      </c>
      <c r="C5" s="23" t="s">
        <v>148</v>
      </c>
      <c r="D5" s="23" t="s">
        <v>38</v>
      </c>
      <c r="E5" s="23" t="s">
        <v>141</v>
      </c>
      <c r="F5" s="23" t="s">
        <v>142</v>
      </c>
      <c r="G5" s="23" t="s">
        <v>143</v>
      </c>
      <c r="H5" s="23" t="s">
        <v>149</v>
      </c>
      <c r="I5" s="23" t="s">
        <v>150</v>
      </c>
      <c r="J5" s="24">
        <v>22500000</v>
      </c>
      <c r="K5" s="24">
        <v>18561754</v>
      </c>
      <c r="L5" s="25">
        <f t="shared" si="0"/>
        <v>0.82496684444444446</v>
      </c>
      <c r="M5" s="24">
        <v>3291601</v>
      </c>
      <c r="N5" s="25">
        <f t="shared" si="1"/>
        <v>0.14629337777777779</v>
      </c>
      <c r="O5" s="26">
        <v>750448</v>
      </c>
      <c r="P5" s="114">
        <v>3938246</v>
      </c>
      <c r="Q5" s="27">
        <f t="shared" si="2"/>
        <v>1</v>
      </c>
      <c r="R5" s="28">
        <v>8165335</v>
      </c>
      <c r="S5" s="185">
        <v>8165335</v>
      </c>
      <c r="T5" s="20">
        <f t="shared" si="3"/>
        <v>0.50919715555555556</v>
      </c>
      <c r="U5" s="181">
        <v>0</v>
      </c>
      <c r="V5" s="25">
        <f t="shared" si="4"/>
        <v>1</v>
      </c>
      <c r="W5" s="185">
        <v>1000000</v>
      </c>
      <c r="X5" s="20">
        <f t="shared" si="5"/>
        <v>0.55364159999999996</v>
      </c>
      <c r="Y5" s="181">
        <v>0</v>
      </c>
      <c r="Z5" s="25">
        <f t="shared" si="6"/>
        <v>1</v>
      </c>
      <c r="AA5" s="185">
        <v>3000000</v>
      </c>
      <c r="AB5" s="20">
        <f t="shared" si="7"/>
        <v>0.68697493333333337</v>
      </c>
      <c r="AC5" s="181">
        <v>0</v>
      </c>
      <c r="AD5" s="25">
        <f t="shared" si="8"/>
        <v>1</v>
      </c>
      <c r="AE5" s="185">
        <v>4000000</v>
      </c>
      <c r="AF5" s="20">
        <f t="shared" si="9"/>
        <v>0.86475271111111107</v>
      </c>
      <c r="AG5" s="181">
        <v>0</v>
      </c>
      <c r="AH5" s="25">
        <f t="shared" si="10"/>
        <v>1</v>
      </c>
      <c r="AI5" s="185">
        <f>2292616+750448</f>
        <v>3043064</v>
      </c>
      <c r="AJ5" s="20">
        <f t="shared" si="11"/>
        <v>1</v>
      </c>
      <c r="AK5" s="181">
        <v>0</v>
      </c>
      <c r="AL5" s="25">
        <f t="shared" si="12"/>
        <v>1</v>
      </c>
      <c r="AM5" s="183">
        <v>0</v>
      </c>
      <c r="AN5" s="20">
        <f t="shared" si="13"/>
        <v>1</v>
      </c>
      <c r="AO5" s="181">
        <v>0</v>
      </c>
      <c r="AP5" s="20">
        <f t="shared" si="14"/>
        <v>1</v>
      </c>
      <c r="AQ5" s="29">
        <f t="shared" si="15"/>
        <v>0</v>
      </c>
      <c r="AR5" s="22">
        <f t="shared" si="16"/>
        <v>0</v>
      </c>
      <c r="AS5" s="177" t="s">
        <v>151</v>
      </c>
      <c r="AT5" s="178"/>
    </row>
    <row r="6" spans="1:46" ht="54" x14ac:dyDescent="0.25">
      <c r="A6" s="23" t="s">
        <v>139</v>
      </c>
      <c r="B6" s="23" t="s">
        <v>140</v>
      </c>
      <c r="C6" s="23" t="s">
        <v>152</v>
      </c>
      <c r="D6" s="23" t="s">
        <v>38</v>
      </c>
      <c r="E6" s="23" t="s">
        <v>141</v>
      </c>
      <c r="F6" s="23" t="s">
        <v>142</v>
      </c>
      <c r="G6" s="23" t="s">
        <v>143</v>
      </c>
      <c r="H6" s="23" t="s">
        <v>153</v>
      </c>
      <c r="I6" s="23" t="s">
        <v>154</v>
      </c>
      <c r="J6" s="43">
        <f>23500000-11748626</f>
        <v>11751374</v>
      </c>
      <c r="K6" s="24">
        <v>5724904</v>
      </c>
      <c r="L6" s="25">
        <f t="shared" si="0"/>
        <v>0.48716890467446616</v>
      </c>
      <c r="M6" s="24">
        <v>2258824</v>
      </c>
      <c r="N6" s="25">
        <f t="shared" si="1"/>
        <v>0.19221786320476228</v>
      </c>
      <c r="O6" s="26">
        <v>187707</v>
      </c>
      <c r="P6" s="114">
        <v>5000000</v>
      </c>
      <c r="Q6" s="27">
        <f t="shared" si="2"/>
        <v>0.9126510653137242</v>
      </c>
      <c r="R6" s="28">
        <v>187707</v>
      </c>
      <c r="S6" s="185">
        <v>5187707</v>
      </c>
      <c r="T6" s="20">
        <f t="shared" si="3"/>
        <v>0.63367321982944291</v>
      </c>
      <c r="U6" s="181">
        <v>1026470</v>
      </c>
      <c r="V6" s="25">
        <f t="shared" si="4"/>
        <v>1</v>
      </c>
      <c r="W6" s="185">
        <v>1139187</v>
      </c>
      <c r="X6" s="20">
        <f t="shared" si="5"/>
        <v>0.73061396905587384</v>
      </c>
      <c r="Y6" s="181">
        <v>0</v>
      </c>
      <c r="Z6" s="25">
        <f>IFERROR((K6+P6+U6+Y6)/J6,"")</f>
        <v>1</v>
      </c>
      <c r="AA6" s="185">
        <v>2139187</v>
      </c>
      <c r="AB6" s="20">
        <f t="shared" si="7"/>
        <v>0.91265115041015632</v>
      </c>
      <c r="AC6" s="181"/>
      <c r="AD6" s="25">
        <f>IFERROR((K6+P6+U6+Y6+AC6)/J6,"")</f>
        <v>1</v>
      </c>
      <c r="AE6" s="185">
        <v>1026469</v>
      </c>
      <c r="AF6" s="20">
        <f t="shared" si="9"/>
        <v>1</v>
      </c>
      <c r="AG6" s="181"/>
      <c r="AH6" s="25">
        <f>IFERROR((K6+P6+U6+Y6+AC6+AG6)/J6,"")</f>
        <v>1</v>
      </c>
      <c r="AI6" s="185"/>
      <c r="AJ6" s="20">
        <f t="shared" si="11"/>
        <v>1</v>
      </c>
      <c r="AK6" s="181"/>
      <c r="AL6" s="25">
        <f>IFERROR((K6+P6+U6+Y6+AC6+AG6+AK6)/J6,"")</f>
        <v>1</v>
      </c>
      <c r="AM6" s="183"/>
      <c r="AN6" s="20">
        <f t="shared" si="13"/>
        <v>1</v>
      </c>
      <c r="AO6" s="181"/>
      <c r="AP6" s="20">
        <f t="shared" si="14"/>
        <v>1</v>
      </c>
      <c r="AQ6" s="29">
        <f>J6-K6-P6-U6-Y6-AC6-AG6-AK6</f>
        <v>0</v>
      </c>
      <c r="AR6" s="22">
        <f t="shared" si="16"/>
        <v>0</v>
      </c>
      <c r="AS6" s="177" t="s">
        <v>155</v>
      </c>
      <c r="AT6" s="178"/>
    </row>
    <row r="7" spans="1:46" ht="13.5" x14ac:dyDescent="0.25">
      <c r="A7" s="23" t="s">
        <v>147</v>
      </c>
      <c r="B7" s="23" t="s">
        <v>140</v>
      </c>
      <c r="C7" s="23" t="s">
        <v>152</v>
      </c>
      <c r="D7" s="23" t="s">
        <v>38</v>
      </c>
      <c r="E7" s="23" t="s">
        <v>141</v>
      </c>
      <c r="F7" s="23" t="s">
        <v>142</v>
      </c>
      <c r="G7" s="23" t="s">
        <v>143</v>
      </c>
      <c r="H7" s="23" t="s">
        <v>156</v>
      </c>
      <c r="I7" s="23" t="s">
        <v>157</v>
      </c>
      <c r="J7" s="24">
        <v>10000000</v>
      </c>
      <c r="K7" s="24">
        <v>10000000</v>
      </c>
      <c r="L7" s="25">
        <f t="shared" si="0"/>
        <v>1</v>
      </c>
      <c r="M7" s="24">
        <v>659876</v>
      </c>
      <c r="N7" s="25">
        <f t="shared" si="1"/>
        <v>6.5987599999999993E-2</v>
      </c>
      <c r="O7" s="26"/>
      <c r="P7" s="114">
        <v>0</v>
      </c>
      <c r="Q7" s="27">
        <f t="shared" si="2"/>
        <v>1</v>
      </c>
      <c r="R7" s="28">
        <v>1612040</v>
      </c>
      <c r="S7" s="185">
        <v>2756352</v>
      </c>
      <c r="T7" s="20">
        <f t="shared" si="3"/>
        <v>0.3416228</v>
      </c>
      <c r="U7" s="181">
        <v>0</v>
      </c>
      <c r="V7" s="25">
        <f t="shared" si="4"/>
        <v>1</v>
      </c>
      <c r="W7" s="185">
        <v>0</v>
      </c>
      <c r="X7" s="20">
        <f t="shared" si="5"/>
        <v>0.3416228</v>
      </c>
      <c r="Y7" s="181">
        <v>0</v>
      </c>
      <c r="Z7" s="25">
        <f t="shared" si="6"/>
        <v>1</v>
      </c>
      <c r="AA7" s="185">
        <v>2807082</v>
      </c>
      <c r="AB7" s="20">
        <f t="shared" si="7"/>
        <v>0.62233099999999997</v>
      </c>
      <c r="AC7" s="181">
        <v>0</v>
      </c>
      <c r="AD7" s="25">
        <f t="shared" si="8"/>
        <v>1</v>
      </c>
      <c r="AE7" s="185">
        <v>1503250</v>
      </c>
      <c r="AF7" s="20">
        <f t="shared" si="9"/>
        <v>0.77265600000000001</v>
      </c>
      <c r="AG7" s="181">
        <v>0</v>
      </c>
      <c r="AH7" s="25">
        <f t="shared" si="10"/>
        <v>1</v>
      </c>
      <c r="AI7" s="185">
        <v>1984315</v>
      </c>
      <c r="AJ7" s="20">
        <f t="shared" si="11"/>
        <v>0.97108749999999999</v>
      </c>
      <c r="AK7" s="181">
        <v>0</v>
      </c>
      <c r="AL7" s="25">
        <f t="shared" si="12"/>
        <v>1</v>
      </c>
      <c r="AM7" s="183">
        <v>289125</v>
      </c>
      <c r="AN7" s="20">
        <f t="shared" si="13"/>
        <v>1</v>
      </c>
      <c r="AO7" s="181">
        <v>0</v>
      </c>
      <c r="AP7" s="20">
        <f t="shared" si="14"/>
        <v>1</v>
      </c>
      <c r="AQ7" s="29">
        <f t="shared" si="15"/>
        <v>0</v>
      </c>
      <c r="AR7" s="22">
        <f t="shared" si="16"/>
        <v>0</v>
      </c>
      <c r="AS7" s="177"/>
      <c r="AT7" s="178"/>
    </row>
    <row r="8" spans="1:46" ht="27" x14ac:dyDescent="0.25">
      <c r="A8" s="23" t="s">
        <v>139</v>
      </c>
      <c r="B8" s="23" t="s">
        <v>140</v>
      </c>
      <c r="C8" s="23" t="s">
        <v>37</v>
      </c>
      <c r="D8" s="23" t="s">
        <v>38</v>
      </c>
      <c r="E8" s="23" t="s">
        <v>141</v>
      </c>
      <c r="F8" s="23" t="s">
        <v>142</v>
      </c>
      <c r="G8" s="23" t="s">
        <v>143</v>
      </c>
      <c r="H8" s="23" t="s">
        <v>144</v>
      </c>
      <c r="I8" s="23" t="s">
        <v>158</v>
      </c>
      <c r="J8" s="43">
        <f>35100000-20000000</f>
        <v>15100000</v>
      </c>
      <c r="K8" s="24">
        <v>35100000</v>
      </c>
      <c r="L8" s="25">
        <f t="shared" si="0"/>
        <v>2.3245033112582782</v>
      </c>
      <c r="M8" s="24">
        <v>10530000</v>
      </c>
      <c r="N8" s="25">
        <f t="shared" si="1"/>
        <v>0.69735099337748341</v>
      </c>
      <c r="O8" s="26"/>
      <c r="P8" s="114">
        <v>-20000000</v>
      </c>
      <c r="Q8" s="27">
        <f t="shared" si="2"/>
        <v>1</v>
      </c>
      <c r="R8" s="28"/>
      <c r="S8" s="185">
        <v>0</v>
      </c>
      <c r="T8" s="20">
        <f t="shared" si="3"/>
        <v>0.69735099337748341</v>
      </c>
      <c r="U8" s="181">
        <v>0</v>
      </c>
      <c r="V8" s="25">
        <f t="shared" si="4"/>
        <v>1</v>
      </c>
      <c r="W8" s="185">
        <v>0</v>
      </c>
      <c r="X8" s="20">
        <f t="shared" si="5"/>
        <v>0.69735099337748341</v>
      </c>
      <c r="Y8" s="181">
        <v>0</v>
      </c>
      <c r="Z8" s="25">
        <f t="shared" si="6"/>
        <v>1</v>
      </c>
      <c r="AA8" s="185">
        <v>0</v>
      </c>
      <c r="AB8" s="20">
        <f t="shared" si="7"/>
        <v>0.69735099337748341</v>
      </c>
      <c r="AC8" s="181">
        <v>0</v>
      </c>
      <c r="AD8" s="25">
        <f t="shared" si="8"/>
        <v>1</v>
      </c>
      <c r="AE8" s="185">
        <v>4570000</v>
      </c>
      <c r="AF8" s="20">
        <f t="shared" si="9"/>
        <v>1</v>
      </c>
      <c r="AG8" s="181">
        <v>0</v>
      </c>
      <c r="AH8" s="25">
        <f t="shared" si="10"/>
        <v>1</v>
      </c>
      <c r="AI8" s="185">
        <v>0</v>
      </c>
      <c r="AJ8" s="20">
        <f t="shared" si="11"/>
        <v>1</v>
      </c>
      <c r="AK8" s="181">
        <v>0</v>
      </c>
      <c r="AL8" s="25">
        <f t="shared" si="12"/>
        <v>1</v>
      </c>
      <c r="AM8" s="183">
        <v>0</v>
      </c>
      <c r="AN8" s="20">
        <f t="shared" si="13"/>
        <v>1</v>
      </c>
      <c r="AO8" s="181">
        <v>0</v>
      </c>
      <c r="AP8" s="20">
        <f t="shared" si="14"/>
        <v>1</v>
      </c>
      <c r="AQ8" s="29">
        <f t="shared" si="15"/>
        <v>0</v>
      </c>
      <c r="AR8" s="22">
        <f t="shared" si="16"/>
        <v>0</v>
      </c>
      <c r="AS8" s="177" t="s">
        <v>159</v>
      </c>
      <c r="AT8" s="178"/>
    </row>
    <row r="9" spans="1:46" ht="67.5" x14ac:dyDescent="0.25">
      <c r="A9" s="23" t="s">
        <v>147</v>
      </c>
      <c r="B9" s="23" t="s">
        <v>140</v>
      </c>
      <c r="C9" s="23" t="s">
        <v>148</v>
      </c>
      <c r="D9" s="23" t="s">
        <v>38</v>
      </c>
      <c r="E9" s="23" t="s">
        <v>141</v>
      </c>
      <c r="F9" s="23" t="s">
        <v>160</v>
      </c>
      <c r="G9" s="23" t="s">
        <v>161</v>
      </c>
      <c r="H9" s="23" t="s">
        <v>149</v>
      </c>
      <c r="I9" s="23" t="s">
        <v>162</v>
      </c>
      <c r="J9" s="43">
        <f>7000000-3000000</f>
        <v>4000000</v>
      </c>
      <c r="K9" s="24"/>
      <c r="L9" s="25">
        <f t="shared" si="0"/>
        <v>0</v>
      </c>
      <c r="M9" s="24"/>
      <c r="N9" s="25">
        <f t="shared" si="1"/>
        <v>0</v>
      </c>
      <c r="O9" s="26"/>
      <c r="P9" s="114"/>
      <c r="Q9" s="27">
        <f t="shared" si="2"/>
        <v>0</v>
      </c>
      <c r="R9" s="28"/>
      <c r="S9" s="185">
        <v>0</v>
      </c>
      <c r="T9" s="20">
        <f t="shared" si="3"/>
        <v>0</v>
      </c>
      <c r="U9" s="181">
        <v>4000000</v>
      </c>
      <c r="V9" s="25">
        <f t="shared" si="4"/>
        <v>1</v>
      </c>
      <c r="W9" s="185">
        <v>0</v>
      </c>
      <c r="X9" s="20">
        <f t="shared" si="5"/>
        <v>0</v>
      </c>
      <c r="Y9" s="181">
        <v>0</v>
      </c>
      <c r="Z9" s="25">
        <f t="shared" si="6"/>
        <v>1</v>
      </c>
      <c r="AA9" s="185">
        <v>0</v>
      </c>
      <c r="AB9" s="20">
        <f t="shared" si="7"/>
        <v>0</v>
      </c>
      <c r="AC9" s="181">
        <v>0</v>
      </c>
      <c r="AD9" s="25">
        <f t="shared" si="8"/>
        <v>1</v>
      </c>
      <c r="AE9" s="185">
        <v>2500000</v>
      </c>
      <c r="AF9" s="20">
        <f t="shared" si="9"/>
        <v>0.625</v>
      </c>
      <c r="AG9" s="181">
        <v>0</v>
      </c>
      <c r="AH9" s="25">
        <f t="shared" si="10"/>
        <v>1</v>
      </c>
      <c r="AI9" s="185">
        <v>1000000</v>
      </c>
      <c r="AJ9" s="20">
        <f t="shared" si="11"/>
        <v>0.875</v>
      </c>
      <c r="AK9" s="181">
        <v>0</v>
      </c>
      <c r="AL9" s="25">
        <f t="shared" si="12"/>
        <v>1</v>
      </c>
      <c r="AM9" s="183">
        <v>500000</v>
      </c>
      <c r="AN9" s="20">
        <f t="shared" si="13"/>
        <v>1</v>
      </c>
      <c r="AO9" s="181">
        <v>0</v>
      </c>
      <c r="AP9" s="20">
        <f t="shared" si="14"/>
        <v>1</v>
      </c>
      <c r="AQ9" s="29">
        <f t="shared" si="15"/>
        <v>0</v>
      </c>
      <c r="AR9" s="22">
        <f t="shared" si="16"/>
        <v>0</v>
      </c>
      <c r="AS9" s="177" t="s">
        <v>163</v>
      </c>
      <c r="AT9" s="178"/>
    </row>
    <row r="10" spans="1:46" ht="27" x14ac:dyDescent="0.25">
      <c r="A10" s="23" t="s">
        <v>147</v>
      </c>
      <c r="B10" s="23" t="s">
        <v>140</v>
      </c>
      <c r="C10" s="23" t="s">
        <v>152</v>
      </c>
      <c r="D10" s="23" t="s">
        <v>164</v>
      </c>
      <c r="E10" s="23" t="s">
        <v>141</v>
      </c>
      <c r="F10" s="23" t="s">
        <v>165</v>
      </c>
      <c r="G10" s="23" t="s">
        <v>166</v>
      </c>
      <c r="H10" s="23" t="s">
        <v>167</v>
      </c>
      <c r="I10" s="23" t="s">
        <v>168</v>
      </c>
      <c r="J10" s="24">
        <v>25080000</v>
      </c>
      <c r="K10" s="24">
        <v>11474188</v>
      </c>
      <c r="L10" s="25">
        <f t="shared" si="0"/>
        <v>0.4575035087719298</v>
      </c>
      <c r="M10" s="24">
        <v>1677197</v>
      </c>
      <c r="N10" s="25">
        <f t="shared" si="1"/>
        <v>6.687388357256778E-2</v>
      </c>
      <c r="O10" s="26">
        <v>161159</v>
      </c>
      <c r="P10" s="114">
        <v>6500000</v>
      </c>
      <c r="Q10" s="27">
        <f t="shared" si="2"/>
        <v>0.71667416267942585</v>
      </c>
      <c r="R10" s="28">
        <v>2070666</v>
      </c>
      <c r="S10" s="185">
        <v>2661159</v>
      </c>
      <c r="T10" s="20">
        <f t="shared" si="3"/>
        <v>0.17298070175438596</v>
      </c>
      <c r="U10" s="181">
        <v>2900000</v>
      </c>
      <c r="V10" s="25">
        <f t="shared" si="4"/>
        <v>0.83230414673046249</v>
      </c>
      <c r="W10" s="185">
        <v>200000</v>
      </c>
      <c r="X10" s="20">
        <f t="shared" si="5"/>
        <v>0.18095518341307815</v>
      </c>
      <c r="Y10" s="181">
        <v>4000000</v>
      </c>
      <c r="Z10" s="25">
        <f t="shared" si="6"/>
        <v>0.99179377990430617</v>
      </c>
      <c r="AA10" s="185">
        <v>3800000</v>
      </c>
      <c r="AB10" s="20">
        <f t="shared" si="7"/>
        <v>0.33247033492822964</v>
      </c>
      <c r="AC10" s="181">
        <v>205812</v>
      </c>
      <c r="AD10" s="25">
        <f t="shared" si="8"/>
        <v>1</v>
      </c>
      <c r="AE10" s="185">
        <v>5000000</v>
      </c>
      <c r="AF10" s="20">
        <f t="shared" si="9"/>
        <v>0.53183237639553427</v>
      </c>
      <c r="AG10" s="181">
        <v>0</v>
      </c>
      <c r="AH10" s="25">
        <f t="shared" si="10"/>
        <v>1</v>
      </c>
      <c r="AI10" s="185">
        <v>3000000</v>
      </c>
      <c r="AJ10" s="20">
        <f t="shared" si="11"/>
        <v>0.65144960127591711</v>
      </c>
      <c r="AK10" s="181">
        <v>0</v>
      </c>
      <c r="AL10" s="25">
        <f t="shared" si="12"/>
        <v>1</v>
      </c>
      <c r="AM10" s="183">
        <v>8741644</v>
      </c>
      <c r="AN10" s="20">
        <f t="shared" si="13"/>
        <v>1</v>
      </c>
      <c r="AO10" s="181">
        <v>0</v>
      </c>
      <c r="AP10" s="20">
        <f t="shared" si="14"/>
        <v>1</v>
      </c>
      <c r="AQ10" s="29">
        <f t="shared" si="15"/>
        <v>0</v>
      </c>
      <c r="AR10" s="22">
        <f t="shared" si="16"/>
        <v>0</v>
      </c>
      <c r="AS10" s="177" t="s">
        <v>169</v>
      </c>
      <c r="AT10" s="178"/>
    </row>
    <row r="11" spans="1:46" ht="13.5" x14ac:dyDescent="0.25">
      <c r="A11" s="23" t="s">
        <v>147</v>
      </c>
      <c r="B11" s="23" t="s">
        <v>140</v>
      </c>
      <c r="C11" s="23" t="s">
        <v>152</v>
      </c>
      <c r="D11" s="23" t="s">
        <v>164</v>
      </c>
      <c r="E11" s="23" t="s">
        <v>141</v>
      </c>
      <c r="F11" s="23" t="s">
        <v>165</v>
      </c>
      <c r="G11" s="23" t="s">
        <v>166</v>
      </c>
      <c r="H11" s="23" t="s">
        <v>170</v>
      </c>
      <c r="I11" s="23" t="s">
        <v>171</v>
      </c>
      <c r="J11" s="43">
        <v>4612000</v>
      </c>
      <c r="K11" s="24">
        <v>4000000</v>
      </c>
      <c r="L11" s="25">
        <f t="shared" si="0"/>
        <v>0.86730268863833482</v>
      </c>
      <c r="M11" s="24">
        <v>186183</v>
      </c>
      <c r="N11" s="25">
        <f t="shared" si="1"/>
        <v>4.0369254119687774E-2</v>
      </c>
      <c r="O11" s="26">
        <v>23437</v>
      </c>
      <c r="P11" s="114">
        <v>612000</v>
      </c>
      <c r="Q11" s="27">
        <f t="shared" si="2"/>
        <v>1</v>
      </c>
      <c r="R11" s="28">
        <v>72250</v>
      </c>
      <c r="S11" s="185">
        <v>248769</v>
      </c>
      <c r="T11" s="20">
        <f t="shared" si="3"/>
        <v>9.4308759757155247E-2</v>
      </c>
      <c r="U11" s="181">
        <v>0</v>
      </c>
      <c r="V11" s="25">
        <f t="shared" si="4"/>
        <v>1</v>
      </c>
      <c r="W11" s="185">
        <v>0</v>
      </c>
      <c r="X11" s="20">
        <f t="shared" si="5"/>
        <v>9.4308759757155247E-2</v>
      </c>
      <c r="Y11" s="181">
        <v>0</v>
      </c>
      <c r="Z11" s="25">
        <f t="shared" si="6"/>
        <v>1</v>
      </c>
      <c r="AA11" s="185">
        <v>989850</v>
      </c>
      <c r="AB11" s="20">
        <f t="shared" si="7"/>
        <v>0.30893365134431916</v>
      </c>
      <c r="AC11" s="181">
        <v>0</v>
      </c>
      <c r="AD11" s="25">
        <f t="shared" si="8"/>
        <v>1</v>
      </c>
      <c r="AE11" s="185">
        <v>1703749</v>
      </c>
      <c r="AF11" s="20">
        <f t="shared" si="9"/>
        <v>0.67835017346053772</v>
      </c>
      <c r="AG11" s="181">
        <v>0</v>
      </c>
      <c r="AH11" s="25">
        <f t="shared" si="10"/>
        <v>1</v>
      </c>
      <c r="AI11" s="185">
        <v>467000</v>
      </c>
      <c r="AJ11" s="20">
        <f t="shared" si="11"/>
        <v>0.77960776235906326</v>
      </c>
      <c r="AK11" s="181">
        <v>0</v>
      </c>
      <c r="AL11" s="25">
        <f t="shared" si="12"/>
        <v>1</v>
      </c>
      <c r="AM11" s="183">
        <v>1016449</v>
      </c>
      <c r="AN11" s="20">
        <f t="shared" si="13"/>
        <v>1</v>
      </c>
      <c r="AO11" s="181">
        <v>0</v>
      </c>
      <c r="AP11" s="20">
        <f t="shared" si="14"/>
        <v>1</v>
      </c>
      <c r="AQ11" s="29">
        <f t="shared" si="15"/>
        <v>0</v>
      </c>
      <c r="AR11" s="22">
        <f t="shared" si="16"/>
        <v>0</v>
      </c>
      <c r="AS11" s="177" t="s">
        <v>172</v>
      </c>
      <c r="AT11" s="178"/>
    </row>
    <row r="12" spans="1:46" ht="54" x14ac:dyDescent="0.25">
      <c r="A12" s="23" t="s">
        <v>147</v>
      </c>
      <c r="B12" s="23" t="s">
        <v>140</v>
      </c>
      <c r="C12" s="23" t="s">
        <v>152</v>
      </c>
      <c r="D12" s="23" t="s">
        <v>164</v>
      </c>
      <c r="E12" s="23" t="s">
        <v>141</v>
      </c>
      <c r="F12" s="23" t="s">
        <v>165</v>
      </c>
      <c r="G12" s="23" t="s">
        <v>166</v>
      </c>
      <c r="H12" s="23" t="s">
        <v>173</v>
      </c>
      <c r="I12" s="23" t="s">
        <v>174</v>
      </c>
      <c r="J12" s="43">
        <f>8200000-11764-838236</f>
        <v>7350000</v>
      </c>
      <c r="K12" s="24">
        <v>4282700</v>
      </c>
      <c r="L12" s="25">
        <f t="shared" si="0"/>
        <v>0.58268027210884354</v>
      </c>
      <c r="M12" s="24"/>
      <c r="N12" s="25">
        <f t="shared" si="1"/>
        <v>0</v>
      </c>
      <c r="O12" s="26"/>
      <c r="P12" s="114"/>
      <c r="Q12" s="27">
        <f t="shared" si="2"/>
        <v>0.58268027210884354</v>
      </c>
      <c r="R12" s="28">
        <v>29647</v>
      </c>
      <c r="S12" s="185">
        <v>505788</v>
      </c>
      <c r="T12" s="20">
        <f t="shared" si="3"/>
        <v>6.8814693877551014E-2</v>
      </c>
      <c r="U12" s="181">
        <v>200000</v>
      </c>
      <c r="V12" s="25">
        <f t="shared" si="4"/>
        <v>0.60989115646258507</v>
      </c>
      <c r="W12" s="185">
        <v>200000</v>
      </c>
      <c r="X12" s="20">
        <f t="shared" si="5"/>
        <v>9.6025578231292513E-2</v>
      </c>
      <c r="Y12" s="181">
        <v>300000</v>
      </c>
      <c r="Z12" s="25">
        <f t="shared" si="6"/>
        <v>0.65070748299319725</v>
      </c>
      <c r="AA12" s="185">
        <v>2092875</v>
      </c>
      <c r="AB12" s="20">
        <f t="shared" si="7"/>
        <v>0.38077047619047621</v>
      </c>
      <c r="AC12" s="181">
        <v>1155536</v>
      </c>
      <c r="AD12" s="25">
        <f t="shared" si="8"/>
        <v>0.80792326530612246</v>
      </c>
      <c r="AE12" s="185">
        <v>1743135</v>
      </c>
      <c r="AF12" s="20">
        <f t="shared" si="9"/>
        <v>0.61793170068027214</v>
      </c>
      <c r="AG12" s="181">
        <v>1411764</v>
      </c>
      <c r="AH12" s="25">
        <f t="shared" si="10"/>
        <v>1</v>
      </c>
      <c r="AI12" s="185">
        <v>1486116</v>
      </c>
      <c r="AJ12" s="20">
        <f t="shared" si="11"/>
        <v>0.82012435374149661</v>
      </c>
      <c r="AK12" s="181">
        <v>0</v>
      </c>
      <c r="AL12" s="25">
        <f t="shared" si="12"/>
        <v>1</v>
      </c>
      <c r="AM12" s="183">
        <v>1322086</v>
      </c>
      <c r="AN12" s="20">
        <f t="shared" si="13"/>
        <v>1</v>
      </c>
      <c r="AO12" s="181">
        <v>0</v>
      </c>
      <c r="AP12" s="20">
        <f t="shared" si="14"/>
        <v>1</v>
      </c>
      <c r="AQ12" s="29">
        <f t="shared" si="15"/>
        <v>0</v>
      </c>
      <c r="AR12" s="22">
        <f t="shared" si="16"/>
        <v>0</v>
      </c>
      <c r="AS12" s="177" t="s">
        <v>175</v>
      </c>
      <c r="AT12" s="178"/>
    </row>
    <row r="13" spans="1:46" ht="141.75" x14ac:dyDescent="0.25">
      <c r="A13" s="23" t="s">
        <v>147</v>
      </c>
      <c r="B13" s="23" t="s">
        <v>140</v>
      </c>
      <c r="C13" s="23" t="s">
        <v>152</v>
      </c>
      <c r="D13" s="23" t="s">
        <v>164</v>
      </c>
      <c r="E13" s="23" t="s">
        <v>141</v>
      </c>
      <c r="F13" s="23" t="s">
        <v>165</v>
      </c>
      <c r="G13" s="23" t="s">
        <v>166</v>
      </c>
      <c r="H13" s="23" t="s">
        <v>176</v>
      </c>
      <c r="I13" s="23" t="s">
        <v>177</v>
      </c>
      <c r="J13" s="205">
        <v>5446236</v>
      </c>
      <c r="K13" s="24">
        <v>5215648</v>
      </c>
      <c r="L13" s="25">
        <f t="shared" si="0"/>
        <v>0.9576610341527616</v>
      </c>
      <c r="M13" s="24">
        <v>2471747</v>
      </c>
      <c r="N13" s="25">
        <f t="shared" si="1"/>
        <v>0.45384500414598267</v>
      </c>
      <c r="O13" s="26"/>
      <c r="P13" s="114">
        <v>226236</v>
      </c>
      <c r="Q13" s="27">
        <f t="shared" si="2"/>
        <v>0.99920091600878114</v>
      </c>
      <c r="R13" s="28"/>
      <c r="S13" s="185">
        <v>2974489</v>
      </c>
      <c r="T13" s="20">
        <f t="shared" si="3"/>
        <v>1</v>
      </c>
      <c r="U13" s="181">
        <v>0</v>
      </c>
      <c r="V13" s="25">
        <f t="shared" si="4"/>
        <v>0.99920091600878114</v>
      </c>
      <c r="W13" s="185">
        <v>0</v>
      </c>
      <c r="X13" s="20">
        <f t="shared" si="5"/>
        <v>1</v>
      </c>
      <c r="Y13" s="181">
        <v>0</v>
      </c>
      <c r="Z13" s="25">
        <f t="shared" si="6"/>
        <v>0.99920091600878114</v>
      </c>
      <c r="AA13" s="185">
        <v>0</v>
      </c>
      <c r="AB13" s="20">
        <f t="shared" si="7"/>
        <v>1</v>
      </c>
      <c r="AC13" s="181">
        <v>0</v>
      </c>
      <c r="AD13" s="25">
        <f t="shared" si="8"/>
        <v>0.99920091600878114</v>
      </c>
      <c r="AE13" s="185">
        <v>0</v>
      </c>
      <c r="AF13" s="20">
        <f t="shared" si="9"/>
        <v>1</v>
      </c>
      <c r="AG13" s="181">
        <v>0</v>
      </c>
      <c r="AH13" s="25">
        <f t="shared" si="10"/>
        <v>0.99920091600878114</v>
      </c>
      <c r="AI13" s="185">
        <v>0</v>
      </c>
      <c r="AJ13" s="20">
        <f t="shared" si="11"/>
        <v>1</v>
      </c>
      <c r="AK13" s="181">
        <v>0</v>
      </c>
      <c r="AL13" s="25">
        <f t="shared" si="12"/>
        <v>0.99920091600878114</v>
      </c>
      <c r="AM13" s="183">
        <v>0</v>
      </c>
      <c r="AN13" s="20">
        <f t="shared" si="13"/>
        <v>1</v>
      </c>
      <c r="AO13" s="181">
        <v>0</v>
      </c>
      <c r="AP13" s="20">
        <f t="shared" si="14"/>
        <v>1</v>
      </c>
      <c r="AQ13" s="29">
        <f t="shared" si="15"/>
        <v>4352</v>
      </c>
      <c r="AR13" s="22">
        <f t="shared" si="16"/>
        <v>0</v>
      </c>
      <c r="AS13" s="204" t="s">
        <v>178</v>
      </c>
      <c r="AT13" s="178"/>
    </row>
    <row r="14" spans="1:46" ht="47.25" x14ac:dyDescent="0.25">
      <c r="A14" s="23" t="s">
        <v>147</v>
      </c>
      <c r="B14" s="23" t="s">
        <v>140</v>
      </c>
      <c r="C14" s="23" t="s">
        <v>152</v>
      </c>
      <c r="D14" s="23" t="s">
        <v>164</v>
      </c>
      <c r="E14" s="23" t="s">
        <v>141</v>
      </c>
      <c r="F14" s="23" t="s">
        <v>165</v>
      </c>
      <c r="G14" s="23" t="s">
        <v>166</v>
      </c>
      <c r="H14" s="23" t="s">
        <v>179</v>
      </c>
      <c r="I14" s="23" t="s">
        <v>180</v>
      </c>
      <c r="J14" s="24">
        <v>16000000</v>
      </c>
      <c r="K14" s="24">
        <v>16000000</v>
      </c>
      <c r="L14" s="25">
        <f t="shared" si="0"/>
        <v>1</v>
      </c>
      <c r="M14" s="24">
        <v>1019459</v>
      </c>
      <c r="N14" s="25">
        <f t="shared" si="1"/>
        <v>6.3716187499999993E-2</v>
      </c>
      <c r="O14" s="26"/>
      <c r="P14" s="114">
        <v>0</v>
      </c>
      <c r="Q14" s="27">
        <f t="shared" si="2"/>
        <v>1</v>
      </c>
      <c r="R14" s="28">
        <v>265925</v>
      </c>
      <c r="S14" s="185">
        <v>824444</v>
      </c>
      <c r="T14" s="20">
        <f t="shared" si="3"/>
        <v>0.1152439375</v>
      </c>
      <c r="U14" s="181">
        <v>0</v>
      </c>
      <c r="V14" s="25">
        <f t="shared" si="4"/>
        <v>1</v>
      </c>
      <c r="W14" s="185">
        <v>0</v>
      </c>
      <c r="X14" s="20">
        <f t="shared" si="5"/>
        <v>0.1152439375</v>
      </c>
      <c r="Y14" s="181">
        <v>0</v>
      </c>
      <c r="Z14" s="25">
        <f t="shared" si="6"/>
        <v>1</v>
      </c>
      <c r="AA14" s="185">
        <v>2965371</v>
      </c>
      <c r="AB14" s="20">
        <f t="shared" si="7"/>
        <v>0.30057962500000002</v>
      </c>
      <c r="AC14" s="181">
        <v>0</v>
      </c>
      <c r="AD14" s="25">
        <f t="shared" si="8"/>
        <v>1</v>
      </c>
      <c r="AE14" s="185">
        <v>3397521</v>
      </c>
      <c r="AF14" s="20">
        <f t="shared" si="9"/>
        <v>0.51292468749999998</v>
      </c>
      <c r="AG14" s="181">
        <v>0</v>
      </c>
      <c r="AH14" s="25">
        <f t="shared" si="10"/>
        <v>1</v>
      </c>
      <c r="AI14" s="185">
        <v>3486849</v>
      </c>
      <c r="AJ14" s="20">
        <f t="shared" si="11"/>
        <v>0.73085275000000005</v>
      </c>
      <c r="AK14" s="181">
        <v>0</v>
      </c>
      <c r="AL14" s="25">
        <f t="shared" si="12"/>
        <v>1</v>
      </c>
      <c r="AM14" s="183">
        <v>4306356</v>
      </c>
      <c r="AN14" s="20">
        <f t="shared" si="13"/>
        <v>1</v>
      </c>
      <c r="AO14" s="181">
        <v>0</v>
      </c>
      <c r="AP14" s="20">
        <f t="shared" si="14"/>
        <v>1</v>
      </c>
      <c r="AQ14" s="29">
        <f t="shared" si="15"/>
        <v>0</v>
      </c>
      <c r="AR14" s="22">
        <f t="shared" si="16"/>
        <v>0</v>
      </c>
      <c r="AS14" s="204" t="s">
        <v>181</v>
      </c>
      <c r="AT14" s="178"/>
    </row>
    <row r="15" spans="1:46" ht="27" x14ac:dyDescent="0.25">
      <c r="A15" s="23" t="s">
        <v>147</v>
      </c>
      <c r="B15" s="23" t="s">
        <v>140</v>
      </c>
      <c r="C15" s="23" t="s">
        <v>152</v>
      </c>
      <c r="D15" s="23" t="s">
        <v>164</v>
      </c>
      <c r="E15" s="23" t="s">
        <v>141</v>
      </c>
      <c r="F15" s="23" t="s">
        <v>165</v>
      </c>
      <c r="G15" s="23" t="s">
        <v>166</v>
      </c>
      <c r="H15" s="23" t="s">
        <v>182</v>
      </c>
      <c r="I15" s="23" t="s">
        <v>183</v>
      </c>
      <c r="J15" s="43">
        <f>2550000-1275000</f>
        <v>1275000</v>
      </c>
      <c r="K15" s="24"/>
      <c r="L15" s="25">
        <f t="shared" si="0"/>
        <v>0</v>
      </c>
      <c r="M15" s="24"/>
      <c r="N15" s="25">
        <f t="shared" si="1"/>
        <v>0</v>
      </c>
      <c r="O15" s="26"/>
      <c r="P15" s="114">
        <v>100000</v>
      </c>
      <c r="Q15" s="27">
        <f t="shared" si="2"/>
        <v>7.8431372549019607E-2</v>
      </c>
      <c r="R15" s="28"/>
      <c r="S15" s="185">
        <v>0</v>
      </c>
      <c r="T15" s="20">
        <f t="shared" si="3"/>
        <v>0</v>
      </c>
      <c r="U15" s="181">
        <v>0</v>
      </c>
      <c r="V15" s="25">
        <f t="shared" si="4"/>
        <v>7.8431372549019607E-2</v>
      </c>
      <c r="W15" s="185">
        <v>0</v>
      </c>
      <c r="X15" s="20">
        <f t="shared" si="5"/>
        <v>0</v>
      </c>
      <c r="Y15" s="181">
        <v>200000</v>
      </c>
      <c r="Z15" s="25">
        <f t="shared" si="6"/>
        <v>0.23529411764705882</v>
      </c>
      <c r="AA15" s="185">
        <v>10000</v>
      </c>
      <c r="AB15" s="20">
        <f t="shared" si="7"/>
        <v>7.8431372549019607E-3</v>
      </c>
      <c r="AC15" s="181">
        <v>300000</v>
      </c>
      <c r="AD15" s="25">
        <f t="shared" si="8"/>
        <v>0.47058823529411764</v>
      </c>
      <c r="AE15" s="185">
        <v>300000</v>
      </c>
      <c r="AF15" s="20">
        <f t="shared" si="9"/>
        <v>0.24313725490196078</v>
      </c>
      <c r="AG15" s="181">
        <v>400000</v>
      </c>
      <c r="AH15" s="25">
        <f t="shared" si="10"/>
        <v>0.78431372549019607</v>
      </c>
      <c r="AI15" s="185">
        <v>300000</v>
      </c>
      <c r="AJ15" s="20">
        <f t="shared" si="11"/>
        <v>0.47843137254901963</v>
      </c>
      <c r="AK15" s="181">
        <v>275000</v>
      </c>
      <c r="AL15" s="25">
        <f t="shared" si="12"/>
        <v>1</v>
      </c>
      <c r="AM15" s="183">
        <v>665000</v>
      </c>
      <c r="AN15" s="20">
        <f t="shared" si="13"/>
        <v>1</v>
      </c>
      <c r="AO15" s="181">
        <v>0</v>
      </c>
      <c r="AP15" s="20">
        <f t="shared" si="14"/>
        <v>1</v>
      </c>
      <c r="AQ15" s="29">
        <f t="shared" si="15"/>
        <v>0</v>
      </c>
      <c r="AR15" s="22">
        <f t="shared" si="16"/>
        <v>0</v>
      </c>
      <c r="AS15" s="177" t="s">
        <v>184</v>
      </c>
      <c r="AT15" s="178"/>
    </row>
    <row r="16" spans="1:46" ht="13.5" x14ac:dyDescent="0.25">
      <c r="A16" s="23" t="s">
        <v>35</v>
      </c>
      <c r="B16" s="23" t="s">
        <v>140</v>
      </c>
      <c r="C16" s="23" t="s">
        <v>185</v>
      </c>
      <c r="D16" s="23" t="s">
        <v>164</v>
      </c>
      <c r="E16" s="23" t="s">
        <v>141</v>
      </c>
      <c r="F16" s="23" t="s">
        <v>165</v>
      </c>
      <c r="G16" s="23" t="s">
        <v>166</v>
      </c>
      <c r="H16" s="23" t="s">
        <v>186</v>
      </c>
      <c r="I16" s="23" t="s">
        <v>187</v>
      </c>
      <c r="J16" s="24">
        <v>9500000</v>
      </c>
      <c r="K16" s="24">
        <v>9500000</v>
      </c>
      <c r="L16" s="25">
        <f t="shared" si="0"/>
        <v>1</v>
      </c>
      <c r="M16" s="24">
        <v>676060</v>
      </c>
      <c r="N16" s="25">
        <f t="shared" si="1"/>
        <v>7.1164210526315788E-2</v>
      </c>
      <c r="O16" s="26"/>
      <c r="P16" s="114">
        <v>0</v>
      </c>
      <c r="Q16" s="27">
        <f t="shared" si="2"/>
        <v>1</v>
      </c>
      <c r="R16" s="28">
        <v>1225000</v>
      </c>
      <c r="S16" s="185">
        <v>1225000</v>
      </c>
      <c r="T16" s="20">
        <f t="shared" si="3"/>
        <v>0.20011157894736842</v>
      </c>
      <c r="U16" s="181">
        <v>0</v>
      </c>
      <c r="V16" s="25">
        <f t="shared" si="4"/>
        <v>1</v>
      </c>
      <c r="W16" s="185">
        <v>459375</v>
      </c>
      <c r="X16" s="20">
        <f t="shared" si="5"/>
        <v>0.24846684210526315</v>
      </c>
      <c r="Y16" s="181">
        <v>0</v>
      </c>
      <c r="Z16" s="25">
        <f t="shared" si="6"/>
        <v>1</v>
      </c>
      <c r="AA16" s="185">
        <v>6015625</v>
      </c>
      <c r="AB16" s="20">
        <f t="shared" si="7"/>
        <v>0.88169052631578948</v>
      </c>
      <c r="AC16" s="181">
        <v>0</v>
      </c>
      <c r="AD16" s="25">
        <f t="shared" si="8"/>
        <v>1</v>
      </c>
      <c r="AE16" s="185">
        <v>1123940</v>
      </c>
      <c r="AF16" s="20">
        <f t="shared" si="9"/>
        <v>1</v>
      </c>
      <c r="AG16" s="181">
        <v>0</v>
      </c>
      <c r="AH16" s="25">
        <f t="shared" si="10"/>
        <v>1</v>
      </c>
      <c r="AI16" s="185">
        <v>0</v>
      </c>
      <c r="AJ16" s="20">
        <f t="shared" si="11"/>
        <v>1</v>
      </c>
      <c r="AK16" s="181">
        <v>0</v>
      </c>
      <c r="AL16" s="25">
        <f t="shared" si="12"/>
        <v>1</v>
      </c>
      <c r="AM16" s="183">
        <v>0</v>
      </c>
      <c r="AN16" s="20">
        <f t="shared" si="13"/>
        <v>1</v>
      </c>
      <c r="AO16" s="181">
        <v>0</v>
      </c>
      <c r="AP16" s="20">
        <f t="shared" si="14"/>
        <v>1</v>
      </c>
      <c r="AQ16" s="29">
        <f t="shared" si="15"/>
        <v>0</v>
      </c>
      <c r="AR16" s="22">
        <f t="shared" si="16"/>
        <v>0</v>
      </c>
      <c r="AS16" s="177"/>
      <c r="AT16" s="178"/>
    </row>
    <row r="17" spans="1:46" ht="27" x14ac:dyDescent="0.25">
      <c r="A17" s="23" t="s">
        <v>147</v>
      </c>
      <c r="B17" s="23" t="s">
        <v>140</v>
      </c>
      <c r="C17" s="23" t="s">
        <v>152</v>
      </c>
      <c r="D17" s="23" t="s">
        <v>38</v>
      </c>
      <c r="E17" s="23" t="s">
        <v>141</v>
      </c>
      <c r="F17" s="23" t="s">
        <v>165</v>
      </c>
      <c r="G17" s="23" t="s">
        <v>166</v>
      </c>
      <c r="H17" s="23" t="s">
        <v>153</v>
      </c>
      <c r="I17" s="23" t="s">
        <v>188</v>
      </c>
      <c r="J17" s="43">
        <f>14410229-3602557</f>
        <v>10807672</v>
      </c>
      <c r="K17" s="24">
        <v>7205114</v>
      </c>
      <c r="L17" s="25">
        <f t="shared" si="0"/>
        <v>0.66666660498209052</v>
      </c>
      <c r="M17" s="24">
        <v>313352</v>
      </c>
      <c r="N17" s="25">
        <f t="shared" si="1"/>
        <v>2.8993477966392761E-2</v>
      </c>
      <c r="O17" s="26">
        <v>3553</v>
      </c>
      <c r="P17" s="114">
        <v>1840704.6</v>
      </c>
      <c r="Q17" s="27">
        <f t="shared" si="2"/>
        <v>0.83698122963021082</v>
      </c>
      <c r="R17" s="28">
        <v>271268</v>
      </c>
      <c r="S17" s="185">
        <v>503553</v>
      </c>
      <c r="T17" s="20">
        <f t="shared" si="3"/>
        <v>7.5585658039955317E-2</v>
      </c>
      <c r="U17" s="181">
        <v>0</v>
      </c>
      <c r="V17" s="25">
        <f t="shared" si="4"/>
        <v>0.83698122963021082</v>
      </c>
      <c r="W17" s="185">
        <v>0</v>
      </c>
      <c r="X17" s="20">
        <f t="shared" si="5"/>
        <v>7.5585658039955317E-2</v>
      </c>
      <c r="Y17" s="181">
        <v>1000000</v>
      </c>
      <c r="Z17" s="25">
        <f t="shared" si="6"/>
        <v>0.92950809387997713</v>
      </c>
      <c r="AA17" s="185">
        <v>1028499</v>
      </c>
      <c r="AB17" s="20">
        <f t="shared" si="7"/>
        <v>0.17074944539397569</v>
      </c>
      <c r="AC17" s="181">
        <v>500000</v>
      </c>
      <c r="AD17" s="25">
        <f t="shared" si="8"/>
        <v>0.97577152600486017</v>
      </c>
      <c r="AE17" s="185">
        <v>4215897</v>
      </c>
      <c r="AF17" s="20">
        <f t="shared" si="9"/>
        <v>0.56083317480397255</v>
      </c>
      <c r="AG17" s="181">
        <v>261853</v>
      </c>
      <c r="AH17" s="25">
        <f t="shared" si="10"/>
        <v>0.99999996298925431</v>
      </c>
      <c r="AI17" s="185">
        <v>2325654</v>
      </c>
      <c r="AJ17" s="20">
        <f t="shared" si="11"/>
        <v>0.77601864675389853</v>
      </c>
      <c r="AK17" s="181">
        <v>0</v>
      </c>
      <c r="AL17" s="25">
        <f t="shared" si="12"/>
        <v>0.99999996298925431</v>
      </c>
      <c r="AM17" s="183">
        <v>2420717</v>
      </c>
      <c r="AN17" s="20">
        <f t="shared" si="13"/>
        <v>1</v>
      </c>
      <c r="AO17" s="181">
        <v>0</v>
      </c>
      <c r="AP17" s="20">
        <f t="shared" si="14"/>
        <v>1</v>
      </c>
      <c r="AQ17" s="29">
        <f t="shared" si="15"/>
        <v>0.39999999990686774</v>
      </c>
      <c r="AR17" s="22">
        <f t="shared" si="16"/>
        <v>0</v>
      </c>
      <c r="AS17" s="177" t="s">
        <v>189</v>
      </c>
      <c r="AT17" s="178"/>
    </row>
    <row r="18" spans="1:46" ht="13.5" x14ac:dyDescent="0.25">
      <c r="A18" s="23" t="s">
        <v>35</v>
      </c>
      <c r="B18" s="23" t="s">
        <v>140</v>
      </c>
      <c r="C18" s="23" t="s">
        <v>185</v>
      </c>
      <c r="D18" s="23" t="s">
        <v>38</v>
      </c>
      <c r="E18" s="23" t="s">
        <v>141</v>
      </c>
      <c r="F18" s="23" t="s">
        <v>165</v>
      </c>
      <c r="G18" s="23" t="s">
        <v>166</v>
      </c>
      <c r="H18" s="23" t="s">
        <v>186</v>
      </c>
      <c r="I18" s="23" t="s">
        <v>190</v>
      </c>
      <c r="J18" s="24">
        <v>1878972.65</v>
      </c>
      <c r="K18" s="24">
        <v>1878973</v>
      </c>
      <c r="L18" s="25">
        <f t="shared" si="0"/>
        <v>1.0000001862720036</v>
      </c>
      <c r="M18" s="24">
        <v>1394063</v>
      </c>
      <c r="N18" s="25">
        <f t="shared" si="1"/>
        <v>0.7419283085360503</v>
      </c>
      <c r="O18" s="26"/>
      <c r="P18" s="114">
        <v>0</v>
      </c>
      <c r="Q18" s="27">
        <f t="shared" si="2"/>
        <v>1.0000001862720036</v>
      </c>
      <c r="R18" s="28"/>
      <c r="S18" s="185">
        <v>279737</v>
      </c>
      <c r="T18" s="20">
        <f t="shared" si="3"/>
        <v>0.89080594121473777</v>
      </c>
      <c r="U18" s="181">
        <v>0</v>
      </c>
      <c r="V18" s="25">
        <f t="shared" si="4"/>
        <v>1.0000001862720036</v>
      </c>
      <c r="W18" s="185">
        <v>205173</v>
      </c>
      <c r="X18" s="20">
        <f t="shared" si="5"/>
        <v>1.0000001862720036</v>
      </c>
      <c r="Y18" s="181">
        <v>0</v>
      </c>
      <c r="Z18" s="25">
        <f t="shared" si="6"/>
        <v>1.0000001862720036</v>
      </c>
      <c r="AA18" s="185">
        <v>0</v>
      </c>
      <c r="AB18" s="20">
        <f t="shared" si="7"/>
        <v>1.0000001862720036</v>
      </c>
      <c r="AC18" s="181">
        <v>0</v>
      </c>
      <c r="AD18" s="25">
        <f t="shared" si="8"/>
        <v>1.0000001862720036</v>
      </c>
      <c r="AE18" s="185">
        <v>0</v>
      </c>
      <c r="AF18" s="20">
        <f t="shared" si="9"/>
        <v>1.0000001862720036</v>
      </c>
      <c r="AG18" s="181">
        <v>0</v>
      </c>
      <c r="AH18" s="25">
        <f t="shared" si="10"/>
        <v>1.0000001862720036</v>
      </c>
      <c r="AI18" s="185">
        <v>0</v>
      </c>
      <c r="AJ18" s="20">
        <f t="shared" si="11"/>
        <v>1.0000001862720036</v>
      </c>
      <c r="AK18" s="181">
        <v>0</v>
      </c>
      <c r="AL18" s="25">
        <f t="shared" si="12"/>
        <v>1.0000001862720036</v>
      </c>
      <c r="AM18" s="183">
        <v>0</v>
      </c>
      <c r="AN18" s="20">
        <f t="shared" si="13"/>
        <v>1.0000001862720036</v>
      </c>
      <c r="AO18" s="181">
        <v>0</v>
      </c>
      <c r="AP18" s="20">
        <f t="shared" si="14"/>
        <v>1.0000001862720036</v>
      </c>
      <c r="AQ18" s="29">
        <f t="shared" si="15"/>
        <v>-0.35000000009313226</v>
      </c>
      <c r="AR18" s="22">
        <f t="shared" si="16"/>
        <v>-0.35000000009313226</v>
      </c>
      <c r="AS18" s="177"/>
      <c r="AT18" s="178"/>
    </row>
    <row r="19" spans="1:46" ht="40.5" x14ac:dyDescent="0.25">
      <c r="A19" s="23" t="s">
        <v>147</v>
      </c>
      <c r="B19" s="23" t="s">
        <v>140</v>
      </c>
      <c r="C19" s="23" t="s">
        <v>152</v>
      </c>
      <c r="D19" s="23" t="s">
        <v>164</v>
      </c>
      <c r="E19" s="23" t="s">
        <v>141</v>
      </c>
      <c r="F19" s="23" t="s">
        <v>191</v>
      </c>
      <c r="G19" s="23" t="s">
        <v>192</v>
      </c>
      <c r="H19" s="23" t="s">
        <v>193</v>
      </c>
      <c r="I19" s="23" t="s">
        <v>194</v>
      </c>
      <c r="J19" s="43">
        <f>9000000-2500000</f>
        <v>6500000</v>
      </c>
      <c r="K19" s="24">
        <v>4500000</v>
      </c>
      <c r="L19" s="25">
        <f t="shared" si="0"/>
        <v>0.69230769230769229</v>
      </c>
      <c r="M19" s="24">
        <v>69992</v>
      </c>
      <c r="N19" s="25">
        <f t="shared" si="1"/>
        <v>1.0768E-2</v>
      </c>
      <c r="O19" s="26">
        <v>2174</v>
      </c>
      <c r="P19" s="114"/>
      <c r="Q19" s="27">
        <f t="shared" si="2"/>
        <v>0.69230769230769229</v>
      </c>
      <c r="R19" s="28">
        <v>276980</v>
      </c>
      <c r="S19" s="185">
        <v>643412</v>
      </c>
      <c r="T19" s="20">
        <f t="shared" si="3"/>
        <v>0.10975446153846154</v>
      </c>
      <c r="U19" s="181">
        <v>300117</v>
      </c>
      <c r="V19" s="25">
        <f t="shared" si="4"/>
        <v>0.73847953846153847</v>
      </c>
      <c r="W19" s="185">
        <v>84197</v>
      </c>
      <c r="X19" s="20">
        <f t="shared" si="5"/>
        <v>0.12270784615384615</v>
      </c>
      <c r="Y19" s="181">
        <v>900118</v>
      </c>
      <c r="Z19" s="25">
        <f t="shared" si="6"/>
        <v>0.87695923076923077</v>
      </c>
      <c r="AA19" s="185">
        <v>1000000</v>
      </c>
      <c r="AB19" s="20">
        <f t="shared" si="7"/>
        <v>0.27655400000000002</v>
      </c>
      <c r="AC19" s="181">
        <v>799765</v>
      </c>
      <c r="AD19" s="25">
        <f t="shared" si="8"/>
        <v>1</v>
      </c>
      <c r="AE19" s="185">
        <v>997583</v>
      </c>
      <c r="AF19" s="20">
        <f t="shared" si="9"/>
        <v>0.43002830769230771</v>
      </c>
      <c r="AG19" s="181">
        <v>0</v>
      </c>
      <c r="AH19" s="25">
        <f t="shared" si="10"/>
        <v>1</v>
      </c>
      <c r="AI19" s="185">
        <v>1806534</v>
      </c>
      <c r="AJ19" s="20">
        <f t="shared" si="11"/>
        <v>0.70795661538461541</v>
      </c>
      <c r="AK19" s="181">
        <v>0</v>
      </c>
      <c r="AL19" s="25">
        <f t="shared" si="12"/>
        <v>1</v>
      </c>
      <c r="AM19" s="183">
        <v>1898282</v>
      </c>
      <c r="AN19" s="20">
        <f t="shared" si="13"/>
        <v>1</v>
      </c>
      <c r="AO19" s="181">
        <v>0</v>
      </c>
      <c r="AP19" s="20">
        <f t="shared" si="14"/>
        <v>1</v>
      </c>
      <c r="AQ19" s="29">
        <f t="shared" si="15"/>
        <v>0</v>
      </c>
      <c r="AR19" s="22">
        <f t="shared" si="16"/>
        <v>0</v>
      </c>
      <c r="AS19" s="177" t="s">
        <v>195</v>
      </c>
      <c r="AT19" s="178"/>
    </row>
    <row r="20" spans="1:46" ht="40.5" x14ac:dyDescent="0.25">
      <c r="A20" s="23" t="s">
        <v>147</v>
      </c>
      <c r="B20" s="23" t="s">
        <v>140</v>
      </c>
      <c r="C20" s="23" t="s">
        <v>152</v>
      </c>
      <c r="D20" s="23" t="s">
        <v>164</v>
      </c>
      <c r="E20" s="23" t="s">
        <v>141</v>
      </c>
      <c r="F20" s="23" t="s">
        <v>191</v>
      </c>
      <c r="G20" s="23" t="s">
        <v>192</v>
      </c>
      <c r="H20" s="23" t="s">
        <v>196</v>
      </c>
      <c r="I20" s="23" t="s">
        <v>197</v>
      </c>
      <c r="J20" s="43">
        <f>34500000-10000000</f>
        <v>24500000</v>
      </c>
      <c r="K20" s="24">
        <v>8843730</v>
      </c>
      <c r="L20" s="25">
        <f t="shared" si="0"/>
        <v>0.36096857142857142</v>
      </c>
      <c r="M20" s="24">
        <v>452469</v>
      </c>
      <c r="N20" s="25">
        <f t="shared" si="1"/>
        <v>1.8468122448979593E-2</v>
      </c>
      <c r="O20" s="26">
        <v>242738</v>
      </c>
      <c r="P20" s="114">
        <v>6514062</v>
      </c>
      <c r="Q20" s="27">
        <f t="shared" si="2"/>
        <v>0.6268486530612245</v>
      </c>
      <c r="R20" s="28">
        <v>417898</v>
      </c>
      <c r="S20" s="185">
        <v>660636</v>
      </c>
      <c r="T20" s="20">
        <f t="shared" si="3"/>
        <v>4.5432857142857143E-2</v>
      </c>
      <c r="U20" s="181">
        <v>2750000</v>
      </c>
      <c r="V20" s="25">
        <f t="shared" si="4"/>
        <v>0.73909355102040819</v>
      </c>
      <c r="W20" s="185">
        <v>1080283</v>
      </c>
      <c r="X20" s="20">
        <f t="shared" si="5"/>
        <v>8.9526040816326535E-2</v>
      </c>
      <c r="Y20" s="181">
        <v>4750000</v>
      </c>
      <c r="Z20" s="25">
        <f t="shared" si="6"/>
        <v>0.93297110204081635</v>
      </c>
      <c r="AA20" s="185">
        <v>2080283</v>
      </c>
      <c r="AB20" s="20">
        <f t="shared" si="7"/>
        <v>0.17443555102040817</v>
      </c>
      <c r="AC20" s="181">
        <v>1642208</v>
      </c>
      <c r="AD20" s="25">
        <f t="shared" si="8"/>
        <v>1</v>
      </c>
      <c r="AE20" s="185">
        <v>8000000</v>
      </c>
      <c r="AF20" s="20">
        <f t="shared" si="9"/>
        <v>0.50096616326530607</v>
      </c>
      <c r="AG20" s="181">
        <v>0</v>
      </c>
      <c r="AH20" s="25">
        <f t="shared" si="10"/>
        <v>1</v>
      </c>
      <c r="AI20" s="185">
        <v>4100000</v>
      </c>
      <c r="AJ20" s="20">
        <f t="shared" si="11"/>
        <v>0.66831310204081629</v>
      </c>
      <c r="AK20" s="181">
        <v>0</v>
      </c>
      <c r="AL20" s="25">
        <f t="shared" si="12"/>
        <v>1</v>
      </c>
      <c r="AM20" s="183">
        <v>8126329</v>
      </c>
      <c r="AN20" s="20">
        <f t="shared" si="13"/>
        <v>1</v>
      </c>
      <c r="AO20" s="181">
        <v>0</v>
      </c>
      <c r="AP20" s="20">
        <f t="shared" si="14"/>
        <v>1</v>
      </c>
      <c r="AQ20" s="29">
        <f t="shared" si="15"/>
        <v>0</v>
      </c>
      <c r="AR20" s="22">
        <f t="shared" si="16"/>
        <v>0</v>
      </c>
      <c r="AS20" s="177" t="s">
        <v>195</v>
      </c>
      <c r="AT20" s="178"/>
    </row>
    <row r="21" spans="1:46" ht="40.5" x14ac:dyDescent="0.25">
      <c r="A21" s="23" t="s">
        <v>147</v>
      </c>
      <c r="B21" s="23" t="s">
        <v>140</v>
      </c>
      <c r="C21" s="23" t="s">
        <v>152</v>
      </c>
      <c r="D21" s="23" t="s">
        <v>164</v>
      </c>
      <c r="E21" s="23" t="s">
        <v>141</v>
      </c>
      <c r="F21" s="23" t="s">
        <v>191</v>
      </c>
      <c r="G21" s="23" t="s">
        <v>192</v>
      </c>
      <c r="H21" s="23" t="s">
        <v>198</v>
      </c>
      <c r="I21" s="23" t="s">
        <v>199</v>
      </c>
      <c r="J21" s="43">
        <f>10000000-5000000</f>
        <v>5000000</v>
      </c>
      <c r="K21" s="24"/>
      <c r="L21" s="25">
        <f t="shared" si="0"/>
        <v>0</v>
      </c>
      <c r="M21" s="24"/>
      <c r="N21" s="25">
        <f t="shared" si="1"/>
        <v>0</v>
      </c>
      <c r="O21" s="26"/>
      <c r="P21" s="114">
        <v>50000</v>
      </c>
      <c r="Q21" s="27">
        <f t="shared" si="2"/>
        <v>0.01</v>
      </c>
      <c r="R21" s="28"/>
      <c r="S21" s="185">
        <v>0</v>
      </c>
      <c r="T21" s="20">
        <f t="shared" si="3"/>
        <v>0</v>
      </c>
      <c r="U21" s="181">
        <v>2400000</v>
      </c>
      <c r="V21" s="25">
        <f t="shared" si="4"/>
        <v>0.49</v>
      </c>
      <c r="W21" s="185">
        <v>50000</v>
      </c>
      <c r="X21" s="20">
        <f t="shared" si="5"/>
        <v>0.01</v>
      </c>
      <c r="Y21" s="181">
        <v>2550000</v>
      </c>
      <c r="Z21" s="25">
        <f t="shared" si="6"/>
        <v>1</v>
      </c>
      <c r="AA21" s="185">
        <v>50000</v>
      </c>
      <c r="AB21" s="20">
        <f t="shared" si="7"/>
        <v>0.02</v>
      </c>
      <c r="AC21" s="181">
        <v>0</v>
      </c>
      <c r="AD21" s="25">
        <f t="shared" si="8"/>
        <v>1</v>
      </c>
      <c r="AE21" s="185">
        <v>200000</v>
      </c>
      <c r="AF21" s="20">
        <f t="shared" si="9"/>
        <v>0.06</v>
      </c>
      <c r="AG21" s="181">
        <v>0</v>
      </c>
      <c r="AH21" s="25">
        <f t="shared" si="10"/>
        <v>1</v>
      </c>
      <c r="AI21" s="185">
        <v>2000000</v>
      </c>
      <c r="AJ21" s="20">
        <f t="shared" si="11"/>
        <v>0.46</v>
      </c>
      <c r="AK21" s="181">
        <v>0</v>
      </c>
      <c r="AL21" s="25">
        <f t="shared" si="12"/>
        <v>1</v>
      </c>
      <c r="AM21" s="183">
        <v>2700000</v>
      </c>
      <c r="AN21" s="20">
        <f t="shared" si="13"/>
        <v>1</v>
      </c>
      <c r="AO21" s="181">
        <v>0</v>
      </c>
      <c r="AP21" s="20">
        <f t="shared" si="14"/>
        <v>1</v>
      </c>
      <c r="AQ21" s="29">
        <f t="shared" si="15"/>
        <v>0</v>
      </c>
      <c r="AR21" s="22">
        <f t="shared" si="16"/>
        <v>0</v>
      </c>
      <c r="AS21" s="177" t="s">
        <v>195</v>
      </c>
      <c r="AT21" s="178"/>
    </row>
    <row r="22" spans="1:46" ht="54" x14ac:dyDescent="0.25">
      <c r="A22" s="23" t="s">
        <v>147</v>
      </c>
      <c r="B22" s="23" t="s">
        <v>140</v>
      </c>
      <c r="C22" s="23" t="s">
        <v>152</v>
      </c>
      <c r="D22" s="23" t="s">
        <v>164</v>
      </c>
      <c r="E22" s="23" t="s">
        <v>141</v>
      </c>
      <c r="F22" s="23" t="s">
        <v>191</v>
      </c>
      <c r="G22" s="23" t="s">
        <v>192</v>
      </c>
      <c r="H22" s="23" t="s">
        <v>200</v>
      </c>
      <c r="I22" s="23" t="s">
        <v>201</v>
      </c>
      <c r="J22" s="43">
        <f>35528963-5388193</f>
        <v>30140770</v>
      </c>
      <c r="K22" s="24">
        <v>740770</v>
      </c>
      <c r="L22" s="25">
        <f t="shared" si="0"/>
        <v>2.4577009810963689E-2</v>
      </c>
      <c r="M22" s="24">
        <v>123150</v>
      </c>
      <c r="N22" s="25">
        <f t="shared" si="1"/>
        <v>4.0858279333938711E-3</v>
      </c>
      <c r="O22" s="26"/>
      <c r="P22" s="114">
        <v>2400000</v>
      </c>
      <c r="Q22" s="27">
        <f t="shared" si="2"/>
        <v>0.10420337635700747</v>
      </c>
      <c r="R22" s="28">
        <v>100112</v>
      </c>
      <c r="S22" s="185">
        <v>85734</v>
      </c>
      <c r="T22" s="20">
        <f t="shared" si="3"/>
        <v>6.9302808123349203E-3</v>
      </c>
      <c r="U22" s="181">
        <v>6600000</v>
      </c>
      <c r="V22" s="25">
        <f t="shared" si="4"/>
        <v>0.32317588435862787</v>
      </c>
      <c r="W22" s="185">
        <v>46718</v>
      </c>
      <c r="X22" s="20">
        <f t="shared" si="5"/>
        <v>8.4802743924591185E-3</v>
      </c>
      <c r="Y22" s="181">
        <v>10600000</v>
      </c>
      <c r="Z22" s="25">
        <f t="shared" si="6"/>
        <v>0.67485900327032122</v>
      </c>
      <c r="AA22" s="185">
        <v>5046583</v>
      </c>
      <c r="AB22" s="20">
        <f t="shared" si="7"/>
        <v>0.17591405262705631</v>
      </c>
      <c r="AC22" s="181">
        <v>9800000</v>
      </c>
      <c r="AD22" s="25">
        <f t="shared" si="8"/>
        <v>1</v>
      </c>
      <c r="AE22" s="185">
        <v>6079025</v>
      </c>
      <c r="AF22" s="20">
        <f t="shared" si="9"/>
        <v>0.37760183299895789</v>
      </c>
      <c r="AG22" s="181">
        <v>0</v>
      </c>
      <c r="AH22" s="25">
        <f t="shared" si="10"/>
        <v>1</v>
      </c>
      <c r="AI22" s="185">
        <v>15166372</v>
      </c>
      <c r="AJ22" s="20">
        <f t="shared" si="11"/>
        <v>0.88078645635131414</v>
      </c>
      <c r="AK22" s="181">
        <v>0</v>
      </c>
      <c r="AL22" s="25">
        <f t="shared" si="12"/>
        <v>1</v>
      </c>
      <c r="AM22" s="183">
        <v>3593188</v>
      </c>
      <c r="AN22" s="20">
        <f t="shared" si="13"/>
        <v>1</v>
      </c>
      <c r="AO22" s="181">
        <v>0</v>
      </c>
      <c r="AP22" s="20">
        <f t="shared" si="14"/>
        <v>1</v>
      </c>
      <c r="AQ22" s="29">
        <f t="shared" si="15"/>
        <v>0</v>
      </c>
      <c r="AR22" s="22">
        <f t="shared" si="16"/>
        <v>0</v>
      </c>
      <c r="AS22" s="177" t="s">
        <v>202</v>
      </c>
      <c r="AT22" s="178"/>
    </row>
    <row r="23" spans="1:46" ht="54" x14ac:dyDescent="0.25">
      <c r="A23" s="23" t="s">
        <v>147</v>
      </c>
      <c r="B23" s="23" t="s">
        <v>140</v>
      </c>
      <c r="C23" s="23" t="s">
        <v>152</v>
      </c>
      <c r="D23" s="23" t="s">
        <v>164</v>
      </c>
      <c r="E23" s="23" t="s">
        <v>141</v>
      </c>
      <c r="F23" s="23" t="s">
        <v>191</v>
      </c>
      <c r="G23" s="23" t="s">
        <v>192</v>
      </c>
      <c r="H23" s="23" t="s">
        <v>203</v>
      </c>
      <c r="I23" s="23" t="s">
        <v>204</v>
      </c>
      <c r="J23" s="43">
        <f>22000000-8000000</f>
        <v>14000000</v>
      </c>
      <c r="K23" s="24"/>
      <c r="L23" s="25">
        <f t="shared" si="0"/>
        <v>0</v>
      </c>
      <c r="M23" s="24"/>
      <c r="N23" s="25">
        <f t="shared" si="1"/>
        <v>0</v>
      </c>
      <c r="O23" s="26"/>
      <c r="P23" s="114">
        <v>5616582</v>
      </c>
      <c r="Q23" s="27">
        <f t="shared" si="2"/>
        <v>0.40118442857142855</v>
      </c>
      <c r="R23" s="28"/>
      <c r="S23" s="185">
        <v>0</v>
      </c>
      <c r="T23" s="20">
        <f t="shared" si="3"/>
        <v>0</v>
      </c>
      <c r="U23" s="181">
        <v>3383418</v>
      </c>
      <c r="V23" s="25">
        <f t="shared" si="4"/>
        <v>0.6428571428571429</v>
      </c>
      <c r="W23" s="185">
        <v>0</v>
      </c>
      <c r="X23" s="20">
        <f t="shared" si="5"/>
        <v>0</v>
      </c>
      <c r="Y23" s="181">
        <v>5000000</v>
      </c>
      <c r="Z23" s="25">
        <f t="shared" si="6"/>
        <v>1</v>
      </c>
      <c r="AA23" s="185">
        <v>2600000</v>
      </c>
      <c r="AB23" s="20">
        <f t="shared" si="7"/>
        <v>0.18571428571428572</v>
      </c>
      <c r="AC23" s="181">
        <v>0</v>
      </c>
      <c r="AD23" s="25">
        <f t="shared" si="8"/>
        <v>1</v>
      </c>
      <c r="AE23" s="185">
        <v>6000000</v>
      </c>
      <c r="AF23" s="20">
        <f t="shared" si="9"/>
        <v>0.61428571428571432</v>
      </c>
      <c r="AG23" s="181">
        <v>0</v>
      </c>
      <c r="AH23" s="25">
        <f t="shared" si="10"/>
        <v>1</v>
      </c>
      <c r="AI23" s="185">
        <v>4000000</v>
      </c>
      <c r="AJ23" s="20">
        <f t="shared" si="11"/>
        <v>0.9</v>
      </c>
      <c r="AK23" s="181">
        <v>0</v>
      </c>
      <c r="AL23" s="25">
        <f t="shared" si="12"/>
        <v>1</v>
      </c>
      <c r="AM23" s="183">
        <v>1400000</v>
      </c>
      <c r="AN23" s="20">
        <f t="shared" si="13"/>
        <v>1</v>
      </c>
      <c r="AO23" s="181">
        <v>0</v>
      </c>
      <c r="AP23" s="20">
        <f t="shared" si="14"/>
        <v>1</v>
      </c>
      <c r="AQ23" s="29">
        <f t="shared" si="15"/>
        <v>0</v>
      </c>
      <c r="AR23" s="22">
        <f t="shared" si="16"/>
        <v>0</v>
      </c>
      <c r="AS23" s="177" t="s">
        <v>205</v>
      </c>
      <c r="AT23" s="178"/>
    </row>
    <row r="24" spans="1:46" ht="13.5" x14ac:dyDescent="0.25">
      <c r="A24" s="23" t="s">
        <v>35</v>
      </c>
      <c r="B24" s="23" t="s">
        <v>140</v>
      </c>
      <c r="C24" s="23" t="s">
        <v>185</v>
      </c>
      <c r="D24" s="23" t="s">
        <v>38</v>
      </c>
      <c r="E24" s="23" t="s">
        <v>141</v>
      </c>
      <c r="F24" s="23" t="s">
        <v>206</v>
      </c>
      <c r="G24" s="23" t="s">
        <v>207</v>
      </c>
      <c r="H24" s="23" t="s">
        <v>208</v>
      </c>
      <c r="I24" s="23" t="s">
        <v>209</v>
      </c>
      <c r="J24" s="43">
        <f>40000000</f>
        <v>40000000</v>
      </c>
      <c r="K24" s="24">
        <v>19841678</v>
      </c>
      <c r="L24" s="25">
        <f t="shared" si="0"/>
        <v>0.49604195000000001</v>
      </c>
      <c r="M24" s="24">
        <v>9971420</v>
      </c>
      <c r="N24" s="25">
        <f t="shared" si="1"/>
        <v>0.24928549999999999</v>
      </c>
      <c r="O24" s="26">
        <v>270766</v>
      </c>
      <c r="P24" s="114">
        <v>0</v>
      </c>
      <c r="Q24" s="27">
        <f t="shared" si="2"/>
        <v>0.49604195000000001</v>
      </c>
      <c r="R24" s="28">
        <v>3748592</v>
      </c>
      <c r="S24" s="185">
        <f>180000+300000+190000+620721.42+700000 +600000+510000</f>
        <v>3100721.42</v>
      </c>
      <c r="T24" s="20">
        <f t="shared" si="3"/>
        <v>0.32680353550000002</v>
      </c>
      <c r="U24" s="181">
        <v>4000000</v>
      </c>
      <c r="V24" s="25">
        <f t="shared" si="4"/>
        <v>0.59604195000000004</v>
      </c>
      <c r="W24" s="185">
        <v>830000</v>
      </c>
      <c r="X24" s="20">
        <f t="shared" si="5"/>
        <v>0.34755353550000001</v>
      </c>
      <c r="Y24" s="181">
        <v>6000000</v>
      </c>
      <c r="Z24" s="25">
        <f t="shared" si="6"/>
        <v>0.74604194999999995</v>
      </c>
      <c r="AA24" s="185">
        <v>7000000</v>
      </c>
      <c r="AB24" s="20">
        <f t="shared" si="7"/>
        <v>0.52255353550000005</v>
      </c>
      <c r="AC24" s="181">
        <v>10158322</v>
      </c>
      <c r="AD24" s="25">
        <f t="shared" si="8"/>
        <v>1</v>
      </c>
      <c r="AE24" s="185">
        <v>8000000</v>
      </c>
      <c r="AF24" s="20">
        <f t="shared" si="9"/>
        <v>0.72255353550000001</v>
      </c>
      <c r="AG24" s="181">
        <v>0</v>
      </c>
      <c r="AH24" s="25">
        <f t="shared" si="10"/>
        <v>1</v>
      </c>
      <c r="AI24" s="185">
        <v>8000000</v>
      </c>
      <c r="AJ24" s="20">
        <f t="shared" si="11"/>
        <v>0.92255353550000008</v>
      </c>
      <c r="AK24" s="181">
        <v>0</v>
      </c>
      <c r="AL24" s="25">
        <f t="shared" si="12"/>
        <v>1</v>
      </c>
      <c r="AM24" s="183">
        <v>3097859</v>
      </c>
      <c r="AN24" s="20">
        <f t="shared" si="13"/>
        <v>1.0000000105</v>
      </c>
      <c r="AO24" s="181">
        <v>0</v>
      </c>
      <c r="AP24" s="20">
        <f t="shared" si="14"/>
        <v>1.0000000105</v>
      </c>
      <c r="AQ24" s="29">
        <f t="shared" si="15"/>
        <v>0</v>
      </c>
      <c r="AR24" s="22">
        <f t="shared" si="16"/>
        <v>-0.42000000178813934</v>
      </c>
      <c r="AS24" s="177"/>
      <c r="AT24" s="178"/>
    </row>
    <row r="25" spans="1:46" ht="13.5" x14ac:dyDescent="0.25">
      <c r="A25" s="23" t="s">
        <v>35</v>
      </c>
      <c r="B25" s="23" t="s">
        <v>140</v>
      </c>
      <c r="C25" s="23" t="s">
        <v>185</v>
      </c>
      <c r="D25" s="23" t="s">
        <v>38</v>
      </c>
      <c r="E25" s="23" t="s">
        <v>141</v>
      </c>
      <c r="F25" s="23" t="s">
        <v>206</v>
      </c>
      <c r="G25" s="23" t="s">
        <v>207</v>
      </c>
      <c r="H25" s="23" t="s">
        <v>210</v>
      </c>
      <c r="I25" s="23" t="s">
        <v>211</v>
      </c>
      <c r="J25" s="24">
        <f>16000000-3802251</f>
        <v>12197749</v>
      </c>
      <c r="K25" s="24"/>
      <c r="L25" s="25">
        <f t="shared" si="0"/>
        <v>0</v>
      </c>
      <c r="M25" s="24"/>
      <c r="N25" s="25">
        <f t="shared" si="1"/>
        <v>0</v>
      </c>
      <c r="O25" s="26"/>
      <c r="P25" s="114">
        <v>0</v>
      </c>
      <c r="Q25" s="27">
        <f t="shared" si="2"/>
        <v>0</v>
      </c>
      <c r="R25" s="28"/>
      <c r="S25" s="185">
        <v>0</v>
      </c>
      <c r="T25" s="20">
        <f t="shared" si="3"/>
        <v>0</v>
      </c>
      <c r="U25" s="181">
        <v>5000000</v>
      </c>
      <c r="V25" s="25">
        <f t="shared" si="4"/>
        <v>0.40991169764191737</v>
      </c>
      <c r="W25" s="185">
        <v>2000000</v>
      </c>
      <c r="X25" s="20">
        <f t="shared" si="5"/>
        <v>0.16396467905676695</v>
      </c>
      <c r="Y25" s="181">
        <v>3000000</v>
      </c>
      <c r="Z25" s="25">
        <f t="shared" si="6"/>
        <v>0.65585871622706782</v>
      </c>
      <c r="AA25" s="185">
        <v>4000000</v>
      </c>
      <c r="AB25" s="20">
        <f t="shared" si="7"/>
        <v>0.49189403717030084</v>
      </c>
      <c r="AC25" s="181">
        <v>4000000</v>
      </c>
      <c r="AD25" s="25">
        <f t="shared" si="8"/>
        <v>0.98378807434060167</v>
      </c>
      <c r="AE25" s="185">
        <v>4000000</v>
      </c>
      <c r="AF25" s="20">
        <f t="shared" si="9"/>
        <v>0.81982339528383474</v>
      </c>
      <c r="AG25" s="181">
        <v>197749</v>
      </c>
      <c r="AH25" s="25">
        <f t="shared" si="10"/>
        <v>1</v>
      </c>
      <c r="AI25" s="185">
        <v>2197749</v>
      </c>
      <c r="AJ25" s="20">
        <f t="shared" si="11"/>
        <v>1</v>
      </c>
      <c r="AK25" s="181">
        <v>0</v>
      </c>
      <c r="AL25" s="25">
        <f t="shared" si="12"/>
        <v>1</v>
      </c>
      <c r="AM25" s="183">
        <v>0</v>
      </c>
      <c r="AN25" s="20">
        <f t="shared" si="13"/>
        <v>1</v>
      </c>
      <c r="AO25" s="181">
        <v>0</v>
      </c>
      <c r="AP25" s="20">
        <f t="shared" si="14"/>
        <v>1</v>
      </c>
      <c r="AQ25" s="29">
        <f t="shared" si="15"/>
        <v>0</v>
      </c>
      <c r="AR25" s="22">
        <f t="shared" si="16"/>
        <v>0</v>
      </c>
      <c r="AS25" s="177"/>
      <c r="AT25" s="178"/>
    </row>
    <row r="26" spans="1:46" ht="40.5" x14ac:dyDescent="0.25">
      <c r="A26" s="23" t="s">
        <v>35</v>
      </c>
      <c r="B26" s="23" t="s">
        <v>140</v>
      </c>
      <c r="C26" s="23" t="s">
        <v>185</v>
      </c>
      <c r="D26" s="23" t="s">
        <v>38</v>
      </c>
      <c r="E26" s="23" t="s">
        <v>141</v>
      </c>
      <c r="F26" s="23" t="s">
        <v>206</v>
      </c>
      <c r="G26" s="23" t="s">
        <v>207</v>
      </c>
      <c r="H26" s="23" t="s">
        <v>212</v>
      </c>
      <c r="I26" s="23" t="s">
        <v>213</v>
      </c>
      <c r="J26" s="24">
        <f>40000000-4597749</f>
        <v>35402251</v>
      </c>
      <c r="K26" s="24"/>
      <c r="L26" s="25">
        <f t="shared" si="0"/>
        <v>0</v>
      </c>
      <c r="M26" s="24"/>
      <c r="N26" s="25">
        <f t="shared" si="1"/>
        <v>0</v>
      </c>
      <c r="O26" s="26"/>
      <c r="P26" s="114">
        <v>0</v>
      </c>
      <c r="Q26" s="27">
        <f t="shared" si="2"/>
        <v>0</v>
      </c>
      <c r="R26" s="28"/>
      <c r="S26" s="185">
        <v>0</v>
      </c>
      <c r="T26" s="20">
        <f t="shared" si="3"/>
        <v>0</v>
      </c>
      <c r="U26" s="181">
        <v>0</v>
      </c>
      <c r="V26" s="25">
        <f t="shared" si="4"/>
        <v>0</v>
      </c>
      <c r="W26" s="185">
        <v>0</v>
      </c>
      <c r="X26" s="20">
        <f t="shared" si="5"/>
        <v>0</v>
      </c>
      <c r="Y26" s="181">
        <v>35402251</v>
      </c>
      <c r="Z26" s="25">
        <f t="shared" si="6"/>
        <v>1</v>
      </c>
      <c r="AA26" s="185">
        <v>7000000</v>
      </c>
      <c r="AB26" s="20">
        <f t="shared" si="7"/>
        <v>0.19772753998043796</v>
      </c>
      <c r="AC26" s="181">
        <v>0</v>
      </c>
      <c r="AD26" s="25">
        <f t="shared" si="8"/>
        <v>1</v>
      </c>
      <c r="AE26" s="185">
        <v>14000000</v>
      </c>
      <c r="AF26" s="20">
        <f t="shared" si="9"/>
        <v>0.59318261994131394</v>
      </c>
      <c r="AG26" s="181">
        <v>0</v>
      </c>
      <c r="AH26" s="25">
        <f t="shared" si="10"/>
        <v>1</v>
      </c>
      <c r="AI26" s="207">
        <v>10000000</v>
      </c>
      <c r="AJ26" s="20">
        <f>IFERROR((M26+W26+S26+AA26+AE26+AM26)/J26,"")</f>
        <v>0.71753208574223148</v>
      </c>
      <c r="AK26" s="181">
        <v>0</v>
      </c>
      <c r="AL26" s="25">
        <f t="shared" si="12"/>
        <v>1</v>
      </c>
      <c r="AM26" s="185">
        <v>4402251</v>
      </c>
      <c r="AN26" s="20" t="str">
        <f>IFERROR((M26+S26+W26+AA26+AE26+AM26+#REF!)/J26,"")</f>
        <v/>
      </c>
      <c r="AO26" s="181">
        <v>0</v>
      </c>
      <c r="AP26" s="20" t="str">
        <f>IFERROR((M26+S26+W26+AA26+AE26+AM26+#REF!+AO26)/J26,"")</f>
        <v/>
      </c>
      <c r="AQ26" s="29">
        <f t="shared" si="15"/>
        <v>0</v>
      </c>
      <c r="AR26" s="22" t="e">
        <f>J26-M26-S26-W26-AA26-AE26-AM26-#REF!-AO26</f>
        <v>#REF!</v>
      </c>
      <c r="AS26" s="177" t="s">
        <v>214</v>
      </c>
      <c r="AT26" s="178"/>
    </row>
    <row r="27" spans="1:46" ht="108" x14ac:dyDescent="0.25">
      <c r="A27" s="23" t="s">
        <v>35</v>
      </c>
      <c r="B27" s="23" t="s">
        <v>140</v>
      </c>
      <c r="C27" s="23" t="s">
        <v>185</v>
      </c>
      <c r="D27" s="23" t="s">
        <v>164</v>
      </c>
      <c r="E27" s="23" t="s">
        <v>135</v>
      </c>
      <c r="F27" s="23" t="s">
        <v>215</v>
      </c>
      <c r="G27" s="23" t="s">
        <v>216</v>
      </c>
      <c r="H27" s="23" t="s">
        <v>217</v>
      </c>
      <c r="I27" s="23" t="s">
        <v>218</v>
      </c>
      <c r="J27" s="24">
        <v>159100000</v>
      </c>
      <c r="K27" s="24">
        <v>152492060</v>
      </c>
      <c r="L27" s="25">
        <f t="shared" si="0"/>
        <v>0.95846675047140162</v>
      </c>
      <c r="M27" s="24">
        <v>55501159</v>
      </c>
      <c r="N27" s="25">
        <f t="shared" si="1"/>
        <v>0.34884449402891266</v>
      </c>
      <c r="O27" s="26">
        <v>495617</v>
      </c>
      <c r="P27" s="114">
        <v>0</v>
      </c>
      <c r="Q27" s="27">
        <f t="shared" si="2"/>
        <v>0.95846675047140162</v>
      </c>
      <c r="R27" s="28">
        <v>6005531</v>
      </c>
      <c r="S27" s="185">
        <v>2965931</v>
      </c>
      <c r="T27" s="20">
        <f t="shared" si="3"/>
        <v>0.36748642363293527</v>
      </c>
      <c r="U27" s="181">
        <f>J27-K27</f>
        <v>6607940</v>
      </c>
      <c r="V27" s="25">
        <f t="shared" si="4"/>
        <v>1</v>
      </c>
      <c r="W27" s="185">
        <v>5613825</v>
      </c>
      <c r="X27" s="20">
        <f t="shared" si="5"/>
        <v>0.40277130735386552</v>
      </c>
      <c r="Y27" s="181">
        <v>0</v>
      </c>
      <c r="Z27" s="25">
        <f t="shared" si="6"/>
        <v>1</v>
      </c>
      <c r="AA27" s="185">
        <v>31811675</v>
      </c>
      <c r="AB27" s="20">
        <f t="shared" si="7"/>
        <v>0.60271898177247019</v>
      </c>
      <c r="AC27" s="181">
        <v>0</v>
      </c>
      <c r="AD27" s="25">
        <f t="shared" si="8"/>
        <v>1</v>
      </c>
      <c r="AE27" s="185">
        <v>35870000</v>
      </c>
      <c r="AF27" s="20">
        <f t="shared" si="9"/>
        <v>0.82817467001885603</v>
      </c>
      <c r="AG27" s="181">
        <v>0</v>
      </c>
      <c r="AH27" s="25">
        <f t="shared" si="10"/>
        <v>1</v>
      </c>
      <c r="AI27" s="185">
        <f>15130000+12207410</f>
        <v>27337410</v>
      </c>
      <c r="AJ27" s="20">
        <f t="shared" si="11"/>
        <v>1</v>
      </c>
      <c r="AK27" s="181">
        <v>0</v>
      </c>
      <c r="AL27" s="25">
        <f t="shared" si="12"/>
        <v>1</v>
      </c>
      <c r="AM27" s="183">
        <v>0</v>
      </c>
      <c r="AN27" s="20">
        <f t="shared" si="13"/>
        <v>1</v>
      </c>
      <c r="AO27" s="181">
        <v>0</v>
      </c>
      <c r="AP27" s="20">
        <f t="shared" si="14"/>
        <v>1</v>
      </c>
      <c r="AQ27" s="29">
        <f t="shared" si="15"/>
        <v>0</v>
      </c>
      <c r="AR27" s="22">
        <f t="shared" si="16"/>
        <v>0</v>
      </c>
      <c r="AS27" s="208" t="s">
        <v>219</v>
      </c>
      <c r="AT27" s="178"/>
    </row>
    <row r="28" spans="1:46" ht="54" x14ac:dyDescent="0.25">
      <c r="A28" s="23" t="s">
        <v>35</v>
      </c>
      <c r="B28" s="23" t="s">
        <v>140</v>
      </c>
      <c r="C28" s="23" t="s">
        <v>185</v>
      </c>
      <c r="D28" s="23" t="s">
        <v>164</v>
      </c>
      <c r="E28" s="23" t="s">
        <v>135</v>
      </c>
      <c r="F28" s="23" t="s">
        <v>215</v>
      </c>
      <c r="G28" s="23" t="s">
        <v>216</v>
      </c>
      <c r="H28" s="23" t="s">
        <v>220</v>
      </c>
      <c r="I28" s="23" t="s">
        <v>221</v>
      </c>
      <c r="J28" s="24">
        <v>342100000</v>
      </c>
      <c r="K28" s="24">
        <v>342100000</v>
      </c>
      <c r="L28" s="25">
        <f t="shared" si="0"/>
        <v>1</v>
      </c>
      <c r="M28" s="24">
        <v>135420483</v>
      </c>
      <c r="N28" s="25">
        <f t="shared" si="1"/>
        <v>0.39585057877813506</v>
      </c>
      <c r="O28" s="26"/>
      <c r="P28" s="114">
        <v>0</v>
      </c>
      <c r="Q28" s="27">
        <f t="shared" si="2"/>
        <v>1</v>
      </c>
      <c r="R28" s="28">
        <v>56066919</v>
      </c>
      <c r="S28" s="185">
        <f>65430371-459073</f>
        <v>64971298</v>
      </c>
      <c r="T28" s="20">
        <f t="shared" si="3"/>
        <v>0.58576960245542242</v>
      </c>
      <c r="U28" s="181">
        <v>0</v>
      </c>
      <c r="V28" s="25">
        <f t="shared" si="4"/>
        <v>1</v>
      </c>
      <c r="W28" s="185">
        <v>29262429</v>
      </c>
      <c r="X28" s="20">
        <f t="shared" si="5"/>
        <v>0.67130724934229757</v>
      </c>
      <c r="Y28" s="181">
        <v>0</v>
      </c>
      <c r="Z28" s="25">
        <f t="shared" si="6"/>
        <v>1</v>
      </c>
      <c r="AA28" s="185">
        <f>46148269</f>
        <v>46148269</v>
      </c>
      <c r="AB28" s="20">
        <f t="shared" si="7"/>
        <v>0.80620426483484364</v>
      </c>
      <c r="AC28" s="181">
        <v>0</v>
      </c>
      <c r="AD28" s="25">
        <f t="shared" si="8"/>
        <v>1</v>
      </c>
      <c r="AE28" s="185">
        <v>40374028</v>
      </c>
      <c r="AF28" s="20">
        <f t="shared" si="9"/>
        <v>0.92422247003800062</v>
      </c>
      <c r="AG28" s="181">
        <v>0</v>
      </c>
      <c r="AH28" s="25">
        <f t="shared" si="10"/>
        <v>1</v>
      </c>
      <c r="AI28" s="185">
        <v>18326907</v>
      </c>
      <c r="AJ28" s="20">
        <f t="shared" si="11"/>
        <v>0.97779425314235602</v>
      </c>
      <c r="AK28" s="181">
        <v>0</v>
      </c>
      <c r="AL28" s="25">
        <f t="shared" si="12"/>
        <v>1</v>
      </c>
      <c r="AM28" s="183">
        <v>7596586</v>
      </c>
      <c r="AN28" s="20">
        <f t="shared" si="13"/>
        <v>1</v>
      </c>
      <c r="AO28" s="181">
        <v>0</v>
      </c>
      <c r="AP28" s="20">
        <f t="shared" si="14"/>
        <v>1</v>
      </c>
      <c r="AQ28" s="29">
        <f t="shared" si="15"/>
        <v>0</v>
      </c>
      <c r="AR28" s="22">
        <f t="shared" si="16"/>
        <v>0</v>
      </c>
      <c r="AS28" s="208" t="s">
        <v>222</v>
      </c>
      <c r="AT28" s="178"/>
    </row>
    <row r="29" spans="1:46" ht="13.5" x14ac:dyDescent="0.25">
      <c r="A29" s="23" t="s">
        <v>147</v>
      </c>
      <c r="B29" s="23" t="s">
        <v>140</v>
      </c>
      <c r="C29" s="23" t="s">
        <v>148</v>
      </c>
      <c r="D29" s="23" t="s">
        <v>90</v>
      </c>
      <c r="E29" s="23" t="s">
        <v>91</v>
      </c>
      <c r="F29" s="23" t="s">
        <v>92</v>
      </c>
      <c r="G29" s="23" t="s">
        <v>93</v>
      </c>
      <c r="H29" s="23" t="s">
        <v>223</v>
      </c>
      <c r="I29" s="23" t="s">
        <v>224</v>
      </c>
      <c r="J29" s="43">
        <v>0</v>
      </c>
      <c r="K29" s="24"/>
      <c r="L29" s="25" t="str">
        <f t="shared" ref="L29:L35" si="17">IFERROR(K29/J29,"")</f>
        <v/>
      </c>
      <c r="M29" s="24"/>
      <c r="N29" s="25" t="str">
        <f t="shared" ref="N29:N35" si="18">IFERROR(M29/J29,"")</f>
        <v/>
      </c>
      <c r="O29" s="26"/>
      <c r="P29" s="114"/>
      <c r="Q29" s="27" t="str">
        <f t="shared" ref="Q29:Q34" si="19">IFERROR((K29+P29)/J29,"")</f>
        <v/>
      </c>
      <c r="R29" s="28"/>
      <c r="S29" s="185"/>
      <c r="T29" s="20" t="str">
        <f t="shared" si="3"/>
        <v/>
      </c>
      <c r="U29" s="181"/>
      <c r="V29" s="25" t="str">
        <f t="shared" ref="V29:V34" si="20">IFERROR((K29+P29+U29)/J29,"")</f>
        <v/>
      </c>
      <c r="W29" s="185"/>
      <c r="X29" s="20" t="str">
        <f t="shared" si="5"/>
        <v/>
      </c>
      <c r="Y29" s="181"/>
      <c r="Z29" s="25" t="str">
        <f t="shared" ref="Z29:Z34" si="21">IFERROR((K29+P29+U29+Y29)/J29,"")</f>
        <v/>
      </c>
      <c r="AA29" s="185"/>
      <c r="AB29" s="20" t="str">
        <f t="shared" si="7"/>
        <v/>
      </c>
      <c r="AC29" s="181"/>
      <c r="AD29" s="25" t="str">
        <f t="shared" ref="AD29:AD34" si="22">IFERROR((K29+P29+U29+Y29+AC29)/J29,"")</f>
        <v/>
      </c>
      <c r="AE29" s="185"/>
      <c r="AF29" s="20" t="str">
        <f t="shared" si="9"/>
        <v/>
      </c>
      <c r="AG29" s="181"/>
      <c r="AH29" s="25" t="str">
        <f t="shared" ref="AH29:AH34" si="23">IFERROR((K29+P29+U29+Y29+AC29+AG29)/J29,"")</f>
        <v/>
      </c>
      <c r="AI29" s="185"/>
      <c r="AJ29" s="20" t="str">
        <f t="shared" si="11"/>
        <v/>
      </c>
      <c r="AK29" s="181"/>
      <c r="AL29" s="25" t="str">
        <f t="shared" ref="AL29:AL34" si="24">IFERROR((K29+P29+U29+Y29+AC29+AG29+AK29)/J29,"")</f>
        <v/>
      </c>
      <c r="AM29" s="183"/>
      <c r="AN29" s="20" t="str">
        <f t="shared" si="13"/>
        <v/>
      </c>
      <c r="AO29" s="181"/>
      <c r="AP29" s="20" t="str">
        <f t="shared" si="14"/>
        <v/>
      </c>
      <c r="AQ29" s="29">
        <f t="shared" ref="AQ29:AQ34" si="25">J29-K29-P29-U29-Y29-AC29-AG29-AK29</f>
        <v>0</v>
      </c>
      <c r="AR29" s="22">
        <f t="shared" si="16"/>
        <v>0</v>
      </c>
      <c r="AS29" s="177"/>
      <c r="AT29" s="178"/>
    </row>
    <row r="30" spans="1:46" ht="13.5" x14ac:dyDescent="0.25">
      <c r="A30" s="23" t="s">
        <v>35</v>
      </c>
      <c r="B30" s="23" t="s">
        <v>140</v>
      </c>
      <c r="C30" s="23" t="s">
        <v>152</v>
      </c>
      <c r="D30" s="23" t="s">
        <v>90</v>
      </c>
      <c r="E30" s="23" t="s">
        <v>91</v>
      </c>
      <c r="F30" s="23" t="s">
        <v>92</v>
      </c>
      <c r="G30" s="23" t="s">
        <v>93</v>
      </c>
      <c r="H30" s="23" t="s">
        <v>225</v>
      </c>
      <c r="I30" s="23" t="s">
        <v>226</v>
      </c>
      <c r="J30" s="24">
        <v>2710000</v>
      </c>
      <c r="K30" s="24">
        <v>2710000</v>
      </c>
      <c r="L30" s="25">
        <f t="shared" si="17"/>
        <v>1</v>
      </c>
      <c r="M30" s="24">
        <v>114428</v>
      </c>
      <c r="N30" s="25">
        <f t="shared" si="18"/>
        <v>4.2224354243542435E-2</v>
      </c>
      <c r="O30" s="26"/>
      <c r="P30" s="114">
        <v>0</v>
      </c>
      <c r="Q30" s="27">
        <f t="shared" si="19"/>
        <v>1</v>
      </c>
      <c r="R30" s="28">
        <v>994000</v>
      </c>
      <c r="S30" s="185">
        <f>1726200-64479</f>
        <v>1661721</v>
      </c>
      <c r="T30" s="20">
        <f t="shared" si="3"/>
        <v>0.6554055350553506</v>
      </c>
      <c r="U30" s="181">
        <v>0</v>
      </c>
      <c r="V30" s="25">
        <f t="shared" si="20"/>
        <v>1</v>
      </c>
      <c r="W30" s="185">
        <v>373540</v>
      </c>
      <c r="X30" s="20">
        <f t="shared" si="5"/>
        <v>0.79324317343173434</v>
      </c>
      <c r="Y30" s="181">
        <v>0</v>
      </c>
      <c r="Z30" s="25">
        <f t="shared" si="21"/>
        <v>1</v>
      </c>
      <c r="AA30" s="185">
        <v>560310.6</v>
      </c>
      <c r="AB30" s="20">
        <f t="shared" si="7"/>
        <v>0.99999985239852407</v>
      </c>
      <c r="AC30" s="181">
        <v>0</v>
      </c>
      <c r="AD30" s="25">
        <f t="shared" si="22"/>
        <v>1</v>
      </c>
      <c r="AE30" s="185">
        <v>0</v>
      </c>
      <c r="AF30" s="20">
        <f t="shared" si="9"/>
        <v>0.99999985239852407</v>
      </c>
      <c r="AG30" s="181">
        <v>0</v>
      </c>
      <c r="AH30" s="25">
        <f t="shared" si="23"/>
        <v>1</v>
      </c>
      <c r="AI30" s="185">
        <v>0</v>
      </c>
      <c r="AJ30" s="20">
        <f t="shared" si="11"/>
        <v>0.99999985239852407</v>
      </c>
      <c r="AK30" s="181">
        <v>0</v>
      </c>
      <c r="AL30" s="25">
        <f t="shared" si="24"/>
        <v>1</v>
      </c>
      <c r="AM30" s="183">
        <v>0</v>
      </c>
      <c r="AN30" s="20">
        <f t="shared" si="13"/>
        <v>0.99999985239852407</v>
      </c>
      <c r="AO30" s="181">
        <v>0</v>
      </c>
      <c r="AP30" s="20">
        <f t="shared" si="14"/>
        <v>0.99999985239852407</v>
      </c>
      <c r="AQ30" s="29">
        <f t="shared" si="25"/>
        <v>0</v>
      </c>
      <c r="AR30" s="22">
        <f t="shared" si="16"/>
        <v>0.40000000002328306</v>
      </c>
      <c r="AS30" s="177"/>
      <c r="AT30" s="178"/>
    </row>
    <row r="31" spans="1:46" ht="13.5" x14ac:dyDescent="0.25">
      <c r="A31" s="23" t="s">
        <v>35</v>
      </c>
      <c r="B31" s="23" t="s">
        <v>140</v>
      </c>
      <c r="C31" s="23" t="s">
        <v>152</v>
      </c>
      <c r="D31" s="23" t="s">
        <v>90</v>
      </c>
      <c r="E31" s="23" t="s">
        <v>91</v>
      </c>
      <c r="F31" s="23" t="s">
        <v>92</v>
      </c>
      <c r="G31" s="23" t="s">
        <v>93</v>
      </c>
      <c r="H31" s="23" t="s">
        <v>227</v>
      </c>
      <c r="I31" s="23" t="s">
        <v>228</v>
      </c>
      <c r="J31" s="24">
        <v>1410000</v>
      </c>
      <c r="K31" s="24">
        <v>1410000</v>
      </c>
      <c r="L31" s="25">
        <f t="shared" si="17"/>
        <v>1</v>
      </c>
      <c r="M31" s="24">
        <v>38100</v>
      </c>
      <c r="N31" s="25">
        <f t="shared" si="18"/>
        <v>2.702127659574468E-2</v>
      </c>
      <c r="O31" s="26"/>
      <c r="P31" s="114">
        <v>0</v>
      </c>
      <c r="Q31" s="27">
        <f t="shared" si="19"/>
        <v>1</v>
      </c>
      <c r="R31" s="28">
        <v>41300</v>
      </c>
      <c r="S31" s="185">
        <f>91000-7550</f>
        <v>83450</v>
      </c>
      <c r="T31" s="20">
        <f t="shared" si="3"/>
        <v>8.6205673758865245E-2</v>
      </c>
      <c r="U31" s="181">
        <v>0</v>
      </c>
      <c r="V31" s="25">
        <f t="shared" si="20"/>
        <v>1</v>
      </c>
      <c r="W31" s="185">
        <v>168000</v>
      </c>
      <c r="X31" s="20">
        <f t="shared" si="5"/>
        <v>0.205354609929078</v>
      </c>
      <c r="Y31" s="181">
        <v>0</v>
      </c>
      <c r="Z31" s="25">
        <f t="shared" si="21"/>
        <v>1</v>
      </c>
      <c r="AA31" s="185">
        <v>252000</v>
      </c>
      <c r="AB31" s="20">
        <f t="shared" si="7"/>
        <v>0.38407801418439719</v>
      </c>
      <c r="AC31" s="181">
        <v>0</v>
      </c>
      <c r="AD31" s="25">
        <f t="shared" si="22"/>
        <v>1</v>
      </c>
      <c r="AE31" s="185">
        <v>770000</v>
      </c>
      <c r="AF31" s="20">
        <f t="shared" si="9"/>
        <v>0.93017730496453899</v>
      </c>
      <c r="AG31" s="181">
        <v>0</v>
      </c>
      <c r="AH31" s="25">
        <f t="shared" si="23"/>
        <v>1</v>
      </c>
      <c r="AI31" s="185">
        <v>49560</v>
      </c>
      <c r="AJ31" s="20">
        <f t="shared" si="11"/>
        <v>0.96532624113475174</v>
      </c>
      <c r="AK31" s="181">
        <v>0</v>
      </c>
      <c r="AL31" s="25">
        <f t="shared" si="24"/>
        <v>1</v>
      </c>
      <c r="AM31" s="183">
        <v>48890</v>
      </c>
      <c r="AN31" s="20">
        <f t="shared" si="13"/>
        <v>1</v>
      </c>
      <c r="AO31" s="181">
        <v>0</v>
      </c>
      <c r="AP31" s="20">
        <f t="shared" si="14"/>
        <v>1</v>
      </c>
      <c r="AQ31" s="29">
        <f t="shared" si="25"/>
        <v>0</v>
      </c>
      <c r="AR31" s="22">
        <f t="shared" si="16"/>
        <v>0</v>
      </c>
      <c r="AS31" s="177"/>
      <c r="AT31" s="178"/>
    </row>
    <row r="32" spans="1:46" ht="13.5" x14ac:dyDescent="0.25">
      <c r="A32" s="23" t="s">
        <v>139</v>
      </c>
      <c r="B32" s="23" t="s">
        <v>140</v>
      </c>
      <c r="C32" s="23" t="s">
        <v>37</v>
      </c>
      <c r="D32" s="23" t="s">
        <v>90</v>
      </c>
      <c r="E32" s="23" t="s">
        <v>91</v>
      </c>
      <c r="F32" s="23" t="s">
        <v>92</v>
      </c>
      <c r="G32" s="23" t="s">
        <v>93</v>
      </c>
      <c r="H32" s="23" t="s">
        <v>229</v>
      </c>
      <c r="I32" s="23" t="s">
        <v>230</v>
      </c>
      <c r="J32" s="24">
        <v>15000000</v>
      </c>
      <c r="K32" s="24">
        <v>14267712</v>
      </c>
      <c r="L32" s="25">
        <f t="shared" si="17"/>
        <v>0.95118080000000005</v>
      </c>
      <c r="M32" s="24"/>
      <c r="N32" s="25">
        <f t="shared" si="18"/>
        <v>0</v>
      </c>
      <c r="O32" s="26"/>
      <c r="P32" s="114">
        <v>0</v>
      </c>
      <c r="Q32" s="27">
        <f t="shared" si="19"/>
        <v>0.95118080000000005</v>
      </c>
      <c r="R32" s="28"/>
      <c r="S32" s="185">
        <v>10000000</v>
      </c>
      <c r="T32" s="20">
        <f t="shared" si="3"/>
        <v>0.66666666666666663</v>
      </c>
      <c r="U32" s="181">
        <v>0</v>
      </c>
      <c r="V32" s="25">
        <f t="shared" si="20"/>
        <v>0.95118080000000005</v>
      </c>
      <c r="W32" s="185">
        <v>1500000</v>
      </c>
      <c r="X32" s="20">
        <f t="shared" si="5"/>
        <v>0.76666666666666672</v>
      </c>
      <c r="Y32" s="181">
        <v>0</v>
      </c>
      <c r="Z32" s="25">
        <f t="shared" si="21"/>
        <v>0.95118080000000005</v>
      </c>
      <c r="AA32" s="185">
        <v>1500000</v>
      </c>
      <c r="AB32" s="20">
        <f t="shared" si="7"/>
        <v>0.8666666666666667</v>
      </c>
      <c r="AC32" s="181">
        <v>732288</v>
      </c>
      <c r="AD32" s="25">
        <f t="shared" si="22"/>
        <v>1</v>
      </c>
      <c r="AE32" s="185">
        <f>1267712+732288</f>
        <v>2000000</v>
      </c>
      <c r="AF32" s="20">
        <f t="shared" si="9"/>
        <v>1</v>
      </c>
      <c r="AG32" s="181">
        <v>0</v>
      </c>
      <c r="AH32" s="25">
        <f t="shared" si="23"/>
        <v>1</v>
      </c>
      <c r="AI32" s="185">
        <v>0</v>
      </c>
      <c r="AJ32" s="20">
        <f t="shared" si="11"/>
        <v>1</v>
      </c>
      <c r="AK32" s="181">
        <v>0</v>
      </c>
      <c r="AL32" s="25">
        <f t="shared" si="24"/>
        <v>1</v>
      </c>
      <c r="AM32" s="183">
        <v>0</v>
      </c>
      <c r="AN32" s="20">
        <f t="shared" si="13"/>
        <v>1</v>
      </c>
      <c r="AO32" s="181">
        <v>0</v>
      </c>
      <c r="AP32" s="20">
        <f t="shared" si="14"/>
        <v>1</v>
      </c>
      <c r="AQ32" s="29">
        <f t="shared" si="25"/>
        <v>0</v>
      </c>
      <c r="AR32" s="22">
        <f t="shared" si="16"/>
        <v>0</v>
      </c>
      <c r="AS32" s="177"/>
      <c r="AT32" s="178"/>
    </row>
    <row r="33" spans="1:46" ht="13.5" x14ac:dyDescent="0.25">
      <c r="A33" s="23" t="s">
        <v>35</v>
      </c>
      <c r="B33" s="23" t="s">
        <v>140</v>
      </c>
      <c r="C33" s="23" t="s">
        <v>152</v>
      </c>
      <c r="D33" s="23" t="s">
        <v>90</v>
      </c>
      <c r="E33" s="23" t="s">
        <v>91</v>
      </c>
      <c r="F33" s="23" t="s">
        <v>92</v>
      </c>
      <c r="G33" s="23" t="s">
        <v>93</v>
      </c>
      <c r="H33" s="23" t="s">
        <v>231</v>
      </c>
      <c r="I33" s="23" t="s">
        <v>232</v>
      </c>
      <c r="J33" s="24">
        <v>5584455.8200000003</v>
      </c>
      <c r="K33" s="24">
        <v>903020</v>
      </c>
      <c r="L33" s="25">
        <f t="shared" si="17"/>
        <v>0.16170241633319968</v>
      </c>
      <c r="M33" s="24">
        <v>48376</v>
      </c>
      <c r="N33" s="25">
        <f t="shared" si="18"/>
        <v>8.6626166558158926E-3</v>
      </c>
      <c r="O33" s="26"/>
      <c r="P33" s="114">
        <v>0</v>
      </c>
      <c r="Q33" s="27">
        <f t="shared" si="19"/>
        <v>0.16170241633319968</v>
      </c>
      <c r="R33" s="28">
        <v>393079</v>
      </c>
      <c r="S33" s="185">
        <f>421581+6996</f>
        <v>428577</v>
      </c>
      <c r="T33" s="20">
        <f t="shared" si="3"/>
        <v>8.540724743346613E-2</v>
      </c>
      <c r="U33" s="181">
        <v>0</v>
      </c>
      <c r="V33" s="25">
        <f t="shared" si="20"/>
        <v>0.16170241633319968</v>
      </c>
      <c r="W33" s="185">
        <v>275407</v>
      </c>
      <c r="X33" s="20">
        <f t="shared" si="5"/>
        <v>0.13472395954956271</v>
      </c>
      <c r="Y33" s="181">
        <v>4681436</v>
      </c>
      <c r="Z33" s="25">
        <f t="shared" si="21"/>
        <v>1.0000000322323259</v>
      </c>
      <c r="AA33" s="185">
        <v>413111</v>
      </c>
      <c r="AB33" s="20">
        <f t="shared" si="7"/>
        <v>0.20869911725794618</v>
      </c>
      <c r="AC33" s="181">
        <v>0</v>
      </c>
      <c r="AD33" s="25">
        <f t="shared" si="22"/>
        <v>1.0000000322323259</v>
      </c>
      <c r="AE33" s="185">
        <v>1544800</v>
      </c>
      <c r="AF33" s="20">
        <f t="shared" si="9"/>
        <v>0.485324100925558</v>
      </c>
      <c r="AG33" s="181">
        <v>0</v>
      </c>
      <c r="AH33" s="25">
        <f t="shared" si="23"/>
        <v>1.0000000322323259</v>
      </c>
      <c r="AI33" s="185">
        <v>1544800</v>
      </c>
      <c r="AJ33" s="20">
        <f t="shared" si="11"/>
        <v>0.7619490845931699</v>
      </c>
      <c r="AK33" s="181">
        <v>0</v>
      </c>
      <c r="AL33" s="25">
        <f t="shared" si="24"/>
        <v>1.0000000322323259</v>
      </c>
      <c r="AM33" s="183">
        <v>1329385</v>
      </c>
      <c r="AN33" s="20">
        <f t="shared" si="13"/>
        <v>1.0000000322323259</v>
      </c>
      <c r="AO33" s="181">
        <v>0</v>
      </c>
      <c r="AP33" s="20">
        <f t="shared" si="14"/>
        <v>1.0000000322323259</v>
      </c>
      <c r="AQ33" s="29">
        <f t="shared" si="25"/>
        <v>-0.17999999970197678</v>
      </c>
      <c r="AR33" s="22">
        <f t="shared" si="16"/>
        <v>-0.17999999970197678</v>
      </c>
      <c r="AS33" s="177"/>
      <c r="AT33" s="178"/>
    </row>
    <row r="34" spans="1:46" ht="96.75" thickBot="1" x14ac:dyDescent="0.3">
      <c r="A34" s="166" t="s">
        <v>35</v>
      </c>
      <c r="B34" s="166" t="s">
        <v>140</v>
      </c>
      <c r="C34" s="166"/>
      <c r="D34" s="166" t="s">
        <v>38</v>
      </c>
      <c r="E34" s="166" t="s">
        <v>135</v>
      </c>
      <c r="F34" s="166" t="s">
        <v>136</v>
      </c>
      <c r="G34" s="166" t="s">
        <v>137</v>
      </c>
      <c r="H34" s="166" t="s">
        <v>233</v>
      </c>
      <c r="I34" s="166"/>
      <c r="J34" s="167">
        <v>85779273</v>
      </c>
      <c r="K34" s="162"/>
      <c r="L34" s="145">
        <f t="shared" si="17"/>
        <v>0</v>
      </c>
      <c r="M34" s="162"/>
      <c r="N34" s="145">
        <f t="shared" si="18"/>
        <v>0</v>
      </c>
      <c r="O34" s="165"/>
      <c r="P34" s="168">
        <v>0</v>
      </c>
      <c r="Q34" s="169">
        <f t="shared" si="19"/>
        <v>0</v>
      </c>
      <c r="R34" s="170"/>
      <c r="S34" s="182">
        <v>0</v>
      </c>
      <c r="T34" s="171">
        <f t="shared" si="3"/>
        <v>0</v>
      </c>
      <c r="U34" s="182">
        <f>35701000/0.95</f>
        <v>37580000</v>
      </c>
      <c r="V34" s="145">
        <f t="shared" si="20"/>
        <v>0.43810117159654638</v>
      </c>
      <c r="W34" s="186">
        <v>0</v>
      </c>
      <c r="X34" s="171">
        <f t="shared" si="5"/>
        <v>0</v>
      </c>
      <c r="Y34" s="168">
        <f>43206000/0.95</f>
        <v>45480000</v>
      </c>
      <c r="Z34" s="145">
        <f t="shared" si="21"/>
        <v>0.96829918341695431</v>
      </c>
      <c r="AA34" s="182">
        <v>21060000</v>
      </c>
      <c r="AB34" s="171">
        <f t="shared" si="7"/>
        <v>0.24551385507778783</v>
      </c>
      <c r="AC34" s="182">
        <f>1653000/0.95</f>
        <v>1740000</v>
      </c>
      <c r="AD34" s="145">
        <f t="shared" si="22"/>
        <v>0.98858380392195677</v>
      </c>
      <c r="AE34" s="182">
        <f>38703000/0.95</f>
        <v>40740000</v>
      </c>
      <c r="AF34" s="171">
        <f t="shared" si="9"/>
        <v>0.72045376276387885</v>
      </c>
      <c r="AG34" s="182">
        <v>0</v>
      </c>
      <c r="AH34" s="145">
        <f t="shared" si="23"/>
        <v>0.98858380392195677</v>
      </c>
      <c r="AI34" s="182">
        <v>23979273</v>
      </c>
      <c r="AJ34" s="171">
        <f t="shared" si="11"/>
        <v>1</v>
      </c>
      <c r="AK34" s="182">
        <v>0</v>
      </c>
      <c r="AL34" s="145">
        <f t="shared" si="24"/>
        <v>0.98858380392195677</v>
      </c>
      <c r="AM34" s="184">
        <v>0</v>
      </c>
      <c r="AN34" s="171">
        <f t="shared" si="13"/>
        <v>1</v>
      </c>
      <c r="AO34" s="182">
        <v>0</v>
      </c>
      <c r="AP34" s="171">
        <f t="shared" si="14"/>
        <v>1</v>
      </c>
      <c r="AQ34" s="146">
        <f t="shared" si="25"/>
        <v>979273</v>
      </c>
      <c r="AR34" s="165">
        <f t="shared" si="16"/>
        <v>0</v>
      </c>
      <c r="AS34" s="206" t="s">
        <v>234</v>
      </c>
      <c r="AT34" s="180"/>
    </row>
    <row r="35" spans="1:46" ht="14.25" thickBot="1" x14ac:dyDescent="0.3">
      <c r="I35" s="156" t="s">
        <v>100</v>
      </c>
      <c r="J35" s="157">
        <f>SUM(J4:J34)</f>
        <v>1249751893.47</v>
      </c>
      <c r="K35" s="157">
        <f>SUM(K4:K34)</f>
        <v>902319241</v>
      </c>
      <c r="L35" s="158">
        <f t="shared" si="17"/>
        <v>0.72199869887347357</v>
      </c>
      <c r="M35" s="157">
        <f>SUM(M4:M34)</f>
        <v>292691603</v>
      </c>
      <c r="N35" s="158">
        <f t="shared" si="18"/>
        <v>0.2341997675933315</v>
      </c>
      <c r="O35" s="159">
        <f>SUM(O4:O34)</f>
        <v>3835372</v>
      </c>
      <c r="P35" s="12"/>
      <c r="Q35" s="107"/>
      <c r="R35" s="12"/>
      <c r="S35" s="12"/>
      <c r="T35" s="107"/>
      <c r="U35" s="12"/>
      <c r="V35" s="107"/>
      <c r="W35" s="12"/>
      <c r="X35" s="107"/>
      <c r="Y35" s="12"/>
      <c r="Z35" s="107"/>
      <c r="AA35" s="12"/>
      <c r="AB35" s="107"/>
      <c r="AC35" s="12"/>
      <c r="AD35" s="107"/>
      <c r="AE35" s="12"/>
      <c r="AF35" s="107"/>
      <c r="AG35" s="12"/>
      <c r="AH35" s="107"/>
      <c r="AI35" s="12"/>
      <c r="AJ35" s="107"/>
      <c r="AK35" s="12"/>
      <c r="AL35" s="107"/>
      <c r="AM35" s="106"/>
      <c r="AN35" s="107"/>
      <c r="AO35" s="12"/>
      <c r="AP35" s="107"/>
      <c r="AQ35" s="12"/>
      <c r="AR35" s="12"/>
      <c r="AS35" s="13"/>
      <c r="AT35" s="13"/>
    </row>
    <row r="36" spans="1:46" ht="13.5" x14ac:dyDescent="0.25">
      <c r="L36" s="160"/>
      <c r="N36" s="160"/>
      <c r="O36" s="12"/>
      <c r="P36" s="12"/>
      <c r="Q36" s="107"/>
      <c r="R36" s="12"/>
      <c r="S36" s="12"/>
      <c r="T36" s="107"/>
      <c r="U36" s="12"/>
      <c r="V36" s="107"/>
      <c r="W36" s="12"/>
      <c r="X36" s="107"/>
      <c r="Y36" s="12"/>
      <c r="Z36" s="107"/>
      <c r="AA36" s="12"/>
      <c r="AB36" s="107"/>
      <c r="AC36" s="12"/>
      <c r="AD36" s="107"/>
      <c r="AE36" s="12"/>
      <c r="AF36" s="107"/>
      <c r="AG36" s="12"/>
      <c r="AH36" s="107"/>
      <c r="AI36" s="12"/>
      <c r="AJ36" s="107"/>
      <c r="AK36" s="12"/>
      <c r="AL36" s="107"/>
      <c r="AM36" s="106"/>
      <c r="AN36" s="107"/>
      <c r="AO36" s="12"/>
      <c r="AP36" s="107"/>
      <c r="AQ36" s="12"/>
      <c r="AR36" s="12"/>
      <c r="AS36" s="13"/>
      <c r="AT36" s="13"/>
    </row>
    <row r="37" spans="1:46" s="1" customFormat="1" x14ac:dyDescent="0.25">
      <c r="A37" s="155" t="s">
        <v>101</v>
      </c>
    </row>
    <row r="38" spans="1:46" s="1" customFormat="1" x14ac:dyDescent="0.25"/>
    <row r="39" spans="1:46" x14ac:dyDescent="0.25">
      <c r="A39" s="11" t="s">
        <v>102</v>
      </c>
    </row>
    <row r="40" spans="1:46" x14ac:dyDescent="0.25">
      <c r="A40" s="11" t="s">
        <v>103</v>
      </c>
    </row>
    <row r="41" spans="1:46" x14ac:dyDescent="0.25">
      <c r="A41" s="11" t="s">
        <v>104</v>
      </c>
    </row>
    <row r="42" spans="1:46" x14ac:dyDescent="0.25">
      <c r="A42" s="11" t="s">
        <v>105</v>
      </c>
      <c r="I42" s="33"/>
      <c r="J42" s="34"/>
      <c r="K42" s="34"/>
    </row>
    <row r="43" spans="1:46" x14ac:dyDescent="0.25">
      <c r="A43" s="10" t="s">
        <v>106</v>
      </c>
      <c r="I43" s="33"/>
      <c r="J43" s="34"/>
    </row>
    <row r="44" spans="1:46" x14ac:dyDescent="0.25">
      <c r="A44" s="10" t="s">
        <v>107</v>
      </c>
    </row>
    <row r="45" spans="1:46" x14ac:dyDescent="0.25">
      <c r="A45" s="10" t="s">
        <v>108</v>
      </c>
    </row>
    <row r="46" spans="1:46" x14ac:dyDescent="0.25">
      <c r="A46" s="10" t="s">
        <v>109</v>
      </c>
    </row>
    <row r="47" spans="1:46" x14ac:dyDescent="0.25">
      <c r="A47" s="33"/>
    </row>
  </sheetData>
  <sheetProtection sheet="1" objects="1" scenarios="1" selectLockedCells="1" autoFilter="0" selectUnlockedCells="1"/>
  <protectedRanges>
    <protectedRange sqref="J4:J34" name="Range1"/>
  </protectedRanges>
  <autoFilter ref="A3:AT37" xr:uid="{49F3501F-46F9-479B-9CC3-F8474E238043}"/>
  <conditionalFormatting sqref="L35:L36">
    <cfRule type="cellIs" dxfId="8" priority="1" operator="greaterThan">
      <formula>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85E5-52BA-4358-A225-3BD6B7EBCDA4}">
  <dimension ref="A1:AT27"/>
  <sheetViews>
    <sheetView zoomScale="90" zoomScaleNormal="90" workbookViewId="0">
      <pane xSplit="9" ySplit="3" topLeftCell="J4" activePane="bottomRight" state="frozen"/>
      <selection pane="topRight" activeCell="J1" sqref="J1"/>
      <selection pane="bottomLeft" activeCell="A4" sqref="A4"/>
      <selection pane="bottomRight" activeCell="J4"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13.5" x14ac:dyDescent="0.25">
      <c r="A4" s="23" t="s">
        <v>139</v>
      </c>
      <c r="B4" s="23" t="s">
        <v>235</v>
      </c>
      <c r="C4" s="23" t="s">
        <v>236</v>
      </c>
      <c r="D4" s="23" t="s">
        <v>38</v>
      </c>
      <c r="E4" s="23" t="s">
        <v>39</v>
      </c>
      <c r="F4" s="23" t="s">
        <v>237</v>
      </c>
      <c r="G4" s="23" t="s">
        <v>238</v>
      </c>
      <c r="H4" s="23" t="s">
        <v>239</v>
      </c>
      <c r="I4" s="23" t="s">
        <v>240</v>
      </c>
      <c r="J4" s="24">
        <v>4500000</v>
      </c>
      <c r="K4" s="24">
        <v>2411031</v>
      </c>
      <c r="L4" s="25">
        <f t="shared" ref="L4:L7" si="0">IFERROR(K4/J4,"")</f>
        <v>0.53578466666666669</v>
      </c>
      <c r="M4" s="24">
        <v>908456</v>
      </c>
      <c r="N4" s="25">
        <f t="shared" ref="N4:N7" si="1">IFERROR(M4/J4,"")</f>
        <v>0.20187911111111112</v>
      </c>
      <c r="O4" s="26">
        <v>184289</v>
      </c>
      <c r="P4" s="114">
        <v>500000</v>
      </c>
      <c r="Q4" s="27">
        <f t="shared" ref="Q4:Q7" si="2">IFERROR((K4+P4)/J4,"")</f>
        <v>0.64689577777777774</v>
      </c>
      <c r="R4" s="28"/>
      <c r="S4" s="185">
        <v>500000</v>
      </c>
      <c r="T4" s="20">
        <f t="shared" ref="T4:T14" si="3">IFERROR((M4+S4)/J4,"")</f>
        <v>0.31299022222222223</v>
      </c>
      <c r="U4" s="181">
        <v>700000</v>
      </c>
      <c r="V4" s="25">
        <f t="shared" ref="V4:V7" si="4">IFERROR((K4+P4+U4)/J4,"")</f>
        <v>0.80245133333333329</v>
      </c>
      <c r="W4" s="185">
        <v>500000</v>
      </c>
      <c r="X4" s="20">
        <f t="shared" ref="X4:X14" si="5">IFERROR((M4+S4+W4)/J4,"")</f>
        <v>0.42410133333333333</v>
      </c>
      <c r="Y4" s="181">
        <v>700000</v>
      </c>
      <c r="Z4" s="25">
        <f t="shared" ref="Z4:Z7" si="6">IFERROR((K4+P4+U4+Y4)/J4,"")</f>
        <v>0.95800688888888885</v>
      </c>
      <c r="AA4" s="185">
        <v>500000</v>
      </c>
      <c r="AB4" s="20">
        <f t="shared" ref="AB4:AB14" si="7">IFERROR((M4+S4+W4+AA4)/J4,"")</f>
        <v>0.53521244444444449</v>
      </c>
      <c r="AC4" s="181">
        <v>188969</v>
      </c>
      <c r="AD4" s="25">
        <f t="shared" ref="AD4:AD7" si="8">IFERROR((K4+P4+U4+Y4+AC4)/J4,"")</f>
        <v>1</v>
      </c>
      <c r="AE4" s="185">
        <v>1000000</v>
      </c>
      <c r="AF4" s="20">
        <f t="shared" ref="AF4:AF14" si="9">IFERROR((M4+W4+S4+AA4+AE4)/J4,"")</f>
        <v>0.7574346666666667</v>
      </c>
      <c r="AG4" s="181"/>
      <c r="AH4" s="25">
        <f t="shared" ref="AH4:AH7" si="10">IFERROR((K4+P4+U4+Y4+AC4+AG4)/J4,"")</f>
        <v>1</v>
      </c>
      <c r="AI4" s="185">
        <v>1000000</v>
      </c>
      <c r="AJ4" s="20">
        <f t="shared" ref="AJ4:AJ14" si="11">IFERROR((M4+W4+S4+AA4+AE4+AI4)/J4,"")</f>
        <v>0.97965688888888891</v>
      </c>
      <c r="AK4" s="181"/>
      <c r="AL4" s="25">
        <f t="shared" ref="AL4:AL7" si="12">IFERROR((K4+P4+U4+Y4+AC4+AG4+AK4)/J4,"")</f>
        <v>1</v>
      </c>
      <c r="AM4" s="183">
        <v>91544</v>
      </c>
      <c r="AN4" s="20">
        <f t="shared" ref="AN4:AN14" si="13">IFERROR((M4+S4+W4+AA4+AE4+AI4+AM4)/J4,"")</f>
        <v>1</v>
      </c>
      <c r="AO4" s="181"/>
      <c r="AP4" s="20">
        <f t="shared" ref="AP4:AP14" si="14">IFERROR((M4+S4+W4+AA4+AE4+AI4+AM4+AO4)/J4,"")</f>
        <v>1</v>
      </c>
      <c r="AQ4" s="29">
        <f t="shared" ref="AQ4:AQ7" si="15">J4-K4-P4-U4-Y4-AC4-AG4-AK4</f>
        <v>0</v>
      </c>
      <c r="AR4" s="22">
        <f t="shared" ref="AR4:AR14" si="16">J4-M4-S4-W4-AA4-AE4-AI4-AM4-AO4</f>
        <v>0</v>
      </c>
      <c r="AS4" s="177"/>
      <c r="AT4" s="178"/>
    </row>
    <row r="5" spans="1:46" ht="13.5" x14ac:dyDescent="0.25">
      <c r="A5" s="23" t="s">
        <v>139</v>
      </c>
      <c r="B5" s="23" t="s">
        <v>235</v>
      </c>
      <c r="C5" s="23" t="s">
        <v>236</v>
      </c>
      <c r="D5" s="23" t="s">
        <v>38</v>
      </c>
      <c r="E5" s="23" t="s">
        <v>39</v>
      </c>
      <c r="F5" s="23" t="s">
        <v>237</v>
      </c>
      <c r="G5" s="23" t="s">
        <v>238</v>
      </c>
      <c r="H5" s="23" t="s">
        <v>241</v>
      </c>
      <c r="I5" s="23" t="s">
        <v>242</v>
      </c>
      <c r="J5" s="24">
        <v>2500000</v>
      </c>
      <c r="K5" s="24">
        <v>1543215</v>
      </c>
      <c r="L5" s="25">
        <f t="shared" si="0"/>
        <v>0.617286</v>
      </c>
      <c r="M5" s="24">
        <v>808303</v>
      </c>
      <c r="N5" s="25">
        <f t="shared" si="1"/>
        <v>0.32332119999999998</v>
      </c>
      <c r="O5" s="26">
        <v>92348</v>
      </c>
      <c r="P5" s="114"/>
      <c r="Q5" s="27">
        <f t="shared" si="2"/>
        <v>0.617286</v>
      </c>
      <c r="R5" s="28"/>
      <c r="S5" s="185">
        <v>392348</v>
      </c>
      <c r="T5" s="20">
        <f t="shared" si="3"/>
        <v>0.48026039999999998</v>
      </c>
      <c r="U5" s="181">
        <f>J5-K5</f>
        <v>956785</v>
      </c>
      <c r="V5" s="25">
        <f t="shared" si="4"/>
        <v>1</v>
      </c>
      <c r="W5" s="185">
        <v>100000</v>
      </c>
      <c r="X5" s="20">
        <f t="shared" si="5"/>
        <v>0.52026039999999996</v>
      </c>
      <c r="Y5" s="181"/>
      <c r="Z5" s="25">
        <f t="shared" si="6"/>
        <v>1</v>
      </c>
      <c r="AA5" s="185">
        <v>225000</v>
      </c>
      <c r="AB5" s="20">
        <f t="shared" si="7"/>
        <v>0.61026040000000004</v>
      </c>
      <c r="AC5" s="181"/>
      <c r="AD5" s="25">
        <f t="shared" si="8"/>
        <v>1</v>
      </c>
      <c r="AE5" s="185">
        <v>450000</v>
      </c>
      <c r="AF5" s="20">
        <f t="shared" si="9"/>
        <v>0.79026039999999997</v>
      </c>
      <c r="AG5" s="181"/>
      <c r="AH5" s="25">
        <f t="shared" si="10"/>
        <v>1</v>
      </c>
      <c r="AI5" s="185">
        <v>524349</v>
      </c>
      <c r="AJ5" s="20">
        <f t="shared" si="11"/>
        <v>1</v>
      </c>
      <c r="AK5" s="181"/>
      <c r="AL5" s="25">
        <f t="shared" si="12"/>
        <v>1</v>
      </c>
      <c r="AM5" s="183"/>
      <c r="AN5" s="20">
        <f t="shared" si="13"/>
        <v>1</v>
      </c>
      <c r="AO5" s="181"/>
      <c r="AP5" s="20">
        <f t="shared" si="14"/>
        <v>1</v>
      </c>
      <c r="AQ5" s="29">
        <f t="shared" si="15"/>
        <v>0</v>
      </c>
      <c r="AR5" s="22">
        <f t="shared" si="16"/>
        <v>0</v>
      </c>
      <c r="AS5" s="177"/>
      <c r="AT5" s="178"/>
    </row>
    <row r="6" spans="1:46" ht="13.5" x14ac:dyDescent="0.25">
      <c r="A6" s="23" t="s">
        <v>139</v>
      </c>
      <c r="B6" s="23" t="s">
        <v>235</v>
      </c>
      <c r="C6" s="23" t="s">
        <v>236</v>
      </c>
      <c r="D6" s="23" t="s">
        <v>38</v>
      </c>
      <c r="E6" s="23" t="s">
        <v>39</v>
      </c>
      <c r="F6" s="23" t="s">
        <v>237</v>
      </c>
      <c r="G6" s="23" t="s">
        <v>238</v>
      </c>
      <c r="H6" s="23" t="s">
        <v>243</v>
      </c>
      <c r="I6" s="23" t="s">
        <v>244</v>
      </c>
      <c r="J6" s="43">
        <f>800000-695192</f>
        <v>104808</v>
      </c>
      <c r="K6" s="24">
        <v>800000</v>
      </c>
      <c r="L6" s="25">
        <f t="shared" si="0"/>
        <v>7.6330051141134261</v>
      </c>
      <c r="M6" s="24">
        <v>70353</v>
      </c>
      <c r="N6" s="25">
        <f t="shared" si="1"/>
        <v>0.67125601099152732</v>
      </c>
      <c r="O6" s="26">
        <v>3840</v>
      </c>
      <c r="P6" s="114">
        <v>-695192</v>
      </c>
      <c r="Q6" s="27">
        <f t="shared" si="2"/>
        <v>1</v>
      </c>
      <c r="R6" s="28"/>
      <c r="S6" s="185">
        <v>20000</v>
      </c>
      <c r="T6" s="20">
        <f t="shared" si="3"/>
        <v>0.86208113884436299</v>
      </c>
      <c r="U6" s="181"/>
      <c r="V6" s="25">
        <f t="shared" si="4"/>
        <v>1</v>
      </c>
      <c r="W6" s="185">
        <v>14455</v>
      </c>
      <c r="X6" s="20">
        <f t="shared" si="5"/>
        <v>1</v>
      </c>
      <c r="Y6" s="181"/>
      <c r="Z6" s="25">
        <f t="shared" si="6"/>
        <v>1</v>
      </c>
      <c r="AA6" s="185"/>
      <c r="AB6" s="20">
        <f t="shared" si="7"/>
        <v>1</v>
      </c>
      <c r="AC6" s="181"/>
      <c r="AD6" s="25">
        <f t="shared" si="8"/>
        <v>1</v>
      </c>
      <c r="AE6" s="185"/>
      <c r="AF6" s="20">
        <f t="shared" si="9"/>
        <v>1</v>
      </c>
      <c r="AG6" s="181"/>
      <c r="AH6" s="25">
        <f t="shared" si="10"/>
        <v>1</v>
      </c>
      <c r="AI6" s="185"/>
      <c r="AJ6" s="20">
        <f t="shared" si="11"/>
        <v>1</v>
      </c>
      <c r="AK6" s="181"/>
      <c r="AL6" s="25">
        <f t="shared" si="12"/>
        <v>1</v>
      </c>
      <c r="AM6" s="183"/>
      <c r="AN6" s="20">
        <f t="shared" si="13"/>
        <v>1</v>
      </c>
      <c r="AO6" s="181"/>
      <c r="AP6" s="20">
        <f t="shared" si="14"/>
        <v>1</v>
      </c>
      <c r="AQ6" s="29">
        <f t="shared" si="15"/>
        <v>0</v>
      </c>
      <c r="AR6" s="22">
        <f t="shared" si="16"/>
        <v>0</v>
      </c>
      <c r="AS6" s="177"/>
      <c r="AT6" s="178"/>
    </row>
    <row r="7" spans="1:46" ht="13.5" x14ac:dyDescent="0.25">
      <c r="A7" s="23" t="s">
        <v>139</v>
      </c>
      <c r="B7" s="23" t="s">
        <v>235</v>
      </c>
      <c r="C7" s="23" t="s">
        <v>236</v>
      </c>
      <c r="D7" s="23" t="s">
        <v>38</v>
      </c>
      <c r="E7" s="23" t="s">
        <v>39</v>
      </c>
      <c r="F7" s="23" t="s">
        <v>237</v>
      </c>
      <c r="G7" s="23" t="s">
        <v>238</v>
      </c>
      <c r="H7" s="23" t="s">
        <v>245</v>
      </c>
      <c r="I7" s="23" t="s">
        <v>246</v>
      </c>
      <c r="J7" s="24">
        <v>2200000</v>
      </c>
      <c r="K7" s="24">
        <v>2200000</v>
      </c>
      <c r="L7" s="25">
        <f t="shared" si="0"/>
        <v>1</v>
      </c>
      <c r="M7" s="24">
        <v>428476</v>
      </c>
      <c r="N7" s="25">
        <f t="shared" si="1"/>
        <v>0.19476181818181817</v>
      </c>
      <c r="O7" s="26">
        <v>13605</v>
      </c>
      <c r="P7" s="114"/>
      <c r="Q7" s="27">
        <f t="shared" si="2"/>
        <v>1</v>
      </c>
      <c r="R7" s="28"/>
      <c r="S7" s="185">
        <v>313605</v>
      </c>
      <c r="T7" s="20">
        <f t="shared" si="3"/>
        <v>0.33730954545454545</v>
      </c>
      <c r="U7" s="181"/>
      <c r="V7" s="25">
        <f t="shared" si="4"/>
        <v>1</v>
      </c>
      <c r="W7" s="185">
        <v>175500</v>
      </c>
      <c r="X7" s="20">
        <f t="shared" si="5"/>
        <v>0.41708227272727272</v>
      </c>
      <c r="Y7" s="181"/>
      <c r="Z7" s="25">
        <f t="shared" si="6"/>
        <v>1</v>
      </c>
      <c r="AA7" s="185">
        <v>175500</v>
      </c>
      <c r="AB7" s="20">
        <f t="shared" si="7"/>
        <v>0.49685499999999999</v>
      </c>
      <c r="AC7" s="181"/>
      <c r="AD7" s="25">
        <f t="shared" si="8"/>
        <v>1</v>
      </c>
      <c r="AE7" s="185">
        <v>351000</v>
      </c>
      <c r="AF7" s="20">
        <f t="shared" si="9"/>
        <v>0.65640045454545459</v>
      </c>
      <c r="AG7" s="181"/>
      <c r="AH7" s="25">
        <f t="shared" si="10"/>
        <v>1</v>
      </c>
      <c r="AI7" s="185">
        <v>351000</v>
      </c>
      <c r="AJ7" s="20">
        <f t="shared" si="11"/>
        <v>0.81594590909090914</v>
      </c>
      <c r="AK7" s="181"/>
      <c r="AL7" s="25">
        <f t="shared" si="12"/>
        <v>1</v>
      </c>
      <c r="AM7" s="183">
        <v>351000</v>
      </c>
      <c r="AN7" s="20">
        <f t="shared" si="13"/>
        <v>0.97549136363636368</v>
      </c>
      <c r="AO7" s="181">
        <v>53919</v>
      </c>
      <c r="AP7" s="20">
        <f t="shared" si="14"/>
        <v>1</v>
      </c>
      <c r="AQ7" s="29">
        <f t="shared" si="15"/>
        <v>0</v>
      </c>
      <c r="AR7" s="22">
        <f t="shared" si="16"/>
        <v>0</v>
      </c>
      <c r="AS7" s="177"/>
      <c r="AT7" s="178"/>
    </row>
    <row r="8" spans="1:46" ht="13.5" x14ac:dyDescent="0.25">
      <c r="A8" s="23" t="s">
        <v>35</v>
      </c>
      <c r="B8" s="23" t="s">
        <v>235</v>
      </c>
      <c r="C8" s="23" t="s">
        <v>247</v>
      </c>
      <c r="D8" s="23" t="s">
        <v>54</v>
      </c>
      <c r="E8" s="23" t="s">
        <v>55</v>
      </c>
      <c r="F8" s="23" t="s">
        <v>77</v>
      </c>
      <c r="G8" s="23" t="s">
        <v>78</v>
      </c>
      <c r="H8" s="23" t="s">
        <v>248</v>
      </c>
      <c r="I8" s="23" t="s">
        <v>249</v>
      </c>
      <c r="J8" s="44">
        <v>12950000</v>
      </c>
      <c r="K8" s="24">
        <v>12950000</v>
      </c>
      <c r="L8" s="25">
        <f t="shared" ref="L8:L15" si="17">IFERROR(K8/J8,"")</f>
        <v>1</v>
      </c>
      <c r="M8" s="24">
        <v>2407938</v>
      </c>
      <c r="N8" s="25">
        <f t="shared" ref="N8:N15" si="18">IFERROR(M8/J8,"")</f>
        <v>0.18594115830115829</v>
      </c>
      <c r="O8" s="26">
        <v>421831</v>
      </c>
      <c r="P8" s="114">
        <v>0</v>
      </c>
      <c r="Q8" s="27">
        <f t="shared" ref="Q8:Q14" si="19">IFERROR((K8+P8)/J8,"")</f>
        <v>1</v>
      </c>
      <c r="R8" s="28">
        <v>465314</v>
      </c>
      <c r="S8" s="185">
        <f>986074+O8</f>
        <v>1407905</v>
      </c>
      <c r="T8" s="20">
        <f t="shared" si="3"/>
        <v>0.29465969111969115</v>
      </c>
      <c r="U8" s="181">
        <v>0</v>
      </c>
      <c r="V8" s="25">
        <f t="shared" ref="V8:V14" si="20">IFERROR((K8+P8+U8)/J8,"")</f>
        <v>1</v>
      </c>
      <c r="W8" s="185">
        <v>1246640</v>
      </c>
      <c r="X8" s="20">
        <f t="shared" si="5"/>
        <v>0.39092532818532816</v>
      </c>
      <c r="Y8" s="181"/>
      <c r="Z8" s="25">
        <f t="shared" ref="Z8:Z14" si="21">IFERROR((K8+P8+U8+Y8)/J8,"")</f>
        <v>1</v>
      </c>
      <c r="AA8" s="185">
        <v>1725958</v>
      </c>
      <c r="AB8" s="20">
        <f t="shared" si="7"/>
        <v>0.52420393822393818</v>
      </c>
      <c r="AC8" s="181"/>
      <c r="AD8" s="25">
        <f t="shared" ref="AD8:AD14" si="22">IFERROR((K8+P8+U8+Y8+AC8)/J8,"")</f>
        <v>1</v>
      </c>
      <c r="AE8" s="185">
        <v>3407832</v>
      </c>
      <c r="AF8" s="20">
        <f t="shared" si="9"/>
        <v>0.78735698841698842</v>
      </c>
      <c r="AG8" s="181"/>
      <c r="AH8" s="25">
        <f t="shared" ref="AH8:AH14" si="23">IFERROR((K8+P8+U8+Y8+AC8+AG8)/J8,"")</f>
        <v>1</v>
      </c>
      <c r="AI8" s="185">
        <v>2608898</v>
      </c>
      <c r="AJ8" s="20">
        <f t="shared" si="11"/>
        <v>0.9888162934362934</v>
      </c>
      <c r="AK8" s="181"/>
      <c r="AL8" s="25">
        <f t="shared" ref="AL8:AL14" si="24">IFERROR((K8+P8+U8+Y8+AC8+AG8+AK8)/J8,"")</f>
        <v>1</v>
      </c>
      <c r="AM8" s="183">
        <v>144829</v>
      </c>
      <c r="AN8" s="20">
        <f t="shared" si="13"/>
        <v>1</v>
      </c>
      <c r="AO8" s="181"/>
      <c r="AP8" s="20">
        <f t="shared" si="14"/>
        <v>1</v>
      </c>
      <c r="AQ8" s="29">
        <f t="shared" ref="AQ8:AQ14" si="25">J8-K8-P8-U8-Y8-AC8-AG8-AK8</f>
        <v>0</v>
      </c>
      <c r="AR8" s="22">
        <f t="shared" si="16"/>
        <v>0</v>
      </c>
      <c r="AS8" s="177"/>
      <c r="AT8" s="178"/>
    </row>
    <row r="9" spans="1:46" ht="13.5" x14ac:dyDescent="0.25">
      <c r="A9" s="23" t="s">
        <v>35</v>
      </c>
      <c r="B9" s="23" t="s">
        <v>235</v>
      </c>
      <c r="C9" s="23" t="s">
        <v>247</v>
      </c>
      <c r="D9" s="23" t="s">
        <v>54</v>
      </c>
      <c r="E9" s="23" t="s">
        <v>55</v>
      </c>
      <c r="F9" s="23" t="s">
        <v>77</v>
      </c>
      <c r="G9" s="23" t="s">
        <v>78</v>
      </c>
      <c r="H9" s="23" t="s">
        <v>250</v>
      </c>
      <c r="I9" s="23" t="s">
        <v>251</v>
      </c>
      <c r="J9" s="44">
        <v>1785000</v>
      </c>
      <c r="K9" s="24">
        <v>1785000</v>
      </c>
      <c r="L9" s="25">
        <f t="shared" si="17"/>
        <v>1</v>
      </c>
      <c r="M9" s="24">
        <v>97013</v>
      </c>
      <c r="N9" s="25">
        <f t="shared" si="18"/>
        <v>5.4349019607843135E-2</v>
      </c>
      <c r="O9" s="26"/>
      <c r="P9" s="114">
        <v>0</v>
      </c>
      <c r="Q9" s="27">
        <f t="shared" si="19"/>
        <v>1</v>
      </c>
      <c r="R9" s="28"/>
      <c r="S9" s="185">
        <v>88529</v>
      </c>
      <c r="T9" s="20">
        <f t="shared" si="3"/>
        <v>0.10394509803921569</v>
      </c>
      <c r="U9" s="181"/>
      <c r="V9" s="25">
        <f t="shared" si="20"/>
        <v>1</v>
      </c>
      <c r="W9" s="185">
        <v>150000</v>
      </c>
      <c r="X9" s="20">
        <f t="shared" si="5"/>
        <v>0.18797871148459383</v>
      </c>
      <c r="Y9" s="181"/>
      <c r="Z9" s="25">
        <f t="shared" si="21"/>
        <v>1</v>
      </c>
      <c r="AA9" s="185">
        <v>250000</v>
      </c>
      <c r="AB9" s="20">
        <f t="shared" si="7"/>
        <v>0.32803473389355742</v>
      </c>
      <c r="AC9" s="181"/>
      <c r="AD9" s="25">
        <f t="shared" si="22"/>
        <v>1</v>
      </c>
      <c r="AE9" s="185">
        <v>400000</v>
      </c>
      <c r="AF9" s="20">
        <f t="shared" si="9"/>
        <v>0.55212436974789914</v>
      </c>
      <c r="AG9" s="181"/>
      <c r="AH9" s="25">
        <f t="shared" si="23"/>
        <v>1</v>
      </c>
      <c r="AI9" s="185">
        <v>400000</v>
      </c>
      <c r="AJ9" s="20">
        <f t="shared" si="11"/>
        <v>0.77621400560224085</v>
      </c>
      <c r="AK9" s="181"/>
      <c r="AL9" s="25">
        <f t="shared" si="24"/>
        <v>1</v>
      </c>
      <c r="AM9" s="183">
        <v>399458</v>
      </c>
      <c r="AN9" s="20">
        <f t="shared" si="13"/>
        <v>1</v>
      </c>
      <c r="AO9" s="181"/>
      <c r="AP9" s="20">
        <f t="shared" si="14"/>
        <v>1</v>
      </c>
      <c r="AQ9" s="29">
        <f t="shared" si="25"/>
        <v>0</v>
      </c>
      <c r="AR9" s="22">
        <f t="shared" si="16"/>
        <v>0</v>
      </c>
      <c r="AS9" s="177"/>
      <c r="AT9" s="178"/>
    </row>
    <row r="10" spans="1:46" ht="13.5" x14ac:dyDescent="0.25">
      <c r="A10" s="23" t="s">
        <v>35</v>
      </c>
      <c r="B10" s="23" t="s">
        <v>235</v>
      </c>
      <c r="C10" s="23" t="s">
        <v>247</v>
      </c>
      <c r="D10" s="23" t="s">
        <v>54</v>
      </c>
      <c r="E10" s="23" t="s">
        <v>55</v>
      </c>
      <c r="F10" s="23" t="s">
        <v>77</v>
      </c>
      <c r="G10" s="23" t="s">
        <v>78</v>
      </c>
      <c r="H10" s="23" t="s">
        <v>252</v>
      </c>
      <c r="I10" s="23" t="s">
        <v>253</v>
      </c>
      <c r="J10" s="43">
        <v>2737000</v>
      </c>
      <c r="K10" s="24">
        <v>3787000</v>
      </c>
      <c r="L10" s="25">
        <f t="shared" si="17"/>
        <v>1.3836317135549872</v>
      </c>
      <c r="M10" s="24">
        <v>426104</v>
      </c>
      <c r="N10" s="25">
        <f t="shared" si="18"/>
        <v>0.15568286445012788</v>
      </c>
      <c r="O10" s="26"/>
      <c r="P10" s="114">
        <v>-1050000</v>
      </c>
      <c r="Q10" s="27">
        <f t="shared" si="19"/>
        <v>1</v>
      </c>
      <c r="R10" s="28">
        <v>268390</v>
      </c>
      <c r="S10" s="185">
        <v>372935</v>
      </c>
      <c r="T10" s="20">
        <f t="shared" si="3"/>
        <v>0.29193971501644134</v>
      </c>
      <c r="U10" s="181"/>
      <c r="V10" s="25">
        <f t="shared" si="20"/>
        <v>1</v>
      </c>
      <c r="W10" s="185">
        <v>112456</v>
      </c>
      <c r="X10" s="20">
        <f t="shared" si="5"/>
        <v>0.3330270369017172</v>
      </c>
      <c r="Y10" s="181"/>
      <c r="Z10" s="25">
        <f t="shared" si="21"/>
        <v>1</v>
      </c>
      <c r="AA10" s="185">
        <v>508350</v>
      </c>
      <c r="AB10" s="20">
        <f t="shared" si="7"/>
        <v>0.51875959079283884</v>
      </c>
      <c r="AC10" s="181"/>
      <c r="AD10" s="25">
        <f t="shared" si="22"/>
        <v>1</v>
      </c>
      <c r="AE10" s="185">
        <v>790961</v>
      </c>
      <c r="AF10" s="20">
        <f t="shared" si="9"/>
        <v>0.80774789915966383</v>
      </c>
      <c r="AG10" s="181"/>
      <c r="AH10" s="25">
        <f t="shared" si="23"/>
        <v>1</v>
      </c>
      <c r="AI10" s="185">
        <v>278308</v>
      </c>
      <c r="AJ10" s="20">
        <f t="shared" si="11"/>
        <v>0.90943149433686521</v>
      </c>
      <c r="AK10" s="181"/>
      <c r="AL10" s="25">
        <f t="shared" si="24"/>
        <v>1</v>
      </c>
      <c r="AM10" s="183">
        <v>247886</v>
      </c>
      <c r="AN10" s="20">
        <f t="shared" si="13"/>
        <v>1</v>
      </c>
      <c r="AO10" s="181"/>
      <c r="AP10" s="20">
        <f t="shared" si="14"/>
        <v>1</v>
      </c>
      <c r="AQ10" s="29">
        <f t="shared" si="25"/>
        <v>0</v>
      </c>
      <c r="AR10" s="22">
        <f t="shared" si="16"/>
        <v>0</v>
      </c>
      <c r="AS10" s="177"/>
      <c r="AT10" s="178"/>
    </row>
    <row r="11" spans="1:46" ht="13.5" x14ac:dyDescent="0.25">
      <c r="A11" s="23" t="s">
        <v>35</v>
      </c>
      <c r="B11" s="23" t="s">
        <v>235</v>
      </c>
      <c r="C11" s="23" t="s">
        <v>247</v>
      </c>
      <c r="D11" s="23" t="s">
        <v>54</v>
      </c>
      <c r="E11" s="23" t="s">
        <v>55</v>
      </c>
      <c r="F11" s="23" t="s">
        <v>77</v>
      </c>
      <c r="G11" s="23" t="s">
        <v>78</v>
      </c>
      <c r="H11" s="23" t="s">
        <v>254</v>
      </c>
      <c r="I11" s="23" t="s">
        <v>255</v>
      </c>
      <c r="J11" s="43">
        <v>5091792</v>
      </c>
      <c r="K11" s="24">
        <v>5705000</v>
      </c>
      <c r="L11" s="25">
        <f t="shared" si="17"/>
        <v>1.1204306853068624</v>
      </c>
      <c r="M11" s="24">
        <v>1014529</v>
      </c>
      <c r="N11" s="25">
        <f t="shared" si="18"/>
        <v>0.19924792685954179</v>
      </c>
      <c r="O11" s="26">
        <v>16466</v>
      </c>
      <c r="P11" s="114">
        <v>-613208</v>
      </c>
      <c r="Q11" s="27">
        <f t="shared" si="19"/>
        <v>1</v>
      </c>
      <c r="R11" s="28">
        <v>343420</v>
      </c>
      <c r="S11" s="185">
        <f>403159+O11</f>
        <v>419625</v>
      </c>
      <c r="T11" s="20">
        <f t="shared" si="3"/>
        <v>0.2816599735417315</v>
      </c>
      <c r="U11" s="181"/>
      <c r="V11" s="25">
        <f t="shared" si="20"/>
        <v>1</v>
      </c>
      <c r="W11" s="185">
        <v>362975</v>
      </c>
      <c r="X11" s="20">
        <f t="shared" si="5"/>
        <v>0.35294627117525618</v>
      </c>
      <c r="Y11" s="181"/>
      <c r="Z11" s="25">
        <f t="shared" si="21"/>
        <v>1</v>
      </c>
      <c r="AA11" s="185">
        <v>648801</v>
      </c>
      <c r="AB11" s="20">
        <f t="shared" si="7"/>
        <v>0.48036722631246526</v>
      </c>
      <c r="AC11" s="181"/>
      <c r="AD11" s="25">
        <f t="shared" si="22"/>
        <v>1</v>
      </c>
      <c r="AE11" s="185">
        <v>922218</v>
      </c>
      <c r="AF11" s="20">
        <f t="shared" si="9"/>
        <v>0.66148577946624687</v>
      </c>
      <c r="AG11" s="181"/>
      <c r="AH11" s="25">
        <f t="shared" si="23"/>
        <v>1</v>
      </c>
      <c r="AI11" s="185">
        <v>925143</v>
      </c>
      <c r="AJ11" s="20">
        <f t="shared" si="11"/>
        <v>0.84317878656473011</v>
      </c>
      <c r="AK11" s="181"/>
      <c r="AL11" s="25">
        <f t="shared" si="24"/>
        <v>1</v>
      </c>
      <c r="AM11" s="183">
        <v>798501</v>
      </c>
      <c r="AN11" s="20">
        <f t="shared" si="13"/>
        <v>1</v>
      </c>
      <c r="AO11" s="181"/>
      <c r="AP11" s="20">
        <f t="shared" si="14"/>
        <v>1</v>
      </c>
      <c r="AQ11" s="29">
        <f t="shared" si="25"/>
        <v>0</v>
      </c>
      <c r="AR11" s="22">
        <f t="shared" si="16"/>
        <v>0</v>
      </c>
      <c r="AS11" s="177"/>
      <c r="AT11" s="178"/>
    </row>
    <row r="12" spans="1:46" ht="13.5" x14ac:dyDescent="0.25">
      <c r="A12" s="23" t="s">
        <v>35</v>
      </c>
      <c r="B12" s="23" t="s">
        <v>235</v>
      </c>
      <c r="C12" s="23" t="s">
        <v>247</v>
      </c>
      <c r="D12" s="23" t="s">
        <v>54</v>
      </c>
      <c r="E12" s="23" t="s">
        <v>55</v>
      </c>
      <c r="F12" s="23" t="s">
        <v>77</v>
      </c>
      <c r="G12" s="23" t="s">
        <v>78</v>
      </c>
      <c r="H12" s="23" t="s">
        <v>256</v>
      </c>
      <c r="I12" s="23" t="s">
        <v>257</v>
      </c>
      <c r="J12" s="43">
        <v>4580000</v>
      </c>
      <c r="K12" s="24">
        <v>5521600</v>
      </c>
      <c r="L12" s="25">
        <f t="shared" si="17"/>
        <v>1.205589519650655</v>
      </c>
      <c r="M12" s="24">
        <v>707767</v>
      </c>
      <c r="N12" s="25">
        <f t="shared" si="18"/>
        <v>0.15453427947598253</v>
      </c>
      <c r="O12" s="26"/>
      <c r="P12" s="114">
        <v>-941600</v>
      </c>
      <c r="Q12" s="27">
        <f t="shared" si="19"/>
        <v>1</v>
      </c>
      <c r="R12" s="28"/>
      <c r="S12" s="185">
        <v>250126</v>
      </c>
      <c r="T12" s="20">
        <f t="shared" si="3"/>
        <v>0.20914694323144103</v>
      </c>
      <c r="U12" s="181"/>
      <c r="V12" s="25">
        <f t="shared" si="20"/>
        <v>1</v>
      </c>
      <c r="W12" s="185">
        <v>628760</v>
      </c>
      <c r="X12" s="20">
        <f t="shared" si="5"/>
        <v>0.34643078602620087</v>
      </c>
      <c r="Y12" s="181"/>
      <c r="Z12" s="25">
        <f t="shared" si="21"/>
        <v>1</v>
      </c>
      <c r="AA12" s="185">
        <v>534560</v>
      </c>
      <c r="AB12" s="20">
        <f t="shared" si="7"/>
        <v>0.46314694323144107</v>
      </c>
      <c r="AC12" s="181"/>
      <c r="AD12" s="25">
        <f t="shared" si="22"/>
        <v>1</v>
      </c>
      <c r="AE12" s="185">
        <v>771705</v>
      </c>
      <c r="AF12" s="20">
        <f t="shared" si="9"/>
        <v>0.63164148471615722</v>
      </c>
      <c r="AG12" s="181"/>
      <c r="AH12" s="25">
        <f t="shared" si="23"/>
        <v>1</v>
      </c>
      <c r="AI12" s="185">
        <v>958083</v>
      </c>
      <c r="AJ12" s="20">
        <f t="shared" si="11"/>
        <v>0.84082991266375551</v>
      </c>
      <c r="AK12" s="181"/>
      <c r="AL12" s="25">
        <f t="shared" si="24"/>
        <v>1</v>
      </c>
      <c r="AM12" s="183">
        <v>728999</v>
      </c>
      <c r="AN12" s="20">
        <f t="shared" si="13"/>
        <v>1</v>
      </c>
      <c r="AO12" s="181"/>
      <c r="AP12" s="20">
        <f t="shared" si="14"/>
        <v>1</v>
      </c>
      <c r="AQ12" s="29">
        <f t="shared" si="25"/>
        <v>0</v>
      </c>
      <c r="AR12" s="22">
        <f t="shared" si="16"/>
        <v>0</v>
      </c>
      <c r="AS12" s="177"/>
      <c r="AT12" s="178"/>
    </row>
    <row r="13" spans="1:46" ht="13.5" x14ac:dyDescent="0.25">
      <c r="A13" s="23" t="s">
        <v>35</v>
      </c>
      <c r="B13" s="23" t="s">
        <v>235</v>
      </c>
      <c r="C13" s="23" t="s">
        <v>247</v>
      </c>
      <c r="D13" s="23" t="s">
        <v>54</v>
      </c>
      <c r="E13" s="23" t="s">
        <v>55</v>
      </c>
      <c r="F13" s="23" t="s">
        <v>77</v>
      </c>
      <c r="G13" s="23" t="s">
        <v>78</v>
      </c>
      <c r="H13" s="23" t="s">
        <v>258</v>
      </c>
      <c r="I13" s="23" t="s">
        <v>259</v>
      </c>
      <c r="J13" s="44">
        <v>4101326</v>
      </c>
      <c r="K13" s="24">
        <v>4101326</v>
      </c>
      <c r="L13" s="25">
        <f t="shared" si="17"/>
        <v>1</v>
      </c>
      <c r="M13" s="24">
        <v>665490</v>
      </c>
      <c r="N13" s="25">
        <f t="shared" si="18"/>
        <v>0.16226215619046133</v>
      </c>
      <c r="O13" s="26">
        <v>37424</v>
      </c>
      <c r="P13" s="114">
        <v>0</v>
      </c>
      <c r="Q13" s="27">
        <f t="shared" si="19"/>
        <v>1</v>
      </c>
      <c r="R13" s="28">
        <v>413577</v>
      </c>
      <c r="S13" s="185">
        <v>519042</v>
      </c>
      <c r="T13" s="20">
        <f t="shared" si="3"/>
        <v>0.2888168363109882</v>
      </c>
      <c r="U13" s="181"/>
      <c r="V13" s="25">
        <f t="shared" si="20"/>
        <v>1</v>
      </c>
      <c r="W13" s="185">
        <v>546525</v>
      </c>
      <c r="X13" s="20">
        <f t="shared" si="5"/>
        <v>0.42207251996061762</v>
      </c>
      <c r="Y13" s="181"/>
      <c r="Z13" s="25">
        <f t="shared" si="21"/>
        <v>1</v>
      </c>
      <c r="AA13" s="185">
        <v>498456</v>
      </c>
      <c r="AB13" s="20">
        <f t="shared" si="7"/>
        <v>0.5436078478033689</v>
      </c>
      <c r="AC13" s="181"/>
      <c r="AD13" s="25">
        <f t="shared" si="22"/>
        <v>1</v>
      </c>
      <c r="AE13" s="185">
        <v>744121</v>
      </c>
      <c r="AF13" s="20">
        <f t="shared" si="9"/>
        <v>0.72504209614158932</v>
      </c>
      <c r="AG13" s="181"/>
      <c r="AH13" s="25">
        <f t="shared" si="23"/>
        <v>1</v>
      </c>
      <c r="AI13" s="185">
        <v>575504</v>
      </c>
      <c r="AJ13" s="20">
        <f t="shared" si="11"/>
        <v>0.86536354340035393</v>
      </c>
      <c r="AK13" s="181"/>
      <c r="AL13" s="25">
        <f t="shared" si="24"/>
        <v>1</v>
      </c>
      <c r="AM13" s="183">
        <v>552188</v>
      </c>
      <c r="AN13" s="20">
        <f t="shared" si="13"/>
        <v>1</v>
      </c>
      <c r="AO13" s="181"/>
      <c r="AP13" s="20">
        <f t="shared" si="14"/>
        <v>1</v>
      </c>
      <c r="AQ13" s="29">
        <f t="shared" si="25"/>
        <v>0</v>
      </c>
      <c r="AR13" s="22">
        <f t="shared" si="16"/>
        <v>0</v>
      </c>
      <c r="AS13" s="177"/>
      <c r="AT13" s="178"/>
    </row>
    <row r="14" spans="1:46" ht="14.25" thickBot="1" x14ac:dyDescent="0.3">
      <c r="A14" s="172" t="s">
        <v>35</v>
      </c>
      <c r="B14" s="172" t="s">
        <v>235</v>
      </c>
      <c r="C14" s="172" t="s">
        <v>247</v>
      </c>
      <c r="D14" s="172" t="s">
        <v>54</v>
      </c>
      <c r="E14" s="172" t="s">
        <v>55</v>
      </c>
      <c r="F14" s="172" t="s">
        <v>77</v>
      </c>
      <c r="G14" s="172" t="s">
        <v>78</v>
      </c>
      <c r="H14" s="172" t="s">
        <v>260</v>
      </c>
      <c r="I14" s="172" t="s">
        <v>261</v>
      </c>
      <c r="J14" s="176">
        <v>3619000</v>
      </c>
      <c r="K14" s="162">
        <v>3619000</v>
      </c>
      <c r="L14" s="145">
        <f t="shared" si="17"/>
        <v>1</v>
      </c>
      <c r="M14" s="162"/>
      <c r="N14" s="145">
        <f t="shared" si="18"/>
        <v>0</v>
      </c>
      <c r="O14" s="163"/>
      <c r="P14" s="174"/>
      <c r="Q14" s="169">
        <f t="shared" si="19"/>
        <v>1</v>
      </c>
      <c r="R14" s="175">
        <v>402500</v>
      </c>
      <c r="S14" s="187">
        <v>320000</v>
      </c>
      <c r="T14" s="171">
        <f t="shared" si="3"/>
        <v>8.8422216081790544E-2</v>
      </c>
      <c r="U14" s="188"/>
      <c r="V14" s="145">
        <f t="shared" si="20"/>
        <v>1</v>
      </c>
      <c r="W14" s="187">
        <v>420000</v>
      </c>
      <c r="X14" s="171">
        <f t="shared" si="5"/>
        <v>0.20447637468914065</v>
      </c>
      <c r="Y14" s="188"/>
      <c r="Z14" s="145">
        <f t="shared" si="21"/>
        <v>1</v>
      </c>
      <c r="AA14" s="187">
        <v>420000</v>
      </c>
      <c r="AB14" s="171">
        <f t="shared" si="7"/>
        <v>0.32053053329649073</v>
      </c>
      <c r="AC14" s="188"/>
      <c r="AD14" s="145">
        <f t="shared" si="22"/>
        <v>1</v>
      </c>
      <c r="AE14" s="187">
        <v>888000</v>
      </c>
      <c r="AF14" s="171">
        <f t="shared" si="9"/>
        <v>0.56590218292345951</v>
      </c>
      <c r="AG14" s="188"/>
      <c r="AH14" s="145">
        <f t="shared" si="23"/>
        <v>1</v>
      </c>
      <c r="AI14" s="187">
        <v>888000</v>
      </c>
      <c r="AJ14" s="171">
        <f t="shared" si="11"/>
        <v>0.81127383255042829</v>
      </c>
      <c r="AK14" s="188"/>
      <c r="AL14" s="145">
        <f t="shared" si="24"/>
        <v>1</v>
      </c>
      <c r="AM14" s="189">
        <v>683000</v>
      </c>
      <c r="AN14" s="171">
        <f t="shared" si="13"/>
        <v>1</v>
      </c>
      <c r="AO14" s="188"/>
      <c r="AP14" s="171">
        <f t="shared" si="14"/>
        <v>1</v>
      </c>
      <c r="AQ14" s="146">
        <f t="shared" si="25"/>
        <v>0</v>
      </c>
      <c r="AR14" s="165">
        <f t="shared" si="16"/>
        <v>0</v>
      </c>
      <c r="AS14" s="179"/>
      <c r="AT14" s="180"/>
    </row>
    <row r="15" spans="1:46" ht="14.25" thickBot="1" x14ac:dyDescent="0.3">
      <c r="I15" s="156" t="s">
        <v>100</v>
      </c>
      <c r="J15" s="157">
        <f>SUM(J4:J14)</f>
        <v>44168926</v>
      </c>
      <c r="K15" s="157">
        <f>SUM(K4:K14)</f>
        <v>44423172</v>
      </c>
      <c r="L15" s="158">
        <f t="shared" si="17"/>
        <v>1.0057562187498061</v>
      </c>
      <c r="M15" s="157">
        <f>SUM(M4:M14)</f>
        <v>7534429</v>
      </c>
      <c r="N15" s="158">
        <f t="shared" si="18"/>
        <v>0.17058211920298899</v>
      </c>
      <c r="O15" s="159">
        <f>SUM(O4:O14)</f>
        <v>769803</v>
      </c>
      <c r="P15" s="12"/>
      <c r="Q15" s="107"/>
      <c r="R15" s="12"/>
      <c r="S15" s="12"/>
      <c r="T15" s="107"/>
      <c r="U15" s="12"/>
      <c r="V15" s="107"/>
      <c r="W15" s="12"/>
      <c r="X15" s="107"/>
      <c r="Y15" s="12"/>
      <c r="Z15" s="107"/>
      <c r="AA15" s="12"/>
      <c r="AB15" s="107"/>
      <c r="AC15" s="12"/>
      <c r="AD15" s="107"/>
      <c r="AE15" s="12"/>
      <c r="AF15" s="107"/>
      <c r="AG15" s="12"/>
      <c r="AH15" s="107"/>
      <c r="AI15" s="12"/>
      <c r="AJ15" s="107"/>
      <c r="AK15" s="12"/>
      <c r="AL15" s="107"/>
      <c r="AM15" s="106"/>
      <c r="AN15" s="107"/>
      <c r="AO15" s="12"/>
      <c r="AP15" s="107"/>
      <c r="AQ15" s="12"/>
      <c r="AR15" s="12"/>
      <c r="AS15" s="13"/>
      <c r="AT15" s="13"/>
    </row>
    <row r="16" spans="1:46" ht="13.5" x14ac:dyDescent="0.25">
      <c r="L16" s="160"/>
      <c r="N16" s="160"/>
      <c r="O16" s="12"/>
      <c r="P16" s="12"/>
      <c r="Q16" s="107"/>
      <c r="R16" s="12"/>
      <c r="S16" s="12"/>
      <c r="T16" s="107"/>
      <c r="U16" s="12"/>
      <c r="V16" s="107"/>
      <c r="W16" s="12"/>
      <c r="X16" s="107"/>
      <c r="Y16" s="12"/>
      <c r="Z16" s="107"/>
      <c r="AA16" s="12"/>
      <c r="AB16" s="107"/>
      <c r="AC16" s="12"/>
      <c r="AD16" s="107"/>
      <c r="AE16" s="12"/>
      <c r="AF16" s="107"/>
      <c r="AG16" s="12"/>
      <c r="AH16" s="107"/>
      <c r="AI16" s="12"/>
      <c r="AJ16" s="107"/>
      <c r="AK16" s="12"/>
      <c r="AL16" s="107"/>
      <c r="AM16" s="106"/>
      <c r="AN16" s="107"/>
      <c r="AO16" s="12"/>
      <c r="AP16" s="107"/>
      <c r="AQ16" s="12"/>
      <c r="AR16" s="12"/>
      <c r="AS16" s="13"/>
      <c r="AT16" s="13"/>
    </row>
    <row r="17" spans="1:11" s="1" customFormat="1" x14ac:dyDescent="0.25">
      <c r="A17" s="155" t="s">
        <v>101</v>
      </c>
    </row>
    <row r="18" spans="1:11" s="1" customFormat="1" x14ac:dyDescent="0.25"/>
    <row r="19" spans="1:11" x14ac:dyDescent="0.25">
      <c r="A19" s="11" t="s">
        <v>102</v>
      </c>
    </row>
    <row r="20" spans="1:11" x14ac:dyDescent="0.25">
      <c r="A20" s="11" t="s">
        <v>103</v>
      </c>
    </row>
    <row r="21" spans="1:11" x14ac:dyDescent="0.25">
      <c r="A21" s="11" t="s">
        <v>104</v>
      </c>
    </row>
    <row r="22" spans="1:11" x14ac:dyDescent="0.25">
      <c r="A22" s="11" t="s">
        <v>105</v>
      </c>
      <c r="I22" s="33"/>
      <c r="J22" s="34"/>
      <c r="K22" s="34"/>
    </row>
    <row r="23" spans="1:11" x14ac:dyDescent="0.25">
      <c r="A23" s="10" t="s">
        <v>106</v>
      </c>
      <c r="I23" s="33"/>
      <c r="J23" s="34"/>
    </row>
    <row r="24" spans="1:11" x14ac:dyDescent="0.25">
      <c r="A24" s="10" t="s">
        <v>107</v>
      </c>
    </row>
    <row r="25" spans="1:11" x14ac:dyDescent="0.25">
      <c r="A25" s="10" t="s">
        <v>108</v>
      </c>
    </row>
    <row r="26" spans="1:11" x14ac:dyDescent="0.25">
      <c r="A26" s="10" t="s">
        <v>109</v>
      </c>
    </row>
    <row r="27" spans="1:11" x14ac:dyDescent="0.25">
      <c r="A27" s="33"/>
    </row>
  </sheetData>
  <sheetProtection sheet="1" objects="1" scenarios="1" selectLockedCells="1" autoFilter="0" selectUnlockedCells="1"/>
  <protectedRanges>
    <protectedRange sqref="J4:J14" name="Range1"/>
  </protectedRanges>
  <autoFilter ref="A3:AT17" xr:uid="{49F3501F-46F9-479B-9CC3-F8474E238043}"/>
  <conditionalFormatting sqref="L15:L16">
    <cfRule type="cellIs" dxfId="7" priority="1" operator="greaterThan">
      <formula>1</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5C46-83CE-49E7-8727-EA5757E18995}">
  <dimension ref="A1:AT39"/>
  <sheetViews>
    <sheetView zoomScale="80" zoomScaleNormal="80" workbookViewId="0">
      <pane xSplit="9" ySplit="3" topLeftCell="J4" activePane="bottomRight" state="frozen"/>
      <selection pane="topRight" activeCell="J1" sqref="J1"/>
      <selection pane="bottomLeft" activeCell="A4" sqref="A4"/>
      <selection pane="bottomRight" activeCell="J4" sqref="A1:XFD1048576"/>
    </sheetView>
  </sheetViews>
  <sheetFormatPr defaultColWidth="9.140625" defaultRowHeight="15" outlineLevelCol="2" x14ac:dyDescent="0.25"/>
  <cols>
    <col min="1" max="1" width="5.5703125" style="11" customWidth="1" outlineLevel="2"/>
    <col min="2" max="2" width="6.5703125" style="11" customWidth="1" outlineLevel="1"/>
    <col min="3" max="3" width="9.140625" style="11" hidden="1" customWidth="1" outlineLevel="2"/>
    <col min="4" max="4" width="7.42578125" style="11" hidden="1" customWidth="1" outlineLevel="2"/>
    <col min="5" max="5" width="10.42578125" style="11" hidden="1" customWidth="1" outlineLevel="2"/>
    <col min="6" max="6" width="13.42578125" style="11" hidden="1" customWidth="1" outlineLevel="2"/>
    <col min="7" max="7" width="10.85546875" style="11" hidden="1" customWidth="1" outlineLevel="2"/>
    <col min="8" max="8" width="21.140625" style="11" customWidth="1" outlineLevel="1" collapsed="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13.5" x14ac:dyDescent="0.25">
      <c r="A4" s="14" t="s">
        <v>139</v>
      </c>
      <c r="B4" s="14" t="s">
        <v>262</v>
      </c>
      <c r="C4" s="14" t="s">
        <v>37</v>
      </c>
      <c r="D4" s="14" t="s">
        <v>38</v>
      </c>
      <c r="E4" s="14" t="s">
        <v>39</v>
      </c>
      <c r="F4" s="14" t="s">
        <v>40</v>
      </c>
      <c r="G4" s="14" t="s">
        <v>41</v>
      </c>
      <c r="H4" s="14" t="s">
        <v>263</v>
      </c>
      <c r="I4" s="14" t="s">
        <v>264</v>
      </c>
      <c r="J4" s="15">
        <v>20851460</v>
      </c>
      <c r="K4" s="15">
        <v>20851460</v>
      </c>
      <c r="L4" s="25">
        <f t="shared" ref="L4:L19" si="0">IFERROR(K4/J4,"")</f>
        <v>1</v>
      </c>
      <c r="M4" s="15">
        <v>1972614</v>
      </c>
      <c r="N4" s="16">
        <f t="shared" ref="N4:N19" si="1">IFERROR(M4/J4,"")</f>
        <v>9.4603159682823165E-2</v>
      </c>
      <c r="O4" s="17">
        <v>7440</v>
      </c>
      <c r="P4" s="113">
        <v>0</v>
      </c>
      <c r="Q4" s="18">
        <f t="shared" ref="Q4:Q19" si="2">IFERROR((K4+P4)/J4,"")</f>
        <v>1</v>
      </c>
      <c r="R4" s="19"/>
      <c r="S4" s="196">
        <v>800000</v>
      </c>
      <c r="T4" s="20">
        <f t="shared" ref="T4:T26" si="3">IFERROR((M4+S4)/J4,"")</f>
        <v>0.13296977765585719</v>
      </c>
      <c r="U4" s="197">
        <v>0</v>
      </c>
      <c r="V4" s="16">
        <f t="shared" ref="V4:V19" si="4">IFERROR((K4+P4+U4)/J4,"")</f>
        <v>1</v>
      </c>
      <c r="W4" s="196">
        <v>1876000</v>
      </c>
      <c r="X4" s="20">
        <f t="shared" ref="X4:X26" si="5">IFERROR((M4+S4+W4)/J4,"")</f>
        <v>0.22293949680262198</v>
      </c>
      <c r="Y4" s="197">
        <v>0</v>
      </c>
      <c r="Z4" s="16">
        <f t="shared" ref="Z4:Z19" si="6">IFERROR((K4+P4+U4+Y4)/J4,"")</f>
        <v>1</v>
      </c>
      <c r="AA4" s="196">
        <v>1876000</v>
      </c>
      <c r="AB4" s="20">
        <f t="shared" ref="AB4:AB26" si="7">IFERROR((M4+S4+W4+AA4)/J4,"")</f>
        <v>0.31290921594938675</v>
      </c>
      <c r="AC4" s="197">
        <v>0</v>
      </c>
      <c r="AD4" s="16">
        <f t="shared" ref="AD4:AD19" si="8">IFERROR((K4+P4+U4+Y4+AC4)/J4,"")</f>
        <v>1</v>
      </c>
      <c r="AE4" s="196">
        <v>4000000</v>
      </c>
      <c r="AF4" s="20">
        <f t="shared" ref="AF4:AF26" si="9">IFERROR((M4+W4+S4+AA4+AE4)/J4,"")</f>
        <v>0.50474230581455692</v>
      </c>
      <c r="AG4" s="197">
        <v>0</v>
      </c>
      <c r="AH4" s="16">
        <f t="shared" ref="AH4:AH19" si="10">IFERROR((K4+P4+U4+Y4+AC4+AG4)/J4,"")</f>
        <v>1</v>
      </c>
      <c r="AI4" s="196">
        <v>4350000</v>
      </c>
      <c r="AJ4" s="20">
        <f t="shared" ref="AJ4:AJ26" si="11">IFERROR((M4+W4+S4+AA4+AE4+AI4)/J4,"")</f>
        <v>0.71336079104292938</v>
      </c>
      <c r="AK4" s="197">
        <v>0</v>
      </c>
      <c r="AL4" s="16">
        <f t="shared" ref="AL4:AL19" si="12">IFERROR((K4+P4+U4+Y4+AC4+AG4+AK4)/J4,"")</f>
        <v>1</v>
      </c>
      <c r="AM4" s="198">
        <v>4350000</v>
      </c>
      <c r="AN4" s="20">
        <f t="shared" ref="AN4:AN26" si="13">IFERROR((M4+S4+W4+AA4+AE4+AI4+AM4)/J4,"")</f>
        <v>0.92197927627130183</v>
      </c>
      <c r="AO4" s="197">
        <v>1626846</v>
      </c>
      <c r="AP4" s="20">
        <f t="shared" ref="AP4:AP26" si="14">IFERROR((M4+S4+W4+AA4+AE4+AI4+AM4+AO4)/J4,"")</f>
        <v>1</v>
      </c>
      <c r="AQ4" s="21">
        <f t="shared" ref="AQ4:AQ19" si="15">J4-K4-P4-U4-Y4-AC4-AG4-AK4</f>
        <v>0</v>
      </c>
      <c r="AR4" s="22">
        <f t="shared" ref="AR4:AR26" si="16">J4-M4-S4-W4-AA4-AE4-AI4-AM4-AO4</f>
        <v>0</v>
      </c>
      <c r="AS4" s="199"/>
      <c r="AT4" s="200"/>
    </row>
    <row r="5" spans="1:46" ht="13.5" x14ac:dyDescent="0.25">
      <c r="A5" s="23" t="s">
        <v>139</v>
      </c>
      <c r="B5" s="23" t="s">
        <v>262</v>
      </c>
      <c r="C5" s="23" t="s">
        <v>37</v>
      </c>
      <c r="D5" s="23" t="s">
        <v>38</v>
      </c>
      <c r="E5" s="23" t="s">
        <v>39</v>
      </c>
      <c r="F5" s="23" t="s">
        <v>40</v>
      </c>
      <c r="G5" s="23" t="s">
        <v>41</v>
      </c>
      <c r="H5" s="23" t="s">
        <v>265</v>
      </c>
      <c r="I5" s="23" t="s">
        <v>266</v>
      </c>
      <c r="J5" s="43">
        <f>16480000-10772323</f>
        <v>5707677</v>
      </c>
      <c r="K5" s="24">
        <v>5707677</v>
      </c>
      <c r="L5" s="25">
        <f t="shared" si="0"/>
        <v>1</v>
      </c>
      <c r="M5" s="24">
        <v>1076373</v>
      </c>
      <c r="N5" s="25">
        <f t="shared" si="1"/>
        <v>0.18858337638937872</v>
      </c>
      <c r="O5" s="26"/>
      <c r="P5" s="114">
        <v>0</v>
      </c>
      <c r="Q5" s="27">
        <f t="shared" si="2"/>
        <v>1</v>
      </c>
      <c r="R5" s="28"/>
      <c r="S5" s="185">
        <v>700000</v>
      </c>
      <c r="T5" s="20">
        <f t="shared" si="3"/>
        <v>0.31122521474147891</v>
      </c>
      <c r="U5" s="181">
        <v>0</v>
      </c>
      <c r="V5" s="25">
        <f t="shared" si="4"/>
        <v>1</v>
      </c>
      <c r="W5" s="185">
        <v>476000</v>
      </c>
      <c r="X5" s="20">
        <f t="shared" si="5"/>
        <v>0.39462166482090699</v>
      </c>
      <c r="Y5" s="181">
        <v>0</v>
      </c>
      <c r="Z5" s="25">
        <f t="shared" si="6"/>
        <v>1</v>
      </c>
      <c r="AA5" s="185">
        <v>476000</v>
      </c>
      <c r="AB5" s="20">
        <f t="shared" si="7"/>
        <v>0.47801811490033513</v>
      </c>
      <c r="AC5" s="181">
        <v>0</v>
      </c>
      <c r="AD5" s="25">
        <f t="shared" si="8"/>
        <v>1</v>
      </c>
      <c r="AE5" s="185">
        <v>952000</v>
      </c>
      <c r="AF5" s="20">
        <f t="shared" si="9"/>
        <v>0.64481101505919136</v>
      </c>
      <c r="AG5" s="181">
        <v>0</v>
      </c>
      <c r="AH5" s="25">
        <f t="shared" si="10"/>
        <v>1</v>
      </c>
      <c r="AI5" s="185">
        <v>952000</v>
      </c>
      <c r="AJ5" s="20">
        <f t="shared" si="11"/>
        <v>0.81160391521804753</v>
      </c>
      <c r="AK5" s="181">
        <v>0</v>
      </c>
      <c r="AL5" s="25">
        <f t="shared" si="12"/>
        <v>1</v>
      </c>
      <c r="AM5" s="183">
        <v>952000</v>
      </c>
      <c r="AN5" s="20">
        <f t="shared" si="13"/>
        <v>0.97839681537690382</v>
      </c>
      <c r="AO5" s="181">
        <v>123304</v>
      </c>
      <c r="AP5" s="20">
        <f t="shared" si="14"/>
        <v>1</v>
      </c>
      <c r="AQ5" s="29">
        <f t="shared" si="15"/>
        <v>0</v>
      </c>
      <c r="AR5" s="22">
        <f t="shared" si="16"/>
        <v>0</v>
      </c>
      <c r="AS5" s="177"/>
      <c r="AT5" s="178"/>
    </row>
    <row r="6" spans="1:46" ht="13.5" x14ac:dyDescent="0.25">
      <c r="A6" s="23" t="s">
        <v>139</v>
      </c>
      <c r="B6" s="23" t="s">
        <v>262</v>
      </c>
      <c r="C6" s="23" t="s">
        <v>37</v>
      </c>
      <c r="D6" s="23" t="s">
        <v>38</v>
      </c>
      <c r="E6" s="23" t="s">
        <v>39</v>
      </c>
      <c r="F6" s="23" t="s">
        <v>40</v>
      </c>
      <c r="G6" s="23" t="s">
        <v>41</v>
      </c>
      <c r="H6" s="23" t="s">
        <v>267</v>
      </c>
      <c r="I6" s="23" t="s">
        <v>268</v>
      </c>
      <c r="J6" s="43">
        <f>46968000-4000000</f>
        <v>42968000</v>
      </c>
      <c r="K6" s="24">
        <v>16132012</v>
      </c>
      <c r="L6" s="25">
        <f t="shared" si="0"/>
        <v>0.37544246881400112</v>
      </c>
      <c r="M6" s="24">
        <v>2940178</v>
      </c>
      <c r="N6" s="25">
        <f t="shared" si="1"/>
        <v>6.8427155092161615E-2</v>
      </c>
      <c r="O6" s="26">
        <v>412733</v>
      </c>
      <c r="P6" s="114">
        <v>5200000</v>
      </c>
      <c r="Q6" s="27">
        <f t="shared" si="2"/>
        <v>0.49646276298640851</v>
      </c>
      <c r="R6" s="28"/>
      <c r="S6" s="185">
        <v>2950000</v>
      </c>
      <c r="T6" s="20">
        <f t="shared" si="3"/>
        <v>0.1370828989015081</v>
      </c>
      <c r="U6" s="181">
        <v>4200000</v>
      </c>
      <c r="V6" s="25">
        <f>IFERROR((K6+P6+U6)/J6,"")</f>
        <v>0.59420992366412217</v>
      </c>
      <c r="W6" s="185">
        <v>2950000</v>
      </c>
      <c r="X6" s="20">
        <f t="shared" si="5"/>
        <v>0.2057386427108546</v>
      </c>
      <c r="Y6" s="181">
        <v>3500000</v>
      </c>
      <c r="Z6" s="25">
        <f>IFERROR((K6+P6+U6+Y6)/J6,"")</f>
        <v>0.67566589089555018</v>
      </c>
      <c r="AA6" s="185">
        <v>3150000</v>
      </c>
      <c r="AB6" s="20">
        <f t="shared" si="7"/>
        <v>0.27904901321913983</v>
      </c>
      <c r="AC6" s="181">
        <v>8000000</v>
      </c>
      <c r="AD6" s="25">
        <f>IFERROR((K6+P6+U6+Y6+AC6)/J6,"")</f>
        <v>0.86185095885310004</v>
      </c>
      <c r="AE6" s="185">
        <v>7800000</v>
      </c>
      <c r="AF6" s="20">
        <f t="shared" si="9"/>
        <v>0.46057945447775089</v>
      </c>
      <c r="AG6" s="181">
        <v>5935988</v>
      </c>
      <c r="AH6" s="25">
        <f>IFERROR((K6+P6+U6+Y6+AC6+AG6)/J6,"")</f>
        <v>1</v>
      </c>
      <c r="AI6" s="185">
        <v>9890000</v>
      </c>
      <c r="AJ6" s="20">
        <f t="shared" si="11"/>
        <v>0.69075074474027187</v>
      </c>
      <c r="AK6" s="181"/>
      <c r="AL6" s="25">
        <f>IFERROR((K6+P6+U6+Y6+AC6+AG6+AK6)/J6,"")</f>
        <v>1</v>
      </c>
      <c r="AM6" s="183">
        <v>8000000</v>
      </c>
      <c r="AN6" s="20">
        <f t="shared" si="13"/>
        <v>0.87693581269782162</v>
      </c>
      <c r="AO6" s="181">
        <v>5287822</v>
      </c>
      <c r="AP6" s="20">
        <f t="shared" si="14"/>
        <v>1</v>
      </c>
      <c r="AQ6" s="29">
        <f>J6-K6-P6-U6-Y6-AC6-AG6-AK6</f>
        <v>0</v>
      </c>
      <c r="AR6" s="22">
        <f t="shared" si="16"/>
        <v>0</v>
      </c>
      <c r="AS6" s="177"/>
      <c r="AT6" s="178"/>
    </row>
    <row r="7" spans="1:46" ht="13.5" x14ac:dyDescent="0.25">
      <c r="A7" s="23" t="s">
        <v>139</v>
      </c>
      <c r="B7" s="23" t="s">
        <v>262</v>
      </c>
      <c r="C7" s="23" t="s">
        <v>37</v>
      </c>
      <c r="D7" s="23" t="s">
        <v>38</v>
      </c>
      <c r="E7" s="23" t="s">
        <v>39</v>
      </c>
      <c r="F7" s="23" t="s">
        <v>40</v>
      </c>
      <c r="G7" s="23" t="s">
        <v>41</v>
      </c>
      <c r="H7" s="23" t="s">
        <v>269</v>
      </c>
      <c r="I7" s="23" t="s">
        <v>270</v>
      </c>
      <c r="J7" s="24">
        <v>8240000</v>
      </c>
      <c r="K7" s="24">
        <v>2503091</v>
      </c>
      <c r="L7" s="25">
        <f t="shared" si="0"/>
        <v>0.30377317961165051</v>
      </c>
      <c r="M7" s="24">
        <v>1682225</v>
      </c>
      <c r="N7" s="25">
        <f t="shared" si="1"/>
        <v>0.20415351941747573</v>
      </c>
      <c r="O7" s="26">
        <v>81494</v>
      </c>
      <c r="P7" s="114">
        <v>504000</v>
      </c>
      <c r="Q7" s="30">
        <f t="shared" si="2"/>
        <v>0.36493822815533983</v>
      </c>
      <c r="R7" s="28"/>
      <c r="S7" s="185">
        <v>500000</v>
      </c>
      <c r="T7" s="20">
        <f t="shared" si="3"/>
        <v>0.26483313106796119</v>
      </c>
      <c r="U7" s="209">
        <v>714000</v>
      </c>
      <c r="V7" s="25">
        <f>IFERROR((K7+P7+U7)/J7,"")</f>
        <v>0.45158871359223302</v>
      </c>
      <c r="W7" s="185">
        <v>588000</v>
      </c>
      <c r="X7" s="20">
        <f t="shared" si="5"/>
        <v>0.33619235436893202</v>
      </c>
      <c r="Y7" s="181">
        <v>714000</v>
      </c>
      <c r="Z7" s="25">
        <f>IFERROR((K7+P7+U7+Y7)/J7,"")</f>
        <v>0.5382391990291262</v>
      </c>
      <c r="AA7" s="185">
        <v>588000</v>
      </c>
      <c r="AB7" s="20">
        <f t="shared" si="7"/>
        <v>0.40755157766990291</v>
      </c>
      <c r="AC7" s="181">
        <v>1428000</v>
      </c>
      <c r="AD7" s="25">
        <f>IFERROR((K7+P7+U7+Y7+AC7)/J7,"")</f>
        <v>0.71154016990291258</v>
      </c>
      <c r="AE7" s="185">
        <v>1344000</v>
      </c>
      <c r="AF7" s="20">
        <f t="shared" si="9"/>
        <v>0.57065837378640771</v>
      </c>
      <c r="AG7" s="181">
        <v>1428000</v>
      </c>
      <c r="AH7" s="25">
        <f>IFERROR((K7+P7+U7+Y7+AC7+AG7)/J7,"")</f>
        <v>0.88484114077669906</v>
      </c>
      <c r="AI7" s="185">
        <v>1512000</v>
      </c>
      <c r="AJ7" s="20">
        <f t="shared" si="11"/>
        <v>0.75415351941747577</v>
      </c>
      <c r="AK7" s="181">
        <v>948909</v>
      </c>
      <c r="AL7" s="25">
        <f>IFERROR((K7+P7+U7+Y7+AC7+AG7+AK7)/J7,"")</f>
        <v>1</v>
      </c>
      <c r="AM7" s="183">
        <v>1596000</v>
      </c>
      <c r="AN7" s="20">
        <f t="shared" si="13"/>
        <v>0.94784283980582529</v>
      </c>
      <c r="AO7" s="181">
        <v>429775</v>
      </c>
      <c r="AP7" s="20">
        <f t="shared" si="14"/>
        <v>1</v>
      </c>
      <c r="AQ7" s="29">
        <f>J7-K7-P7-U7-Y7-AC7-AG7-AK7</f>
        <v>0</v>
      </c>
      <c r="AR7" s="22">
        <f t="shared" si="16"/>
        <v>0</v>
      </c>
      <c r="AS7" s="177"/>
      <c r="AT7" s="178"/>
    </row>
    <row r="8" spans="1:46" ht="13.5" x14ac:dyDescent="0.25">
      <c r="A8" s="23" t="s">
        <v>139</v>
      </c>
      <c r="B8" s="23" t="s">
        <v>262</v>
      </c>
      <c r="C8" s="23" t="s">
        <v>37</v>
      </c>
      <c r="D8" s="23" t="s">
        <v>38</v>
      </c>
      <c r="E8" s="23" t="s">
        <v>39</v>
      </c>
      <c r="F8" s="23" t="s">
        <v>40</v>
      </c>
      <c r="G8" s="23" t="s">
        <v>41</v>
      </c>
      <c r="H8" s="23" t="s">
        <v>271</v>
      </c>
      <c r="I8" s="23" t="s">
        <v>272</v>
      </c>
      <c r="J8" s="24">
        <v>2472000</v>
      </c>
      <c r="K8" s="24">
        <v>2472000</v>
      </c>
      <c r="L8" s="25">
        <f t="shared" si="0"/>
        <v>1</v>
      </c>
      <c r="M8" s="24">
        <v>133658</v>
      </c>
      <c r="N8" s="25">
        <f t="shared" si="1"/>
        <v>5.4068770226537215E-2</v>
      </c>
      <c r="O8" s="26">
        <v>9357</v>
      </c>
      <c r="P8" s="114">
        <v>0</v>
      </c>
      <c r="Q8" s="31">
        <f t="shared" si="2"/>
        <v>1</v>
      </c>
      <c r="R8" s="28"/>
      <c r="S8" s="185">
        <v>78000</v>
      </c>
      <c r="T8" s="20">
        <f t="shared" si="3"/>
        <v>8.5622168284789649E-2</v>
      </c>
      <c r="U8" s="181">
        <v>0</v>
      </c>
      <c r="V8" s="25">
        <f t="shared" si="4"/>
        <v>1</v>
      </c>
      <c r="W8" s="185">
        <v>156000</v>
      </c>
      <c r="X8" s="20">
        <f t="shared" si="5"/>
        <v>0.14872896440129449</v>
      </c>
      <c r="Y8" s="181">
        <v>0</v>
      </c>
      <c r="Z8" s="25">
        <f t="shared" si="6"/>
        <v>1</v>
      </c>
      <c r="AA8" s="185">
        <v>156000</v>
      </c>
      <c r="AB8" s="20">
        <f t="shared" si="7"/>
        <v>0.21183576051779934</v>
      </c>
      <c r="AC8" s="181">
        <v>0</v>
      </c>
      <c r="AD8" s="25">
        <f t="shared" si="8"/>
        <v>1</v>
      </c>
      <c r="AE8" s="185">
        <v>468000</v>
      </c>
      <c r="AF8" s="20">
        <f t="shared" si="9"/>
        <v>0.40115614886731393</v>
      </c>
      <c r="AG8" s="181">
        <v>0</v>
      </c>
      <c r="AH8" s="25">
        <f t="shared" si="10"/>
        <v>1</v>
      </c>
      <c r="AI8" s="185">
        <v>624000</v>
      </c>
      <c r="AJ8" s="20">
        <f t="shared" si="11"/>
        <v>0.65358333333333329</v>
      </c>
      <c r="AK8" s="181">
        <v>0</v>
      </c>
      <c r="AL8" s="25">
        <f t="shared" si="12"/>
        <v>1</v>
      </c>
      <c r="AM8" s="183">
        <v>702000</v>
      </c>
      <c r="AN8" s="20">
        <f t="shared" si="13"/>
        <v>0.93756391585760512</v>
      </c>
      <c r="AO8" s="181">
        <v>154342</v>
      </c>
      <c r="AP8" s="20">
        <f t="shared" si="14"/>
        <v>1</v>
      </c>
      <c r="AQ8" s="29">
        <f t="shared" si="15"/>
        <v>0</v>
      </c>
      <c r="AR8" s="22">
        <f t="shared" si="16"/>
        <v>0</v>
      </c>
      <c r="AS8" s="177"/>
      <c r="AT8" s="178"/>
    </row>
    <row r="9" spans="1:46" ht="54" x14ac:dyDescent="0.25">
      <c r="A9" s="23" t="s">
        <v>139</v>
      </c>
      <c r="B9" s="23" t="s">
        <v>262</v>
      </c>
      <c r="C9" s="23" t="s">
        <v>111</v>
      </c>
      <c r="D9" s="23" t="s">
        <v>38</v>
      </c>
      <c r="E9" s="23" t="s">
        <v>39</v>
      </c>
      <c r="F9" s="23" t="s">
        <v>112</v>
      </c>
      <c r="G9" s="23" t="s">
        <v>113</v>
      </c>
      <c r="H9" s="23" t="s">
        <v>114</v>
      </c>
      <c r="I9" s="23" t="s">
        <v>273</v>
      </c>
      <c r="J9" s="227">
        <v>20000000</v>
      </c>
      <c r="K9" s="24">
        <f>2212179</f>
        <v>2212179</v>
      </c>
      <c r="L9" s="25">
        <f t="shared" si="0"/>
        <v>0.11060895</v>
      </c>
      <c r="M9" s="24">
        <v>1460582</v>
      </c>
      <c r="N9" s="25">
        <f t="shared" si="1"/>
        <v>7.30291E-2</v>
      </c>
      <c r="O9" s="26">
        <v>98032</v>
      </c>
      <c r="P9" s="114">
        <f>1474784+6000000</f>
        <v>7474784</v>
      </c>
      <c r="Q9" s="32">
        <f t="shared" si="2"/>
        <v>0.48434814999999998</v>
      </c>
      <c r="R9" s="28"/>
      <c r="S9" s="185">
        <v>950000</v>
      </c>
      <c r="T9" s="20">
        <f t="shared" si="3"/>
        <v>0.1205291</v>
      </c>
      <c r="U9" s="181">
        <v>1880000</v>
      </c>
      <c r="V9" s="25">
        <f t="shared" si="4"/>
        <v>0.57834814999999995</v>
      </c>
      <c r="W9" s="185">
        <v>1260000</v>
      </c>
      <c r="X9" s="20">
        <f t="shared" si="5"/>
        <v>0.1835291</v>
      </c>
      <c r="Y9" s="181">
        <v>2280000</v>
      </c>
      <c r="Z9" s="25">
        <f t="shared" si="6"/>
        <v>0.69234815000000005</v>
      </c>
      <c r="AA9" s="185">
        <v>2460000</v>
      </c>
      <c r="AB9" s="20">
        <f t="shared" si="7"/>
        <v>0.3065291</v>
      </c>
      <c r="AC9" s="181">
        <v>3753037</v>
      </c>
      <c r="AD9" s="25">
        <f t="shared" si="8"/>
        <v>0.88</v>
      </c>
      <c r="AE9" s="185">
        <v>4340000</v>
      </c>
      <c r="AF9" s="20">
        <f>IFERROR((M9+W9+S9+AA9+AE9)/J9,"")</f>
        <v>0.52352909999999997</v>
      </c>
      <c r="AG9" s="181">
        <v>2400000</v>
      </c>
      <c r="AH9" s="25">
        <f t="shared" si="10"/>
        <v>1</v>
      </c>
      <c r="AI9" s="185">
        <v>4689171</v>
      </c>
      <c r="AJ9" s="20">
        <f>IFERROR((M9+W9+S9+AA9+AE9+AI9)/J9,"")</f>
        <v>0.75798765000000001</v>
      </c>
      <c r="AK9" s="181"/>
      <c r="AL9" s="25">
        <f t="shared" si="12"/>
        <v>1</v>
      </c>
      <c r="AM9" s="183">
        <v>4490247</v>
      </c>
      <c r="AN9" s="20">
        <f>IFERROR((M9+S9+W9+AA9+AE9+AI9+AM9)/J9,"")</f>
        <v>0.98250000000000004</v>
      </c>
      <c r="AO9" s="181">
        <v>350000</v>
      </c>
      <c r="AP9" s="20">
        <f>IFERROR((M9+S9+W9+AA9+AE9+AI9+AM9+AO9)/J9,"")</f>
        <v>1</v>
      </c>
      <c r="AQ9" s="29">
        <f t="shared" si="15"/>
        <v>0</v>
      </c>
      <c r="AR9" s="22">
        <f>J9-M9-S9-W9-AA9-AE9-AI9-AM9-AO9</f>
        <v>0</v>
      </c>
      <c r="AS9" s="177" t="s">
        <v>274</v>
      </c>
      <c r="AT9" s="178"/>
    </row>
    <row r="10" spans="1:46" ht="13.5" x14ac:dyDescent="0.25">
      <c r="A10" s="23" t="s">
        <v>139</v>
      </c>
      <c r="B10" s="23" t="s">
        <v>262</v>
      </c>
      <c r="C10" s="23" t="s">
        <v>37</v>
      </c>
      <c r="D10" s="23" t="s">
        <v>38</v>
      </c>
      <c r="E10" s="23" t="s">
        <v>275</v>
      </c>
      <c r="F10" s="23" t="s">
        <v>237</v>
      </c>
      <c r="G10" s="23" t="s">
        <v>238</v>
      </c>
      <c r="H10" s="23" t="s">
        <v>276</v>
      </c>
      <c r="I10" s="23" t="s">
        <v>277</v>
      </c>
      <c r="J10" s="24">
        <v>60637000</v>
      </c>
      <c r="K10" s="24">
        <v>60637000</v>
      </c>
      <c r="L10" s="25">
        <f t="shared" si="0"/>
        <v>1</v>
      </c>
      <c r="M10" s="24">
        <v>15329410</v>
      </c>
      <c r="N10" s="25">
        <f t="shared" si="1"/>
        <v>0.25280620743110643</v>
      </c>
      <c r="O10" s="26">
        <v>249357</v>
      </c>
      <c r="P10" s="114">
        <v>0</v>
      </c>
      <c r="Q10" s="18">
        <f t="shared" si="2"/>
        <v>1</v>
      </c>
      <c r="R10" s="28">
        <v>7297151</v>
      </c>
      <c r="S10" s="185">
        <v>5200000</v>
      </c>
      <c r="T10" s="20">
        <f t="shared" si="3"/>
        <v>0.33856242888005672</v>
      </c>
      <c r="U10" s="181">
        <v>0</v>
      </c>
      <c r="V10" s="25">
        <f t="shared" si="4"/>
        <v>1</v>
      </c>
      <c r="W10" s="185">
        <v>5200000</v>
      </c>
      <c r="X10" s="20">
        <f t="shared" si="5"/>
        <v>0.42431865032900706</v>
      </c>
      <c r="Y10" s="181">
        <v>0</v>
      </c>
      <c r="Z10" s="25">
        <f t="shared" si="6"/>
        <v>1</v>
      </c>
      <c r="AA10" s="185">
        <v>4800000</v>
      </c>
      <c r="AB10" s="20">
        <f t="shared" si="7"/>
        <v>0.50347823935880731</v>
      </c>
      <c r="AC10" s="181">
        <v>0</v>
      </c>
      <c r="AD10" s="25">
        <f t="shared" si="8"/>
        <v>1</v>
      </c>
      <c r="AE10" s="210">
        <v>10600000</v>
      </c>
      <c r="AF10" s="20">
        <f>IFERROR((M10+W10+S10+AA10+AE10)/J10,"")</f>
        <v>0.67828899846628299</v>
      </c>
      <c r="AG10" s="181">
        <v>0</v>
      </c>
      <c r="AH10" s="25">
        <f t="shared" si="10"/>
        <v>1</v>
      </c>
      <c r="AI10" s="185">
        <v>10000000</v>
      </c>
      <c r="AJ10" s="20">
        <f>IFERROR((M10+W10+S10+AA10+AE10+AI10)/J10,"")</f>
        <v>0.84320480894503358</v>
      </c>
      <c r="AK10" s="181">
        <v>0</v>
      </c>
      <c r="AL10" s="25">
        <f t="shared" si="12"/>
        <v>1</v>
      </c>
      <c r="AM10" s="183">
        <v>9000000</v>
      </c>
      <c r="AN10" s="20">
        <f>IFERROR((M10+S10+W10+AA10+AE10+AI10+AM10)/J10,"")</f>
        <v>0.9916290383759091</v>
      </c>
      <c r="AO10" s="181">
        <v>507590</v>
      </c>
      <c r="AP10" s="20">
        <f>IFERROR((M10+S10+W10+AA10+AE10+AI10+AM10+AO10)/J10,"")</f>
        <v>1</v>
      </c>
      <c r="AQ10" s="29">
        <f t="shared" si="15"/>
        <v>0</v>
      </c>
      <c r="AR10" s="22">
        <f>J10-M10-S10-W10-AA10-AE10-AI10-AM10-AO10</f>
        <v>0</v>
      </c>
      <c r="AS10" s="177"/>
      <c r="AT10" s="178"/>
    </row>
    <row r="11" spans="1:46" ht="13.5" x14ac:dyDescent="0.25">
      <c r="A11" s="23" t="s">
        <v>139</v>
      </c>
      <c r="B11" s="23" t="s">
        <v>262</v>
      </c>
      <c r="C11" s="23" t="s">
        <v>37</v>
      </c>
      <c r="D11" s="23" t="s">
        <v>38</v>
      </c>
      <c r="E11" s="23" t="s">
        <v>39</v>
      </c>
      <c r="F11" s="23" t="s">
        <v>237</v>
      </c>
      <c r="G11" s="23" t="s">
        <v>238</v>
      </c>
      <c r="H11" s="23" t="s">
        <v>278</v>
      </c>
      <c r="I11" s="23" t="s">
        <v>279</v>
      </c>
      <c r="J11" s="24">
        <v>7016000</v>
      </c>
      <c r="K11" s="24">
        <v>7007881</v>
      </c>
      <c r="L11" s="25">
        <f t="shared" si="0"/>
        <v>0.99884278791334091</v>
      </c>
      <c r="M11" s="24">
        <v>1099683</v>
      </c>
      <c r="N11" s="25">
        <f t="shared" si="1"/>
        <v>0.15673931014823261</v>
      </c>
      <c r="O11" s="26"/>
      <c r="P11" s="114">
        <v>0</v>
      </c>
      <c r="Q11" s="27">
        <f t="shared" si="2"/>
        <v>0.99884278791334091</v>
      </c>
      <c r="R11" s="28"/>
      <c r="S11" s="185">
        <v>630000</v>
      </c>
      <c r="T11" s="20">
        <f t="shared" si="3"/>
        <v>0.24653406499429875</v>
      </c>
      <c r="U11" s="181">
        <v>0</v>
      </c>
      <c r="V11" s="25">
        <f t="shared" si="4"/>
        <v>0.99884278791334091</v>
      </c>
      <c r="W11" s="185">
        <v>550000</v>
      </c>
      <c r="X11" s="20">
        <f t="shared" si="5"/>
        <v>0.32492631128848348</v>
      </c>
      <c r="Y11" s="181">
        <v>0</v>
      </c>
      <c r="Z11" s="25">
        <f t="shared" si="6"/>
        <v>0.99884278791334091</v>
      </c>
      <c r="AA11" s="185">
        <v>550000</v>
      </c>
      <c r="AB11" s="20">
        <f t="shared" si="7"/>
        <v>0.40331855758266821</v>
      </c>
      <c r="AC11" s="181">
        <v>0</v>
      </c>
      <c r="AD11" s="25">
        <f t="shared" si="8"/>
        <v>0.99884278791334091</v>
      </c>
      <c r="AE11" s="185">
        <v>1400000</v>
      </c>
      <c r="AF11" s="20">
        <f t="shared" si="9"/>
        <v>0.60286245724059295</v>
      </c>
      <c r="AG11" s="181">
        <v>0</v>
      </c>
      <c r="AH11" s="25">
        <f t="shared" si="10"/>
        <v>0.99884278791334091</v>
      </c>
      <c r="AI11" s="185">
        <v>1150000</v>
      </c>
      <c r="AJ11" s="20">
        <f t="shared" si="11"/>
        <v>0.76677351767388824</v>
      </c>
      <c r="AK11" s="181">
        <v>0</v>
      </c>
      <c r="AL11" s="25">
        <f t="shared" si="12"/>
        <v>0.99884278791334091</v>
      </c>
      <c r="AM11" s="183">
        <v>1150000</v>
      </c>
      <c r="AN11" s="20">
        <f t="shared" si="13"/>
        <v>0.93068457810718364</v>
      </c>
      <c r="AO11" s="181">
        <v>486317</v>
      </c>
      <c r="AP11" s="20">
        <f t="shared" si="14"/>
        <v>1</v>
      </c>
      <c r="AQ11" s="29">
        <f t="shared" si="15"/>
        <v>8119</v>
      </c>
      <c r="AR11" s="22">
        <f t="shared" si="16"/>
        <v>0</v>
      </c>
      <c r="AS11" s="177" t="s">
        <v>280</v>
      </c>
      <c r="AT11" s="178"/>
    </row>
    <row r="12" spans="1:46" ht="13.5" x14ac:dyDescent="0.25">
      <c r="A12" s="23" t="s">
        <v>139</v>
      </c>
      <c r="B12" s="23" t="s">
        <v>262</v>
      </c>
      <c r="C12" s="23" t="s">
        <v>37</v>
      </c>
      <c r="D12" s="23" t="s">
        <v>38</v>
      </c>
      <c r="E12" s="23" t="s">
        <v>39</v>
      </c>
      <c r="F12" s="23" t="s">
        <v>237</v>
      </c>
      <c r="G12" s="23" t="s">
        <v>238</v>
      </c>
      <c r="H12" s="23" t="s">
        <v>281</v>
      </c>
      <c r="I12" s="23" t="s">
        <v>282</v>
      </c>
      <c r="J12" s="43">
        <f>17540000-4048198</f>
        <v>13491802</v>
      </c>
      <c r="K12" s="24">
        <v>684673</v>
      </c>
      <c r="L12" s="25">
        <f t="shared" si="0"/>
        <v>5.0747335307766893E-2</v>
      </c>
      <c r="M12" s="24">
        <v>161199</v>
      </c>
      <c r="N12" s="25">
        <f t="shared" si="1"/>
        <v>1.1947922153022998E-2</v>
      </c>
      <c r="O12" s="26"/>
      <c r="P12" s="114">
        <v>1462000</v>
      </c>
      <c r="Q12" s="27">
        <f t="shared" si="2"/>
        <v>0.1591094354927533</v>
      </c>
      <c r="R12" s="28"/>
      <c r="S12" s="185">
        <v>175000</v>
      </c>
      <c r="T12" s="20">
        <f t="shared" si="3"/>
        <v>2.4918761778448869E-2</v>
      </c>
      <c r="U12" s="181">
        <v>1600000</v>
      </c>
      <c r="V12" s="25">
        <f t="shared" si="4"/>
        <v>0.27769996921093271</v>
      </c>
      <c r="W12" s="185">
        <v>250000</v>
      </c>
      <c r="X12" s="20">
        <f t="shared" si="5"/>
        <v>4.3448532671914397E-2</v>
      </c>
      <c r="Y12" s="181">
        <v>1400000</v>
      </c>
      <c r="Z12" s="25">
        <f t="shared" si="6"/>
        <v>0.38146668621433966</v>
      </c>
      <c r="AA12" s="185">
        <v>600000</v>
      </c>
      <c r="AB12" s="20">
        <f t="shared" si="7"/>
        <v>8.7919982816231659E-2</v>
      </c>
      <c r="AC12" s="181">
        <v>4000000</v>
      </c>
      <c r="AD12" s="25">
        <f t="shared" si="8"/>
        <v>0.67794302050978805</v>
      </c>
      <c r="AE12" s="185">
        <v>3000000</v>
      </c>
      <c r="AF12" s="20">
        <f t="shared" si="9"/>
        <v>0.310277233537818</v>
      </c>
      <c r="AG12" s="181">
        <v>4000000</v>
      </c>
      <c r="AH12" s="25">
        <f t="shared" si="10"/>
        <v>0.97441935480523656</v>
      </c>
      <c r="AI12" s="185">
        <v>3500000</v>
      </c>
      <c r="AJ12" s="20">
        <f t="shared" si="11"/>
        <v>0.56969402604633534</v>
      </c>
      <c r="AK12" s="181">
        <v>345129</v>
      </c>
      <c r="AL12" s="25">
        <f t="shared" si="12"/>
        <v>1</v>
      </c>
      <c r="AM12" s="183">
        <v>4500000</v>
      </c>
      <c r="AN12" s="20">
        <f t="shared" si="13"/>
        <v>0.9032299021287149</v>
      </c>
      <c r="AO12" s="181">
        <v>1305603</v>
      </c>
      <c r="AP12" s="20">
        <f t="shared" si="14"/>
        <v>1</v>
      </c>
      <c r="AQ12" s="29">
        <f t="shared" si="15"/>
        <v>0</v>
      </c>
      <c r="AR12" s="22">
        <f t="shared" si="16"/>
        <v>0</v>
      </c>
      <c r="AS12" s="177"/>
      <c r="AT12" s="178"/>
    </row>
    <row r="13" spans="1:46" ht="40.5" x14ac:dyDescent="0.25">
      <c r="A13" s="23" t="s">
        <v>139</v>
      </c>
      <c r="B13" s="23" t="s">
        <v>262</v>
      </c>
      <c r="C13" s="23" t="s">
        <v>37</v>
      </c>
      <c r="D13" s="23" t="s">
        <v>38</v>
      </c>
      <c r="E13" s="23" t="s">
        <v>39</v>
      </c>
      <c r="F13" s="23" t="s">
        <v>237</v>
      </c>
      <c r="G13" s="23" t="s">
        <v>238</v>
      </c>
      <c r="H13" s="23" t="s">
        <v>283</v>
      </c>
      <c r="I13" s="23" t="s">
        <v>284</v>
      </c>
      <c r="J13" s="227">
        <v>3508000</v>
      </c>
      <c r="K13" s="24"/>
      <c r="L13" s="25">
        <f t="shared" si="0"/>
        <v>0</v>
      </c>
      <c r="M13" s="24"/>
      <c r="N13" s="25">
        <f t="shared" si="1"/>
        <v>0</v>
      </c>
      <c r="O13" s="26"/>
      <c r="P13" s="114">
        <v>437609</v>
      </c>
      <c r="Q13" s="27">
        <f t="shared" si="2"/>
        <v>0.12474600912200684</v>
      </c>
      <c r="R13" s="28"/>
      <c r="S13" s="185">
        <v>0</v>
      </c>
      <c r="T13" s="20">
        <f t="shared" si="3"/>
        <v>0</v>
      </c>
      <c r="U13" s="181">
        <v>787696</v>
      </c>
      <c r="V13" s="25">
        <f t="shared" si="4"/>
        <v>0.34928876852907642</v>
      </c>
      <c r="W13" s="185">
        <v>218804</v>
      </c>
      <c r="X13" s="20">
        <f t="shared" si="5"/>
        <v>6.2372862029646522E-2</v>
      </c>
      <c r="Y13" s="181">
        <v>787696</v>
      </c>
      <c r="Z13" s="25">
        <f t="shared" si="6"/>
        <v>0.573831527936146</v>
      </c>
      <c r="AA13" s="185">
        <v>218804</v>
      </c>
      <c r="AB13" s="20">
        <f t="shared" si="7"/>
        <v>0.12474572405929304</v>
      </c>
      <c r="AC13" s="181">
        <v>1494999</v>
      </c>
      <c r="AD13" s="25">
        <f t="shared" si="8"/>
        <v>1</v>
      </c>
      <c r="AE13" s="185">
        <v>1312827</v>
      </c>
      <c r="AF13" s="20">
        <f t="shared" si="9"/>
        <v>0.49898375142531359</v>
      </c>
      <c r="AG13" s="181">
        <v>0</v>
      </c>
      <c r="AH13" s="25">
        <f t="shared" si="10"/>
        <v>1</v>
      </c>
      <c r="AI13" s="185">
        <v>1575393</v>
      </c>
      <c r="AJ13" s="20">
        <f t="shared" si="11"/>
        <v>0.94806955530216652</v>
      </c>
      <c r="AK13" s="181">
        <v>0</v>
      </c>
      <c r="AL13" s="25">
        <f t="shared" si="12"/>
        <v>1</v>
      </c>
      <c r="AM13" s="183">
        <v>182172</v>
      </c>
      <c r="AN13" s="20">
        <f t="shared" si="13"/>
        <v>1</v>
      </c>
      <c r="AO13" s="181"/>
      <c r="AP13" s="20">
        <f t="shared" si="14"/>
        <v>1</v>
      </c>
      <c r="AQ13" s="29">
        <f t="shared" si="15"/>
        <v>0</v>
      </c>
      <c r="AR13" s="22">
        <f t="shared" si="16"/>
        <v>0</v>
      </c>
      <c r="AS13" s="177" t="s">
        <v>285</v>
      </c>
      <c r="AT13" s="178"/>
    </row>
    <row r="14" spans="1:46" ht="13.5" x14ac:dyDescent="0.25">
      <c r="A14" s="23" t="s">
        <v>139</v>
      </c>
      <c r="B14" s="23" t="s">
        <v>262</v>
      </c>
      <c r="C14" s="23" t="s">
        <v>37</v>
      </c>
      <c r="D14" s="23" t="s">
        <v>38</v>
      </c>
      <c r="E14" s="23" t="s">
        <v>39</v>
      </c>
      <c r="F14" s="23" t="s">
        <v>237</v>
      </c>
      <c r="G14" s="23" t="s">
        <v>238</v>
      </c>
      <c r="H14" s="23" t="s">
        <v>286</v>
      </c>
      <c r="I14" s="23" t="s">
        <v>287</v>
      </c>
      <c r="J14" s="24">
        <v>6139000</v>
      </c>
      <c r="K14" s="24">
        <v>6139000</v>
      </c>
      <c r="L14" s="25">
        <f t="shared" si="0"/>
        <v>1</v>
      </c>
      <c r="M14" s="24">
        <v>1953368</v>
      </c>
      <c r="N14" s="25">
        <f t="shared" si="1"/>
        <v>0.31818993321387851</v>
      </c>
      <c r="O14" s="26"/>
      <c r="P14" s="114">
        <v>0</v>
      </c>
      <c r="Q14" s="27">
        <f t="shared" si="2"/>
        <v>1</v>
      </c>
      <c r="R14" s="28"/>
      <c r="S14" s="185">
        <v>875000</v>
      </c>
      <c r="T14" s="20">
        <f t="shared" si="3"/>
        <v>0.46072129011239615</v>
      </c>
      <c r="U14" s="181">
        <v>0</v>
      </c>
      <c r="V14" s="25">
        <f t="shared" si="4"/>
        <v>1</v>
      </c>
      <c r="W14" s="185">
        <v>437500</v>
      </c>
      <c r="X14" s="20">
        <f t="shared" si="5"/>
        <v>0.53198696856165495</v>
      </c>
      <c r="Y14" s="181">
        <v>0</v>
      </c>
      <c r="Z14" s="25">
        <f t="shared" si="6"/>
        <v>1</v>
      </c>
      <c r="AA14" s="185">
        <v>437500</v>
      </c>
      <c r="AB14" s="20">
        <f t="shared" si="7"/>
        <v>0.60325264701091386</v>
      </c>
      <c r="AC14" s="181">
        <v>0</v>
      </c>
      <c r="AD14" s="25">
        <f t="shared" si="8"/>
        <v>1</v>
      </c>
      <c r="AE14" s="185">
        <v>875000</v>
      </c>
      <c r="AF14" s="20">
        <f t="shared" si="9"/>
        <v>0.74578400390943156</v>
      </c>
      <c r="AG14" s="181">
        <v>0</v>
      </c>
      <c r="AH14" s="25">
        <f t="shared" si="10"/>
        <v>1</v>
      </c>
      <c r="AI14" s="185">
        <v>875000</v>
      </c>
      <c r="AJ14" s="20">
        <f t="shared" si="11"/>
        <v>0.88831536080794915</v>
      </c>
      <c r="AK14" s="181">
        <v>0</v>
      </c>
      <c r="AL14" s="25">
        <f t="shared" si="12"/>
        <v>1</v>
      </c>
      <c r="AM14" s="183">
        <v>685632</v>
      </c>
      <c r="AN14" s="20">
        <f t="shared" si="13"/>
        <v>1</v>
      </c>
      <c r="AO14" s="181"/>
      <c r="AP14" s="20">
        <f t="shared" si="14"/>
        <v>1</v>
      </c>
      <c r="AQ14" s="29">
        <f t="shared" si="15"/>
        <v>0</v>
      </c>
      <c r="AR14" s="22">
        <f t="shared" si="16"/>
        <v>0</v>
      </c>
      <c r="AS14" s="177"/>
      <c r="AT14" s="178"/>
    </row>
    <row r="15" spans="1:46" ht="13.5" x14ac:dyDescent="0.25">
      <c r="A15" s="23" t="s">
        <v>139</v>
      </c>
      <c r="B15" s="23" t="s">
        <v>262</v>
      </c>
      <c r="C15" s="23" t="s">
        <v>37</v>
      </c>
      <c r="D15" s="23" t="s">
        <v>38</v>
      </c>
      <c r="E15" s="23" t="s">
        <v>39</v>
      </c>
      <c r="F15" s="23" t="s">
        <v>237</v>
      </c>
      <c r="G15" s="23" t="s">
        <v>238</v>
      </c>
      <c r="H15" s="23" t="s">
        <v>288</v>
      </c>
      <c r="I15" s="23" t="s">
        <v>289</v>
      </c>
      <c r="J15" s="24">
        <v>39465000</v>
      </c>
      <c r="K15" s="24">
        <v>36389786</v>
      </c>
      <c r="L15" s="25">
        <f t="shared" si="0"/>
        <v>0.92207743570252121</v>
      </c>
      <c r="M15" s="24">
        <v>8120844</v>
      </c>
      <c r="N15" s="25">
        <f t="shared" si="1"/>
        <v>0.20577331812998859</v>
      </c>
      <c r="O15" s="26">
        <v>346484</v>
      </c>
      <c r="P15" s="114">
        <v>3000000</v>
      </c>
      <c r="Q15" s="27">
        <f t="shared" si="2"/>
        <v>0.99809415938173063</v>
      </c>
      <c r="R15" s="28"/>
      <c r="S15" s="185">
        <v>2700000</v>
      </c>
      <c r="T15" s="20">
        <f t="shared" si="3"/>
        <v>0.27418836944127706</v>
      </c>
      <c r="U15" s="181">
        <v>75214</v>
      </c>
      <c r="V15" s="25">
        <f t="shared" si="4"/>
        <v>1</v>
      </c>
      <c r="W15" s="185">
        <v>3000000</v>
      </c>
      <c r="X15" s="20">
        <f t="shared" si="5"/>
        <v>0.35020509312048653</v>
      </c>
      <c r="Y15" s="181">
        <v>0</v>
      </c>
      <c r="Z15" s="25">
        <f t="shared" si="6"/>
        <v>1</v>
      </c>
      <c r="AA15" s="185">
        <v>3000000</v>
      </c>
      <c r="AB15" s="20">
        <f t="shared" si="7"/>
        <v>0.42622181679969595</v>
      </c>
      <c r="AC15" s="181">
        <v>0</v>
      </c>
      <c r="AD15" s="25">
        <f t="shared" si="8"/>
        <v>1</v>
      </c>
      <c r="AE15" s="185">
        <v>7200000</v>
      </c>
      <c r="AF15" s="20">
        <f t="shared" si="9"/>
        <v>0.60866195362979858</v>
      </c>
      <c r="AG15" s="181">
        <v>0</v>
      </c>
      <c r="AH15" s="25">
        <f t="shared" si="10"/>
        <v>1</v>
      </c>
      <c r="AI15" s="185">
        <v>7400000</v>
      </c>
      <c r="AJ15" s="20">
        <f t="shared" si="11"/>
        <v>0.79616987203851519</v>
      </c>
      <c r="AK15" s="181">
        <v>0</v>
      </c>
      <c r="AL15" s="25">
        <f t="shared" si="12"/>
        <v>1</v>
      </c>
      <c r="AM15" s="183">
        <v>6500000</v>
      </c>
      <c r="AN15" s="20">
        <f t="shared" si="13"/>
        <v>0.96087277334346888</v>
      </c>
      <c r="AO15" s="181">
        <v>1544156</v>
      </c>
      <c r="AP15" s="20">
        <f t="shared" si="14"/>
        <v>1</v>
      </c>
      <c r="AQ15" s="29">
        <f t="shared" si="15"/>
        <v>0</v>
      </c>
      <c r="AR15" s="22">
        <f t="shared" si="16"/>
        <v>0</v>
      </c>
      <c r="AS15" s="177"/>
      <c r="AT15" s="178"/>
    </row>
    <row r="16" spans="1:46" ht="13.5" x14ac:dyDescent="0.25">
      <c r="A16" s="23" t="s">
        <v>139</v>
      </c>
      <c r="B16" s="23" t="s">
        <v>262</v>
      </c>
      <c r="C16" s="23" t="s">
        <v>37</v>
      </c>
      <c r="D16" s="23" t="s">
        <v>38</v>
      </c>
      <c r="E16" s="23" t="s">
        <v>39</v>
      </c>
      <c r="F16" s="23" t="s">
        <v>237</v>
      </c>
      <c r="G16" s="23" t="s">
        <v>238</v>
      </c>
      <c r="H16" s="23" t="s">
        <v>290</v>
      </c>
      <c r="I16" s="23" t="s">
        <v>291</v>
      </c>
      <c r="J16" s="24">
        <v>4385000</v>
      </c>
      <c r="K16" s="24">
        <v>4375000</v>
      </c>
      <c r="L16" s="25">
        <f t="shared" si="0"/>
        <v>0.9977194982896237</v>
      </c>
      <c r="M16" s="24">
        <v>3058125</v>
      </c>
      <c r="N16" s="25">
        <f t="shared" si="1"/>
        <v>0.697405929304447</v>
      </c>
      <c r="O16" s="26">
        <v>39375</v>
      </c>
      <c r="P16" s="114">
        <v>0</v>
      </c>
      <c r="Q16" s="27">
        <f t="shared" si="2"/>
        <v>0.9977194982896237</v>
      </c>
      <c r="R16" s="28"/>
      <c r="S16" s="185">
        <v>300000</v>
      </c>
      <c r="T16" s="20">
        <f t="shared" si="3"/>
        <v>0.76582098061573545</v>
      </c>
      <c r="U16" s="181">
        <v>10000</v>
      </c>
      <c r="V16" s="25">
        <f t="shared" si="4"/>
        <v>1</v>
      </c>
      <c r="W16" s="185">
        <v>265000</v>
      </c>
      <c r="X16" s="20">
        <f>IFERROR((M16+S16+W16)/J16,"")</f>
        <v>0.82625427594070699</v>
      </c>
      <c r="Y16" s="181">
        <v>0</v>
      </c>
      <c r="Z16" s="25">
        <f t="shared" si="6"/>
        <v>1</v>
      </c>
      <c r="AA16" s="185">
        <v>587000</v>
      </c>
      <c r="AB16" s="20">
        <f>IFERROR((M16+S16+W16+AA16)/J16,"")</f>
        <v>0.96011972633979481</v>
      </c>
      <c r="AC16" s="181">
        <v>0</v>
      </c>
      <c r="AD16" s="25">
        <f t="shared" si="8"/>
        <v>1</v>
      </c>
      <c r="AE16" s="185">
        <v>174875</v>
      </c>
      <c r="AF16" s="20">
        <f>IFERROR((M16+W16+S16+AA16+AE16)/J16,"")</f>
        <v>1</v>
      </c>
      <c r="AG16" s="181">
        <v>0</v>
      </c>
      <c r="AH16" s="25">
        <f t="shared" si="10"/>
        <v>1</v>
      </c>
      <c r="AI16" s="185"/>
      <c r="AJ16" s="20">
        <f>IFERROR((M16+W16+S16+AA16+AE16+AI16)/J16,"")</f>
        <v>1</v>
      </c>
      <c r="AK16" s="181">
        <v>0</v>
      </c>
      <c r="AL16" s="25">
        <f t="shared" si="12"/>
        <v>1</v>
      </c>
      <c r="AM16" s="183"/>
      <c r="AN16" s="20">
        <f>IFERROR((M16+S16+W16+AA16+AE16+AI16+AM16)/J16,"")</f>
        <v>1</v>
      </c>
      <c r="AO16" s="181"/>
      <c r="AP16" s="20">
        <f>IFERROR((M16+S16+W16+AA16+AE16+AI16+AM16+AO16)/J16,"")</f>
        <v>1</v>
      </c>
      <c r="AQ16" s="29">
        <f t="shared" si="15"/>
        <v>0</v>
      </c>
      <c r="AR16" s="22">
        <f>J16-M16-S16-W16-AA16-AE16-AI16-AM16-AO16</f>
        <v>0</v>
      </c>
      <c r="AS16" s="177"/>
      <c r="AT16" s="178"/>
    </row>
    <row r="17" spans="1:46" ht="81" x14ac:dyDescent="0.25">
      <c r="A17" s="23" t="s">
        <v>35</v>
      </c>
      <c r="B17" s="23" t="s">
        <v>262</v>
      </c>
      <c r="C17" s="23" t="s">
        <v>37</v>
      </c>
      <c r="D17" s="23" t="s">
        <v>38</v>
      </c>
      <c r="E17" s="23" t="s">
        <v>39</v>
      </c>
      <c r="F17" s="23" t="s">
        <v>237</v>
      </c>
      <c r="G17" s="23" t="s">
        <v>238</v>
      </c>
      <c r="H17" s="23" t="s">
        <v>292</v>
      </c>
      <c r="I17" s="23" t="s">
        <v>293</v>
      </c>
      <c r="J17" s="24">
        <v>17540000</v>
      </c>
      <c r="K17" s="24">
        <v>17540000</v>
      </c>
      <c r="L17" s="25">
        <f t="shared" si="0"/>
        <v>1</v>
      </c>
      <c r="M17" s="24">
        <v>2920410</v>
      </c>
      <c r="N17" s="25">
        <f t="shared" si="1"/>
        <v>0.16650000000000001</v>
      </c>
      <c r="O17" s="26">
        <v>2341590</v>
      </c>
      <c r="P17" s="114"/>
      <c r="Q17" s="27">
        <f t="shared" si="2"/>
        <v>1</v>
      </c>
      <c r="R17" s="247">
        <v>2341590</v>
      </c>
      <c r="S17" s="185">
        <f>3070000+2341590</f>
        <v>5411590</v>
      </c>
      <c r="T17" s="20">
        <f t="shared" si="3"/>
        <v>0.47502850627137971</v>
      </c>
      <c r="U17" s="181"/>
      <c r="V17" s="25">
        <f t="shared" si="4"/>
        <v>1</v>
      </c>
      <c r="W17" s="185"/>
      <c r="X17" s="20">
        <f t="shared" si="5"/>
        <v>0.47502850627137971</v>
      </c>
      <c r="Y17" s="181"/>
      <c r="Z17" s="25">
        <f t="shared" si="6"/>
        <v>1</v>
      </c>
      <c r="AA17" s="185">
        <v>3070000</v>
      </c>
      <c r="AB17" s="20">
        <f t="shared" si="7"/>
        <v>0.65005701254275938</v>
      </c>
      <c r="AC17" s="181"/>
      <c r="AD17" s="25">
        <f t="shared" si="8"/>
        <v>1</v>
      </c>
      <c r="AE17" s="185">
        <v>3070000</v>
      </c>
      <c r="AF17" s="20">
        <f t="shared" si="9"/>
        <v>0.82508551881413916</v>
      </c>
      <c r="AG17" s="181"/>
      <c r="AH17" s="25">
        <f t="shared" si="10"/>
        <v>1</v>
      </c>
      <c r="AI17" s="185">
        <v>3068000</v>
      </c>
      <c r="AJ17" s="20">
        <f t="shared" si="11"/>
        <v>1</v>
      </c>
      <c r="AK17" s="181"/>
      <c r="AL17" s="25">
        <f t="shared" si="12"/>
        <v>1</v>
      </c>
      <c r="AM17" s="183"/>
      <c r="AN17" s="20">
        <f t="shared" si="13"/>
        <v>1</v>
      </c>
      <c r="AO17" s="181"/>
      <c r="AP17" s="20">
        <f t="shared" si="14"/>
        <v>1</v>
      </c>
      <c r="AQ17" s="29">
        <f t="shared" si="15"/>
        <v>0</v>
      </c>
      <c r="AR17" s="22">
        <f t="shared" si="16"/>
        <v>0</v>
      </c>
      <c r="AS17" s="177" t="s">
        <v>294</v>
      </c>
      <c r="AT17" s="178"/>
    </row>
    <row r="18" spans="1:46" ht="94.5" x14ac:dyDescent="0.25">
      <c r="A18" s="23" t="s">
        <v>35</v>
      </c>
      <c r="B18" s="23" t="s">
        <v>262</v>
      </c>
      <c r="C18" s="23" t="s">
        <v>295</v>
      </c>
      <c r="D18" s="23" t="s">
        <v>54</v>
      </c>
      <c r="E18" s="23" t="s">
        <v>55</v>
      </c>
      <c r="F18" s="23" t="s">
        <v>296</v>
      </c>
      <c r="G18" s="23" t="s">
        <v>297</v>
      </c>
      <c r="H18" s="23" t="s">
        <v>298</v>
      </c>
      <c r="I18" s="23" t="s">
        <v>299</v>
      </c>
      <c r="J18" s="24">
        <v>2485950</v>
      </c>
      <c r="K18" s="24">
        <v>840950</v>
      </c>
      <c r="L18" s="25">
        <f t="shared" si="0"/>
        <v>0.33828114000683845</v>
      </c>
      <c r="M18" s="24">
        <v>132445</v>
      </c>
      <c r="N18" s="25">
        <f t="shared" si="1"/>
        <v>5.3277419095315671E-2</v>
      </c>
      <c r="O18" s="26"/>
      <c r="P18" s="114">
        <v>441000</v>
      </c>
      <c r="Q18" s="27">
        <f t="shared" si="2"/>
        <v>0.51567811098372851</v>
      </c>
      <c r="R18" s="28">
        <v>37505</v>
      </c>
      <c r="S18" s="185">
        <v>37505</v>
      </c>
      <c r="T18" s="20">
        <f t="shared" si="3"/>
        <v>6.8364206842454589E-2</v>
      </c>
      <c r="U18" s="181">
        <v>588000</v>
      </c>
      <c r="V18" s="25">
        <f t="shared" si="4"/>
        <v>0.7522074056195821</v>
      </c>
      <c r="W18" s="185">
        <v>105246</v>
      </c>
      <c r="X18" s="20">
        <f t="shared" si="5"/>
        <v>0.11070053701804139</v>
      </c>
      <c r="Y18" s="181">
        <v>616000</v>
      </c>
      <c r="Z18" s="25">
        <f t="shared" si="6"/>
        <v>1</v>
      </c>
      <c r="AA18" s="185">
        <v>221412</v>
      </c>
      <c r="AB18" s="20">
        <f t="shared" si="7"/>
        <v>0.19976588426959513</v>
      </c>
      <c r="AC18" s="181"/>
      <c r="AD18" s="25">
        <f t="shared" si="8"/>
        <v>1</v>
      </c>
      <c r="AE18" s="185">
        <v>787638</v>
      </c>
      <c r="AF18" s="20">
        <f t="shared" si="9"/>
        <v>0.51660170156278284</v>
      </c>
      <c r="AG18" s="181"/>
      <c r="AH18" s="25">
        <f t="shared" si="10"/>
        <v>1</v>
      </c>
      <c r="AI18" s="185">
        <v>703134</v>
      </c>
      <c r="AJ18" s="20">
        <f t="shared" si="11"/>
        <v>0.79944488022687499</v>
      </c>
      <c r="AK18" s="181"/>
      <c r="AL18" s="25">
        <f t="shared" si="12"/>
        <v>1</v>
      </c>
      <c r="AM18" s="183">
        <v>388718</v>
      </c>
      <c r="AN18" s="20">
        <f t="shared" si="13"/>
        <v>0.95581085701643231</v>
      </c>
      <c r="AO18" s="181">
        <v>109852</v>
      </c>
      <c r="AP18" s="20">
        <f t="shared" si="14"/>
        <v>1</v>
      </c>
      <c r="AQ18" s="29">
        <f t="shared" si="15"/>
        <v>0</v>
      </c>
      <c r="AR18" s="22">
        <f t="shared" si="16"/>
        <v>0</v>
      </c>
      <c r="AS18" s="177" t="s">
        <v>300</v>
      </c>
      <c r="AT18" s="178"/>
    </row>
    <row r="19" spans="1:46" ht="135" x14ac:dyDescent="0.25">
      <c r="A19" s="23" t="s">
        <v>35</v>
      </c>
      <c r="B19" s="23" t="s">
        <v>262</v>
      </c>
      <c r="C19" s="23" t="s">
        <v>295</v>
      </c>
      <c r="D19" s="23" t="s">
        <v>54</v>
      </c>
      <c r="E19" s="23" t="s">
        <v>55</v>
      </c>
      <c r="F19" s="23" t="s">
        <v>296</v>
      </c>
      <c r="G19" s="23" t="s">
        <v>297</v>
      </c>
      <c r="H19" s="23" t="s">
        <v>301</v>
      </c>
      <c r="I19" s="23" t="s">
        <v>302</v>
      </c>
      <c r="J19" s="43">
        <f>47805581-3269926</f>
        <v>44535655</v>
      </c>
      <c r="K19" s="24">
        <v>35663719</v>
      </c>
      <c r="L19" s="25">
        <f t="shared" si="0"/>
        <v>0.80079026568712197</v>
      </c>
      <c r="M19" s="24">
        <v>7528719</v>
      </c>
      <c r="N19" s="25">
        <f t="shared" si="1"/>
        <v>0.16904924829330567</v>
      </c>
      <c r="O19" s="26">
        <v>197977</v>
      </c>
      <c r="P19" s="114">
        <v>4898880</v>
      </c>
      <c r="Q19" s="27">
        <f t="shared" si="2"/>
        <v>0.9107893214998185</v>
      </c>
      <c r="R19" s="28">
        <v>4261658</v>
      </c>
      <c r="S19" s="185">
        <v>3792875</v>
      </c>
      <c r="T19" s="20">
        <f t="shared" si="3"/>
        <v>0.25421415717361739</v>
      </c>
      <c r="U19" s="181">
        <v>3973056</v>
      </c>
      <c r="V19" s="25">
        <f t="shared" si="4"/>
        <v>1</v>
      </c>
      <c r="W19" s="185">
        <v>2966219</v>
      </c>
      <c r="X19" s="20">
        <f t="shared" si="5"/>
        <v>0.32081739900311335</v>
      </c>
      <c r="Y19" s="181"/>
      <c r="Z19" s="25">
        <f t="shared" si="6"/>
        <v>1</v>
      </c>
      <c r="AA19" s="185">
        <v>3888266</v>
      </c>
      <c r="AB19" s="20">
        <f t="shared" si="7"/>
        <v>0.4081242096922118</v>
      </c>
      <c r="AC19" s="181"/>
      <c r="AD19" s="25">
        <f t="shared" si="8"/>
        <v>1</v>
      </c>
      <c r="AE19" s="185">
        <v>10729151</v>
      </c>
      <c r="AF19" s="20">
        <f t="shared" si="9"/>
        <v>0.64903569959844531</v>
      </c>
      <c r="AG19" s="181"/>
      <c r="AH19" s="25">
        <f t="shared" si="10"/>
        <v>1</v>
      </c>
      <c r="AI19" s="185">
        <v>6883170</v>
      </c>
      <c r="AJ19" s="20">
        <f t="shared" si="11"/>
        <v>0.80358984279000722</v>
      </c>
      <c r="AK19" s="181"/>
      <c r="AL19" s="25">
        <f t="shared" si="12"/>
        <v>1</v>
      </c>
      <c r="AM19" s="183">
        <v>6939595</v>
      </c>
      <c r="AN19" s="20">
        <f t="shared" si="13"/>
        <v>0.95941094837383667</v>
      </c>
      <c r="AO19" s="181">
        <v>1807660</v>
      </c>
      <c r="AP19" s="20">
        <f t="shared" si="14"/>
        <v>1</v>
      </c>
      <c r="AQ19" s="29">
        <f t="shared" si="15"/>
        <v>0</v>
      </c>
      <c r="AR19" s="22">
        <f t="shared" si="16"/>
        <v>0</v>
      </c>
      <c r="AS19" s="177" t="s">
        <v>303</v>
      </c>
      <c r="AT19" s="178"/>
    </row>
    <row r="20" spans="1:46" ht="94.5" x14ac:dyDescent="0.25">
      <c r="A20" s="23" t="s">
        <v>35</v>
      </c>
      <c r="B20" s="23" t="s">
        <v>262</v>
      </c>
      <c r="C20" s="23" t="s">
        <v>295</v>
      </c>
      <c r="D20" s="23" t="s">
        <v>54</v>
      </c>
      <c r="E20" s="23" t="s">
        <v>55</v>
      </c>
      <c r="F20" s="23" t="s">
        <v>304</v>
      </c>
      <c r="G20" s="23" t="s">
        <v>305</v>
      </c>
      <c r="H20" s="23" t="s">
        <v>301</v>
      </c>
      <c r="I20" s="23" t="s">
        <v>306</v>
      </c>
      <c r="J20" s="43">
        <f>21472750-1709553</f>
        <v>19763197</v>
      </c>
      <c r="K20" s="24">
        <v>18860835</v>
      </c>
      <c r="L20" s="25">
        <f t="shared" ref="L20:L27" si="17">IFERROR(K20/J20,"")</f>
        <v>0.9543412940730186</v>
      </c>
      <c r="M20" s="24">
        <v>5134198</v>
      </c>
      <c r="N20" s="25">
        <f t="shared" ref="N20:N27" si="18">IFERROR(M20/J20,"")</f>
        <v>0.25978580287389735</v>
      </c>
      <c r="O20" s="26">
        <v>187171</v>
      </c>
      <c r="P20" s="114">
        <v>902362</v>
      </c>
      <c r="Q20" s="27">
        <f t="shared" ref="Q20:Q26" si="19">IFERROR((K20+P20)/J20,"")</f>
        <v>1</v>
      </c>
      <c r="R20" s="28">
        <v>1899092</v>
      </c>
      <c r="S20" s="185">
        <v>1758076</v>
      </c>
      <c r="T20" s="20">
        <f t="shared" si="3"/>
        <v>0.34874286786697517</v>
      </c>
      <c r="U20" s="181"/>
      <c r="V20" s="25">
        <f t="shared" ref="V20:V26" si="20">IFERROR((K20+P20+U20)/J20,"")</f>
        <v>1</v>
      </c>
      <c r="W20" s="185">
        <v>1292228</v>
      </c>
      <c r="X20" s="20">
        <f t="shared" si="5"/>
        <v>0.41412844288300116</v>
      </c>
      <c r="Y20" s="181"/>
      <c r="Z20" s="25">
        <f t="shared" ref="Z20:Z26" si="21">IFERROR((K20+P20+U20+Y20)/J20,"")</f>
        <v>1</v>
      </c>
      <c r="AA20" s="185">
        <v>1944343</v>
      </c>
      <c r="AB20" s="20">
        <f t="shared" si="7"/>
        <v>0.51251045061181144</v>
      </c>
      <c r="AC20" s="181"/>
      <c r="AD20" s="25">
        <f t="shared" ref="AD20:AD26" si="22">IFERROR((K20+P20+U20+Y20+AC20)/J20,"")</f>
        <v>1</v>
      </c>
      <c r="AE20" s="185">
        <v>3266523</v>
      </c>
      <c r="AF20" s="20">
        <f t="shared" si="9"/>
        <v>0.67779357762815395</v>
      </c>
      <c r="AG20" s="181"/>
      <c r="AH20" s="25">
        <f t="shared" ref="AH20:AH26" si="23">IFERROR((K20+P20+U20+Y20+AC20+AG20)/J20,"")</f>
        <v>1</v>
      </c>
      <c r="AI20" s="185">
        <v>3620652</v>
      </c>
      <c r="AJ20" s="20">
        <f t="shared" si="11"/>
        <v>0.86099531366306781</v>
      </c>
      <c r="AK20" s="181"/>
      <c r="AL20" s="25">
        <f t="shared" ref="AL20:AL26" si="24">IFERROR((K20+P20+U20+Y20+AC20+AG20+AK20)/J20,"")</f>
        <v>1</v>
      </c>
      <c r="AM20" s="183">
        <v>2539514</v>
      </c>
      <c r="AN20" s="20">
        <f t="shared" si="13"/>
        <v>0.98949243890044714</v>
      </c>
      <c r="AO20" s="181">
        <v>207663</v>
      </c>
      <c r="AP20" s="20">
        <f t="shared" si="14"/>
        <v>1</v>
      </c>
      <c r="AQ20" s="29">
        <f t="shared" ref="AQ20:AQ26" si="25">J20-K20-P20-U20-Y20-AC20-AG20-AK20</f>
        <v>0</v>
      </c>
      <c r="AR20" s="22">
        <f t="shared" si="16"/>
        <v>0</v>
      </c>
      <c r="AS20" s="177" t="s">
        <v>307</v>
      </c>
      <c r="AT20" s="178"/>
    </row>
    <row r="21" spans="1:46" ht="27" x14ac:dyDescent="0.25">
      <c r="A21" s="23" t="s">
        <v>139</v>
      </c>
      <c r="B21" s="23" t="s">
        <v>262</v>
      </c>
      <c r="C21" s="23" t="s">
        <v>37</v>
      </c>
      <c r="D21" s="23" t="s">
        <v>90</v>
      </c>
      <c r="E21" s="23" t="s">
        <v>91</v>
      </c>
      <c r="F21" s="23" t="s">
        <v>92</v>
      </c>
      <c r="G21" s="23" t="s">
        <v>93</v>
      </c>
      <c r="H21" s="23" t="s">
        <v>308</v>
      </c>
      <c r="I21" s="23" t="s">
        <v>309</v>
      </c>
      <c r="J21" s="43">
        <v>163321224</v>
      </c>
      <c r="K21" s="24">
        <v>177793562</v>
      </c>
      <c r="L21" s="25">
        <f t="shared" si="17"/>
        <v>1.0886127206590124</v>
      </c>
      <c r="M21" s="24">
        <v>13036261</v>
      </c>
      <c r="N21" s="25">
        <f t="shared" si="18"/>
        <v>7.9819760596455E-2</v>
      </c>
      <c r="O21" s="26">
        <v>231768</v>
      </c>
      <c r="P21" s="114">
        <f>167646110-K21</f>
        <v>-10147452</v>
      </c>
      <c r="Q21" s="27">
        <f t="shared" si="19"/>
        <v>1.0264808571358734</v>
      </c>
      <c r="R21" s="28"/>
      <c r="S21" s="185">
        <v>14300000</v>
      </c>
      <c r="T21" s="20">
        <f t="shared" si="3"/>
        <v>0.16737727241133094</v>
      </c>
      <c r="U21" s="181">
        <v>0</v>
      </c>
      <c r="V21" s="25">
        <f t="shared" si="20"/>
        <v>1.0264808571358734</v>
      </c>
      <c r="W21" s="210">
        <v>20000000</v>
      </c>
      <c r="X21" s="20">
        <f>IFERROR((M21+S21+W21)/J21,"")</f>
        <v>0.28983533089367491</v>
      </c>
      <c r="Y21" s="181">
        <v>0</v>
      </c>
      <c r="Z21" s="25">
        <f t="shared" si="21"/>
        <v>1.0264808571358734</v>
      </c>
      <c r="AA21" s="185">
        <v>20000000</v>
      </c>
      <c r="AB21" s="20">
        <f>IFERROR((M21+S21+W21+AA21)/J21,"")</f>
        <v>0.41229338937601889</v>
      </c>
      <c r="AC21" s="181">
        <v>0</v>
      </c>
      <c r="AD21" s="25">
        <f t="shared" si="22"/>
        <v>1.0264808571358734</v>
      </c>
      <c r="AE21" s="185">
        <v>50000000</v>
      </c>
      <c r="AF21" s="20">
        <f>IFERROR((M21+W21+S21+AA21+AE21)/J21,"")</f>
        <v>0.71843853558187887</v>
      </c>
      <c r="AG21" s="181">
        <v>0</v>
      </c>
      <c r="AH21" s="25">
        <f t="shared" si="23"/>
        <v>1.0264808571358734</v>
      </c>
      <c r="AI21" s="185">
        <v>30000000</v>
      </c>
      <c r="AJ21" s="20">
        <f>IFERROR((M21+W21+S21+AA21+AE21+AI21)/J21,"")</f>
        <v>0.90212562330539481</v>
      </c>
      <c r="AK21" s="181">
        <v>0</v>
      </c>
      <c r="AL21" s="25">
        <f t="shared" si="24"/>
        <v>1.0264808571358734</v>
      </c>
      <c r="AM21" s="183">
        <v>20309499</v>
      </c>
      <c r="AN21" s="20">
        <f>IFERROR((M21+S21+W21+AA21+AE21+AI21+AM21)/J21,"")</f>
        <v>1.0264787141198501</v>
      </c>
      <c r="AO21" s="181"/>
      <c r="AP21" s="20">
        <f>IFERROR((M21+S21+W21+AA21+AE21+AI21+AM21+AO21)/J21,"")</f>
        <v>1.0264787141198501</v>
      </c>
      <c r="AQ21" s="29">
        <f t="shared" si="25"/>
        <v>-4324886</v>
      </c>
      <c r="AR21" s="22">
        <f>J21-M21-S21-W21-AA21-AE21-AI21-AM21-AO21</f>
        <v>-4324536</v>
      </c>
      <c r="AS21" s="177" t="s">
        <v>310</v>
      </c>
      <c r="AT21" s="178"/>
    </row>
    <row r="22" spans="1:46" ht="67.5" x14ac:dyDescent="0.25">
      <c r="A22" s="23" t="s">
        <v>139</v>
      </c>
      <c r="B22" s="23" t="s">
        <v>262</v>
      </c>
      <c r="C22" s="23" t="s">
        <v>37</v>
      </c>
      <c r="D22" s="23" t="s">
        <v>90</v>
      </c>
      <c r="E22" s="23" t="s">
        <v>91</v>
      </c>
      <c r="F22" s="23" t="s">
        <v>92</v>
      </c>
      <c r="G22" s="23" t="s">
        <v>93</v>
      </c>
      <c r="H22" s="23" t="s">
        <v>311</v>
      </c>
      <c r="I22" s="23" t="s">
        <v>312</v>
      </c>
      <c r="J22" s="43">
        <v>10661395</v>
      </c>
      <c r="K22" s="24">
        <v>5953041</v>
      </c>
      <c r="L22" s="25">
        <f t="shared" si="17"/>
        <v>0.55837355242911457</v>
      </c>
      <c r="M22" s="24">
        <v>279552</v>
      </c>
      <c r="N22" s="25">
        <f t="shared" si="18"/>
        <v>2.6220958889526184E-2</v>
      </c>
      <c r="O22" s="26">
        <v>83852</v>
      </c>
      <c r="P22" s="114">
        <f>-K22+5581520</f>
        <v>-371521</v>
      </c>
      <c r="Q22" s="27">
        <f t="shared" si="19"/>
        <v>0.52352623648218644</v>
      </c>
      <c r="R22" s="28"/>
      <c r="S22" s="185">
        <v>2254473</v>
      </c>
      <c r="T22" s="20">
        <f t="shared" si="3"/>
        <v>0.23768231080454294</v>
      </c>
      <c r="U22" s="181">
        <v>0</v>
      </c>
      <c r="V22" s="25">
        <f t="shared" si="20"/>
        <v>0.52352623648218644</v>
      </c>
      <c r="W22" s="185">
        <v>927780</v>
      </c>
      <c r="X22" s="20">
        <f t="shared" si="5"/>
        <v>0.32470469389793738</v>
      </c>
      <c r="Y22" s="181">
        <v>0</v>
      </c>
      <c r="Z22" s="25">
        <f t="shared" si="21"/>
        <v>0.52352623648218644</v>
      </c>
      <c r="AA22" s="185">
        <v>927780</v>
      </c>
      <c r="AB22" s="20">
        <f t="shared" si="7"/>
        <v>0.41172707699133182</v>
      </c>
      <c r="AC22" s="181">
        <v>0</v>
      </c>
      <c r="AD22" s="25">
        <f t="shared" si="22"/>
        <v>0.52352623648218644</v>
      </c>
      <c r="AE22" s="185">
        <v>1191935</v>
      </c>
      <c r="AF22" s="20">
        <f t="shared" si="9"/>
        <v>0.52352623648218644</v>
      </c>
      <c r="AG22" s="181"/>
      <c r="AH22" s="25">
        <f t="shared" si="23"/>
        <v>0.52352623648218644</v>
      </c>
      <c r="AI22" s="185"/>
      <c r="AJ22" s="20">
        <f t="shared" si="11"/>
        <v>0.52352623648218644</v>
      </c>
      <c r="AK22" s="181"/>
      <c r="AL22" s="25">
        <f t="shared" si="24"/>
        <v>0.52352623648218644</v>
      </c>
      <c r="AM22" s="183"/>
      <c r="AN22" s="20">
        <f t="shared" si="13"/>
        <v>0.52352623648218644</v>
      </c>
      <c r="AO22" s="181"/>
      <c r="AP22" s="20">
        <f t="shared" si="14"/>
        <v>0.52352623648218644</v>
      </c>
      <c r="AQ22" s="29">
        <f t="shared" si="25"/>
        <v>5079875</v>
      </c>
      <c r="AR22" s="22">
        <f t="shared" si="16"/>
        <v>5079875</v>
      </c>
      <c r="AS22" s="177" t="s">
        <v>313</v>
      </c>
      <c r="AT22" s="178"/>
    </row>
    <row r="23" spans="1:46" ht="13.5" x14ac:dyDescent="0.25">
      <c r="A23" s="23" t="s">
        <v>139</v>
      </c>
      <c r="B23" s="23" t="s">
        <v>262</v>
      </c>
      <c r="C23" s="23" t="s">
        <v>37</v>
      </c>
      <c r="D23" s="23" t="s">
        <v>90</v>
      </c>
      <c r="E23" s="23" t="s">
        <v>91</v>
      </c>
      <c r="F23" s="23" t="s">
        <v>92</v>
      </c>
      <c r="G23" s="23" t="s">
        <v>93</v>
      </c>
      <c r="H23" s="23" t="s">
        <v>314</v>
      </c>
      <c r="I23" s="23" t="s">
        <v>315</v>
      </c>
      <c r="J23" s="24">
        <v>29000000</v>
      </c>
      <c r="K23" s="24">
        <v>29000000</v>
      </c>
      <c r="L23" s="25">
        <f t="shared" si="17"/>
        <v>1</v>
      </c>
      <c r="M23" s="24">
        <v>3189485</v>
      </c>
      <c r="N23" s="25">
        <f t="shared" si="18"/>
        <v>0.10998224137931034</v>
      </c>
      <c r="O23" s="26">
        <v>76109</v>
      </c>
      <c r="P23" s="114"/>
      <c r="Q23" s="27">
        <f t="shared" si="19"/>
        <v>1</v>
      </c>
      <c r="R23" s="28"/>
      <c r="S23" s="185">
        <v>4200000</v>
      </c>
      <c r="T23" s="20">
        <f t="shared" si="3"/>
        <v>0.25480982758620691</v>
      </c>
      <c r="U23" s="181">
        <v>0</v>
      </c>
      <c r="V23" s="25">
        <f t="shared" si="20"/>
        <v>1</v>
      </c>
      <c r="W23" s="185">
        <v>8700000</v>
      </c>
      <c r="X23" s="20">
        <f t="shared" si="5"/>
        <v>0.55480982758620689</v>
      </c>
      <c r="Y23" s="181">
        <v>0</v>
      </c>
      <c r="Z23" s="25">
        <f t="shared" si="21"/>
        <v>1</v>
      </c>
      <c r="AA23" s="185">
        <v>10475000</v>
      </c>
      <c r="AB23" s="20">
        <f t="shared" si="7"/>
        <v>0.916016724137931</v>
      </c>
      <c r="AC23" s="181">
        <v>0</v>
      </c>
      <c r="AD23" s="25">
        <f t="shared" si="22"/>
        <v>1</v>
      </c>
      <c r="AE23" s="185">
        <v>830000</v>
      </c>
      <c r="AF23" s="20">
        <f t="shared" si="9"/>
        <v>0.9446374137931034</v>
      </c>
      <c r="AG23" s="181">
        <v>0</v>
      </c>
      <c r="AH23" s="25">
        <f t="shared" si="23"/>
        <v>1</v>
      </c>
      <c r="AI23" s="185">
        <v>830000</v>
      </c>
      <c r="AJ23" s="20">
        <f t="shared" si="11"/>
        <v>0.9732581034482759</v>
      </c>
      <c r="AK23" s="181">
        <v>0</v>
      </c>
      <c r="AL23" s="25">
        <f t="shared" si="24"/>
        <v>1</v>
      </c>
      <c r="AM23" s="183">
        <v>775515</v>
      </c>
      <c r="AN23" s="20">
        <f t="shared" si="13"/>
        <v>1</v>
      </c>
      <c r="AO23" s="181"/>
      <c r="AP23" s="20">
        <f t="shared" si="14"/>
        <v>1</v>
      </c>
      <c r="AQ23" s="29">
        <f t="shared" si="25"/>
        <v>0</v>
      </c>
      <c r="AR23" s="22">
        <f t="shared" si="16"/>
        <v>0</v>
      </c>
      <c r="AS23" s="177"/>
      <c r="AT23" s="178"/>
    </row>
    <row r="24" spans="1:46" ht="67.5" x14ac:dyDescent="0.25">
      <c r="A24" s="23" t="s">
        <v>139</v>
      </c>
      <c r="B24" s="23" t="s">
        <v>262</v>
      </c>
      <c r="C24" s="23" t="s">
        <v>37</v>
      </c>
      <c r="D24" s="23" t="s">
        <v>90</v>
      </c>
      <c r="E24" s="23" t="s">
        <v>91</v>
      </c>
      <c r="F24" s="23" t="s">
        <v>92</v>
      </c>
      <c r="G24" s="23" t="s">
        <v>93</v>
      </c>
      <c r="H24" s="23" t="s">
        <v>316</v>
      </c>
      <c r="I24" s="23" t="s">
        <v>317</v>
      </c>
      <c r="J24" s="43">
        <v>14917381</v>
      </c>
      <c r="K24" s="24">
        <v>14862181</v>
      </c>
      <c r="L24" s="25">
        <f t="shared" si="17"/>
        <v>0.99629961854564153</v>
      </c>
      <c r="M24" s="24">
        <v>4308461</v>
      </c>
      <c r="N24" s="25">
        <f t="shared" si="18"/>
        <v>0.28882154313816882</v>
      </c>
      <c r="O24" s="26">
        <v>256887</v>
      </c>
      <c r="P24" s="114">
        <f>-K24+14807348</f>
        <v>-54833</v>
      </c>
      <c r="Q24" s="27">
        <f t="shared" si="19"/>
        <v>0.9926238392650828</v>
      </c>
      <c r="R24" s="28"/>
      <c r="S24" s="185">
        <v>2200000</v>
      </c>
      <c r="T24" s="20">
        <f t="shared" si="3"/>
        <v>0.43630051414521087</v>
      </c>
      <c r="U24" s="181">
        <v>6587735</v>
      </c>
      <c r="V24" s="25">
        <f t="shared" si="20"/>
        <v>1.4342385570228446</v>
      </c>
      <c r="W24" s="185">
        <v>3500000</v>
      </c>
      <c r="X24" s="20">
        <f t="shared" si="5"/>
        <v>0.67092614983823229</v>
      </c>
      <c r="Y24" s="181">
        <v>0</v>
      </c>
      <c r="Z24" s="25">
        <f t="shared" si="21"/>
        <v>1.4342385570228446</v>
      </c>
      <c r="AA24" s="185">
        <v>4798887</v>
      </c>
      <c r="AB24" s="20">
        <f t="shared" si="7"/>
        <v>0.9926238392650828</v>
      </c>
      <c r="AC24" s="181"/>
      <c r="AD24" s="25">
        <f t="shared" si="22"/>
        <v>1.4342385570228446</v>
      </c>
      <c r="AE24" s="185">
        <v>4047797</v>
      </c>
      <c r="AF24" s="20">
        <f t="shared" si="9"/>
        <v>1.26397153763117</v>
      </c>
      <c r="AG24" s="181"/>
      <c r="AH24" s="25">
        <f t="shared" si="23"/>
        <v>1.4342385570228446</v>
      </c>
      <c r="AI24" s="185">
        <v>2539938</v>
      </c>
      <c r="AJ24" s="20">
        <f t="shared" si="11"/>
        <v>1.4342385570228446</v>
      </c>
      <c r="AK24" s="181"/>
      <c r="AL24" s="25">
        <f t="shared" si="24"/>
        <v>1.4342385570228446</v>
      </c>
      <c r="AM24" s="183"/>
      <c r="AN24" s="20">
        <f t="shared" si="13"/>
        <v>1.4342385570228446</v>
      </c>
      <c r="AO24" s="181"/>
      <c r="AP24" s="20">
        <f t="shared" si="14"/>
        <v>1.4342385570228446</v>
      </c>
      <c r="AQ24" s="29">
        <f t="shared" si="25"/>
        <v>-6477702</v>
      </c>
      <c r="AR24" s="22">
        <f t="shared" si="16"/>
        <v>-6477702</v>
      </c>
      <c r="AS24" s="177" t="s">
        <v>318</v>
      </c>
      <c r="AT24" s="178"/>
    </row>
    <row r="25" spans="1:46" ht="101.25" customHeight="1" x14ac:dyDescent="0.25">
      <c r="A25" s="23" t="s">
        <v>35</v>
      </c>
      <c r="B25" s="23" t="s">
        <v>262</v>
      </c>
      <c r="C25" s="23" t="s">
        <v>295</v>
      </c>
      <c r="D25" s="23" t="s">
        <v>90</v>
      </c>
      <c r="E25" s="23" t="s">
        <v>91</v>
      </c>
      <c r="F25" s="23" t="s">
        <v>92</v>
      </c>
      <c r="G25" s="23" t="s">
        <v>93</v>
      </c>
      <c r="H25" s="23" t="s">
        <v>319</v>
      </c>
      <c r="I25" s="23" t="s">
        <v>320</v>
      </c>
      <c r="J25" s="24">
        <v>5000000</v>
      </c>
      <c r="K25" s="24">
        <v>5000000</v>
      </c>
      <c r="L25" s="25">
        <f t="shared" si="17"/>
        <v>1</v>
      </c>
      <c r="M25" s="24">
        <v>129747</v>
      </c>
      <c r="N25" s="25">
        <f t="shared" si="18"/>
        <v>2.5949400000000001E-2</v>
      </c>
      <c r="O25" s="26"/>
      <c r="P25" s="114">
        <v>-1507860</v>
      </c>
      <c r="Q25" s="27">
        <f t="shared" si="19"/>
        <v>0.69842800000000005</v>
      </c>
      <c r="R25" s="28">
        <v>133578</v>
      </c>
      <c r="S25" s="185">
        <v>152474</v>
      </c>
      <c r="T25" s="20">
        <f t="shared" si="3"/>
        <v>5.64442E-2</v>
      </c>
      <c r="U25" s="181"/>
      <c r="V25" s="25">
        <f t="shared" si="20"/>
        <v>0.69842800000000005</v>
      </c>
      <c r="W25" s="185">
        <v>239007</v>
      </c>
      <c r="X25" s="20">
        <f t="shared" si="5"/>
        <v>0.10424559999999999</v>
      </c>
      <c r="Y25" s="181"/>
      <c r="Z25" s="25">
        <f t="shared" si="21"/>
        <v>0.69842800000000005</v>
      </c>
      <c r="AA25" s="185">
        <v>358510</v>
      </c>
      <c r="AB25" s="20">
        <f t="shared" si="7"/>
        <v>0.17594760000000001</v>
      </c>
      <c r="AC25" s="181"/>
      <c r="AD25" s="25">
        <f t="shared" si="22"/>
        <v>0.69842800000000005</v>
      </c>
      <c r="AE25" s="185">
        <v>897473</v>
      </c>
      <c r="AF25" s="20">
        <f t="shared" si="9"/>
        <v>0.35544219999999999</v>
      </c>
      <c r="AG25" s="181"/>
      <c r="AH25" s="25">
        <f t="shared" si="23"/>
        <v>0.69842800000000005</v>
      </c>
      <c r="AI25" s="185">
        <v>1047080</v>
      </c>
      <c r="AJ25" s="20">
        <f t="shared" si="11"/>
        <v>0.56485819999999998</v>
      </c>
      <c r="AK25" s="181"/>
      <c r="AL25" s="25">
        <f t="shared" si="24"/>
        <v>0.69842800000000005</v>
      </c>
      <c r="AM25" s="183">
        <v>621100</v>
      </c>
      <c r="AN25" s="20">
        <f t="shared" si="13"/>
        <v>0.68907819999999997</v>
      </c>
      <c r="AO25" s="181">
        <v>46749</v>
      </c>
      <c r="AP25" s="20">
        <f t="shared" si="14"/>
        <v>0.69842800000000005</v>
      </c>
      <c r="AQ25" s="29">
        <f t="shared" si="25"/>
        <v>1507860</v>
      </c>
      <c r="AR25" s="22">
        <f t="shared" si="16"/>
        <v>1507860</v>
      </c>
      <c r="AS25" s="177" t="s">
        <v>321</v>
      </c>
      <c r="AT25" s="178"/>
    </row>
    <row r="26" spans="1:46" ht="14.25" thickBot="1" x14ac:dyDescent="0.3">
      <c r="A26" s="166" t="s">
        <v>139</v>
      </c>
      <c r="B26" s="166" t="s">
        <v>262</v>
      </c>
      <c r="C26" s="166"/>
      <c r="D26" s="166" t="s">
        <v>38</v>
      </c>
      <c r="E26" s="166" t="s">
        <v>39</v>
      </c>
      <c r="F26" s="166" t="s">
        <v>96</v>
      </c>
      <c r="G26" s="166" t="s">
        <v>97</v>
      </c>
      <c r="H26" s="166" t="s">
        <v>322</v>
      </c>
      <c r="I26" s="166"/>
      <c r="J26" s="167">
        <v>23800000</v>
      </c>
      <c r="K26" s="162"/>
      <c r="L26" s="145">
        <f t="shared" si="17"/>
        <v>0</v>
      </c>
      <c r="M26" s="162"/>
      <c r="N26" s="145">
        <f t="shared" si="18"/>
        <v>0</v>
      </c>
      <c r="O26" s="165"/>
      <c r="P26" s="168">
        <v>0</v>
      </c>
      <c r="Q26" s="169">
        <f t="shared" si="19"/>
        <v>0</v>
      </c>
      <c r="R26" s="170"/>
      <c r="S26" s="182">
        <v>0</v>
      </c>
      <c r="T26" s="171">
        <f t="shared" si="3"/>
        <v>0</v>
      </c>
      <c r="U26" s="182">
        <v>1200000</v>
      </c>
      <c r="V26" s="145">
        <f t="shared" si="20"/>
        <v>5.0420168067226892E-2</v>
      </c>
      <c r="W26" s="186">
        <v>200000</v>
      </c>
      <c r="X26" s="171">
        <f t="shared" si="5"/>
        <v>8.4033613445378148E-3</v>
      </c>
      <c r="Y26" s="168">
        <v>1800000</v>
      </c>
      <c r="Z26" s="145">
        <f t="shared" si="21"/>
        <v>0.12605042016806722</v>
      </c>
      <c r="AA26" s="182">
        <v>650000</v>
      </c>
      <c r="AB26" s="171">
        <f t="shared" si="7"/>
        <v>3.5714285714285712E-2</v>
      </c>
      <c r="AC26" s="182">
        <v>9000000</v>
      </c>
      <c r="AD26" s="145">
        <f t="shared" si="22"/>
        <v>0.50420168067226889</v>
      </c>
      <c r="AE26" s="182">
        <v>4800000</v>
      </c>
      <c r="AF26" s="171">
        <f t="shared" si="9"/>
        <v>0.23739495798319327</v>
      </c>
      <c r="AG26" s="182">
        <v>9400000</v>
      </c>
      <c r="AH26" s="145">
        <f t="shared" si="23"/>
        <v>0.89915966386554624</v>
      </c>
      <c r="AI26" s="182">
        <v>7200000</v>
      </c>
      <c r="AJ26" s="171">
        <f t="shared" si="11"/>
        <v>0.53991596638655459</v>
      </c>
      <c r="AK26" s="182">
        <v>2400000</v>
      </c>
      <c r="AL26" s="145">
        <f t="shared" si="24"/>
        <v>1</v>
      </c>
      <c r="AM26" s="184">
        <v>9000000</v>
      </c>
      <c r="AN26" s="171">
        <f t="shared" si="13"/>
        <v>0.91806722689075626</v>
      </c>
      <c r="AO26" s="182">
        <v>1950000</v>
      </c>
      <c r="AP26" s="171">
        <f t="shared" si="14"/>
        <v>1</v>
      </c>
      <c r="AQ26" s="146">
        <f t="shared" si="25"/>
        <v>0</v>
      </c>
      <c r="AR26" s="165">
        <f t="shared" si="16"/>
        <v>0</v>
      </c>
      <c r="AS26" s="179"/>
      <c r="AT26" s="180"/>
    </row>
    <row r="27" spans="1:46" ht="14.25" thickBot="1" x14ac:dyDescent="0.3">
      <c r="I27" s="156" t="s">
        <v>100</v>
      </c>
      <c r="J27" s="157">
        <f>SUM(J4:J26)</f>
        <v>565905741</v>
      </c>
      <c r="K27" s="157">
        <f>SUM(K4:K26)</f>
        <v>470626047</v>
      </c>
      <c r="L27" s="158">
        <f t="shared" si="17"/>
        <v>0.83163327901280293</v>
      </c>
      <c r="M27" s="157">
        <f>SUM(M4:M26)</f>
        <v>75647537</v>
      </c>
      <c r="N27" s="158">
        <f t="shared" si="18"/>
        <v>0.13367515386277024</v>
      </c>
      <c r="O27" s="159">
        <f>SUM(O4:O26)</f>
        <v>4619626</v>
      </c>
      <c r="P27" s="12"/>
      <c r="Q27" s="107"/>
      <c r="R27" s="12"/>
      <c r="S27" s="12"/>
      <c r="T27" s="107"/>
      <c r="U27" s="12"/>
      <c r="V27" s="107"/>
      <c r="W27" s="12"/>
      <c r="X27" s="107"/>
      <c r="Y27" s="12"/>
      <c r="Z27" s="107"/>
      <c r="AA27" s="12"/>
      <c r="AB27" s="107"/>
      <c r="AC27" s="12"/>
      <c r="AD27" s="107"/>
      <c r="AE27" s="12"/>
      <c r="AF27" s="107"/>
      <c r="AG27" s="12"/>
      <c r="AH27" s="107"/>
      <c r="AI27" s="12"/>
      <c r="AJ27" s="107"/>
      <c r="AK27" s="12"/>
      <c r="AL27" s="107"/>
      <c r="AM27" s="106"/>
      <c r="AN27" s="107"/>
      <c r="AO27" s="12"/>
      <c r="AP27" s="107"/>
      <c r="AQ27" s="12"/>
      <c r="AR27" s="12"/>
      <c r="AS27" s="13"/>
      <c r="AT27" s="13"/>
    </row>
    <row r="28" spans="1:46" ht="13.5" x14ac:dyDescent="0.25">
      <c r="L28" s="160"/>
      <c r="N28" s="160"/>
      <c r="O28" s="12"/>
      <c r="P28" s="12"/>
      <c r="Q28" s="107"/>
      <c r="R28" s="12"/>
      <c r="S28" s="12"/>
      <c r="T28" s="107"/>
      <c r="U28" s="12"/>
      <c r="V28" s="107"/>
      <c r="W28" s="12"/>
      <c r="X28" s="107"/>
      <c r="Y28" s="12"/>
      <c r="Z28" s="107"/>
      <c r="AA28" s="12"/>
      <c r="AB28" s="107"/>
      <c r="AC28" s="12"/>
      <c r="AD28" s="107"/>
      <c r="AE28" s="12"/>
      <c r="AF28" s="107"/>
      <c r="AG28" s="12"/>
      <c r="AH28" s="107"/>
      <c r="AI28" s="12"/>
      <c r="AJ28" s="107"/>
      <c r="AK28" s="12"/>
      <c r="AL28" s="107"/>
      <c r="AM28" s="106"/>
      <c r="AN28" s="107"/>
      <c r="AO28" s="12"/>
      <c r="AP28" s="107"/>
      <c r="AQ28" s="12"/>
      <c r="AR28" s="12"/>
      <c r="AS28" s="13"/>
      <c r="AT28" s="13"/>
    </row>
    <row r="29" spans="1:46" s="1" customFormat="1" x14ac:dyDescent="0.25">
      <c r="A29" s="155" t="s">
        <v>101</v>
      </c>
    </row>
    <row r="30" spans="1:46" s="1" customFormat="1" x14ac:dyDescent="0.25"/>
    <row r="31" spans="1:46" x14ac:dyDescent="0.25">
      <c r="A31" s="11" t="s">
        <v>102</v>
      </c>
    </row>
    <row r="32" spans="1:46" x14ac:dyDescent="0.25">
      <c r="A32" s="11" t="s">
        <v>103</v>
      </c>
    </row>
    <row r="33" spans="1:11" x14ac:dyDescent="0.25">
      <c r="A33" s="11" t="s">
        <v>104</v>
      </c>
    </row>
    <row r="34" spans="1:11" x14ac:dyDescent="0.25">
      <c r="A34" s="11" t="s">
        <v>105</v>
      </c>
      <c r="I34" s="33"/>
      <c r="J34" s="34"/>
      <c r="K34" s="34"/>
    </row>
    <row r="35" spans="1:11" x14ac:dyDescent="0.25">
      <c r="A35" s="10" t="s">
        <v>106</v>
      </c>
      <c r="I35" s="33"/>
      <c r="J35" s="34"/>
    </row>
    <row r="36" spans="1:11" x14ac:dyDescent="0.25">
      <c r="A36" s="10" t="s">
        <v>107</v>
      </c>
    </row>
    <row r="37" spans="1:11" x14ac:dyDescent="0.25">
      <c r="A37" s="10" t="s">
        <v>108</v>
      </c>
    </row>
    <row r="38" spans="1:11" x14ac:dyDescent="0.25">
      <c r="A38" s="10" t="s">
        <v>109</v>
      </c>
    </row>
    <row r="39" spans="1:11" x14ac:dyDescent="0.25">
      <c r="A39" s="33"/>
    </row>
  </sheetData>
  <sheetProtection sheet="1" objects="1" scenarios="1" selectLockedCells="1" autoFilter="0" selectUnlockedCells="1"/>
  <protectedRanges>
    <protectedRange sqref="J4:J26" name="Range1"/>
  </protectedRanges>
  <autoFilter ref="A3:AT29" xr:uid="{49F3501F-46F9-479B-9CC3-F8474E238043}"/>
  <conditionalFormatting sqref="L27:L28">
    <cfRule type="cellIs" dxfId="6" priority="1" operator="greaterThan">
      <formula>1</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FABA-9660-43BF-A06A-B9AA16FCE4C3}">
  <dimension ref="A1:AT24"/>
  <sheetViews>
    <sheetView zoomScale="90" zoomScaleNormal="90" workbookViewId="0">
      <pane xSplit="9" ySplit="3" topLeftCell="J4" activePane="bottomRight" state="frozen"/>
      <selection pane="topRight" activeCell="J1" sqref="J1"/>
      <selection pane="bottomLeft" activeCell="A4" sqref="A4"/>
      <selection pane="bottomRight" activeCell="J4"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40.5" x14ac:dyDescent="0.25">
      <c r="A4" s="23" t="s">
        <v>35</v>
      </c>
      <c r="B4" s="23" t="s">
        <v>323</v>
      </c>
      <c r="C4" s="23" t="s">
        <v>324</v>
      </c>
      <c r="D4" s="23" t="s">
        <v>38</v>
      </c>
      <c r="E4" s="23" t="s">
        <v>39</v>
      </c>
      <c r="F4" s="23" t="s">
        <v>237</v>
      </c>
      <c r="G4" s="23" t="s">
        <v>238</v>
      </c>
      <c r="H4" s="23" t="s">
        <v>325</v>
      </c>
      <c r="I4" s="23" t="s">
        <v>326</v>
      </c>
      <c r="J4" s="43">
        <f>7505206-1014636</f>
        <v>6490570</v>
      </c>
      <c r="K4" s="24">
        <v>2728112</v>
      </c>
      <c r="L4" s="25">
        <f t="shared" ref="L4:L7" si="0">IFERROR(K4/J4,"")</f>
        <v>0.42031932480506334</v>
      </c>
      <c r="M4" s="24">
        <v>1115891</v>
      </c>
      <c r="N4" s="25">
        <f t="shared" ref="N4:N7" si="1">IFERROR(M4/J4,"")</f>
        <v>0.17192496190627327</v>
      </c>
      <c r="O4" s="26">
        <v>14276</v>
      </c>
      <c r="P4" s="228">
        <v>300000</v>
      </c>
      <c r="Q4" s="27">
        <f t="shared" ref="Q4:Q7" si="2">IFERROR((K4+P4)/J4,"")</f>
        <v>0.46654022682137314</v>
      </c>
      <c r="R4" s="28">
        <v>333569</v>
      </c>
      <c r="S4" s="231">
        <v>500000</v>
      </c>
      <c r="T4" s="20">
        <f t="shared" ref="T4:T11" si="3">IFERROR((M4+S4)/J4,"")</f>
        <v>0.24895979860012296</v>
      </c>
      <c r="U4" s="234">
        <v>750000</v>
      </c>
      <c r="V4" s="25">
        <f t="shared" ref="V4:V7" si="4">IFERROR((K4+P4+U4)/J4,"")</f>
        <v>0.58209248186214768</v>
      </c>
      <c r="W4" s="231">
        <v>700000</v>
      </c>
      <c r="X4" s="20">
        <f t="shared" ref="X4:X11" si="5">IFERROR((M4+S4+W4)/J4,"")</f>
        <v>0.3568085699715125</v>
      </c>
      <c r="Y4" s="234">
        <v>750000</v>
      </c>
      <c r="Z4" s="25">
        <f t="shared" ref="Z4:Z7" si="6">IFERROR((K4+P4+U4+Y4)/J4,"")</f>
        <v>0.69764473690292228</v>
      </c>
      <c r="AA4" s="231">
        <v>700000</v>
      </c>
      <c r="AB4" s="20">
        <f t="shared" ref="AB4:AB11" si="7">IFERROR((M4+S4+W4+AA4)/J4,"")</f>
        <v>0.4646573413429021</v>
      </c>
      <c r="AC4" s="234">
        <v>1500000</v>
      </c>
      <c r="AD4" s="25">
        <f t="shared" ref="AD4:AD7" si="8">IFERROR((K4+P4+U4+Y4+AC4)/J4,"")</f>
        <v>0.92874924698447137</v>
      </c>
      <c r="AE4" s="231">
        <v>1400000</v>
      </c>
      <c r="AF4" s="20">
        <f t="shared" ref="AF4:AF11" si="9">IFERROR((M4+W4+S4+AA4+AE4)/J4,"")</f>
        <v>0.68035488408568123</v>
      </c>
      <c r="AG4" s="234">
        <v>462458</v>
      </c>
      <c r="AH4" s="25">
        <f t="shared" ref="AH4:AH7" si="10">IFERROR((K4+P4+U4+Y4+AC4+AG4)/J4,"")</f>
        <v>1</v>
      </c>
      <c r="AI4" s="231">
        <v>1400000</v>
      </c>
      <c r="AJ4" s="20">
        <f t="shared" ref="AJ4:AJ11" si="11">IFERROR((M4+W4+S4+AA4+AE4+AI4)/J4,"")</f>
        <v>0.89605242682846031</v>
      </c>
      <c r="AK4" s="234">
        <v>0</v>
      </c>
      <c r="AL4" s="25">
        <f t="shared" ref="AL4:AL7" si="12">IFERROR((K4+P4+U4+Y4+AC4+AG4+AK4)/J4,"")</f>
        <v>1</v>
      </c>
      <c r="AM4" s="237">
        <v>674679</v>
      </c>
      <c r="AN4" s="20">
        <f t="shared" ref="AN4:AN11" si="13">IFERROR((M4+S4+W4+AA4+AE4+AI4+AM4)/J4,"")</f>
        <v>1</v>
      </c>
      <c r="AO4" s="234">
        <v>0</v>
      </c>
      <c r="AP4" s="20">
        <f t="shared" ref="AP4:AP11" si="14">IFERROR((M4+S4+W4+AA4+AE4+AI4+AM4+AO4)/J4,"")</f>
        <v>1</v>
      </c>
      <c r="AQ4" s="29">
        <f t="shared" ref="AQ4:AQ7" si="15">J4-K4-P4-U4-Y4-AC4-AG4-AK4</f>
        <v>0</v>
      </c>
      <c r="AR4" s="22">
        <f t="shared" ref="AR4:AR11" si="16">J4-M4-S4-W4-AA4-AE4-AI4-AM4-AO4</f>
        <v>0</v>
      </c>
      <c r="AS4" s="208" t="s">
        <v>327</v>
      </c>
      <c r="AT4" s="178"/>
    </row>
    <row r="5" spans="1:46" ht="40.5" x14ac:dyDescent="0.25">
      <c r="A5" s="23" t="s">
        <v>35</v>
      </c>
      <c r="B5" s="23" t="s">
        <v>323</v>
      </c>
      <c r="C5" s="23" t="s">
        <v>37</v>
      </c>
      <c r="D5" s="23" t="s">
        <v>38</v>
      </c>
      <c r="E5" s="23" t="s">
        <v>39</v>
      </c>
      <c r="F5" s="23" t="s">
        <v>237</v>
      </c>
      <c r="G5" s="23" t="s">
        <v>238</v>
      </c>
      <c r="H5" s="23" t="s">
        <v>292</v>
      </c>
      <c r="I5" s="23" t="s">
        <v>328</v>
      </c>
      <c r="J5" s="24">
        <v>5770000</v>
      </c>
      <c r="K5" s="24">
        <v>5770000</v>
      </c>
      <c r="L5" s="25">
        <f t="shared" si="0"/>
        <v>1</v>
      </c>
      <c r="M5" s="24">
        <v>1150482</v>
      </c>
      <c r="N5" s="25">
        <f t="shared" si="1"/>
        <v>0.199390294627383</v>
      </c>
      <c r="O5" s="26">
        <v>3862</v>
      </c>
      <c r="P5" s="229">
        <v>0</v>
      </c>
      <c r="Q5" s="27">
        <f t="shared" si="2"/>
        <v>1</v>
      </c>
      <c r="R5" s="28">
        <v>517782</v>
      </c>
      <c r="S5" s="232">
        <v>500000</v>
      </c>
      <c r="T5" s="20">
        <f t="shared" si="3"/>
        <v>0.28604540727902944</v>
      </c>
      <c r="U5" s="235">
        <v>0</v>
      </c>
      <c r="V5" s="25">
        <f t="shared" si="4"/>
        <v>1</v>
      </c>
      <c r="W5" s="232">
        <v>450000</v>
      </c>
      <c r="X5" s="20">
        <f t="shared" si="5"/>
        <v>0.36403500866551125</v>
      </c>
      <c r="Y5" s="235">
        <v>0</v>
      </c>
      <c r="Z5" s="25">
        <f t="shared" si="6"/>
        <v>1</v>
      </c>
      <c r="AA5" s="232">
        <v>500000</v>
      </c>
      <c r="AB5" s="20">
        <f t="shared" si="7"/>
        <v>0.45069012131715769</v>
      </c>
      <c r="AC5" s="235">
        <v>0</v>
      </c>
      <c r="AD5" s="25">
        <f t="shared" si="8"/>
        <v>1</v>
      </c>
      <c r="AE5" s="232">
        <v>950000</v>
      </c>
      <c r="AF5" s="20">
        <f t="shared" si="9"/>
        <v>0.61533483535528599</v>
      </c>
      <c r="AG5" s="235">
        <v>0</v>
      </c>
      <c r="AH5" s="25">
        <f t="shared" si="10"/>
        <v>1</v>
      </c>
      <c r="AI5" s="232">
        <v>950000</v>
      </c>
      <c r="AJ5" s="20">
        <f t="shared" si="11"/>
        <v>0.77997954939341418</v>
      </c>
      <c r="AK5" s="235">
        <v>0</v>
      </c>
      <c r="AL5" s="25">
        <f t="shared" si="12"/>
        <v>1</v>
      </c>
      <c r="AM5" s="238">
        <v>950000</v>
      </c>
      <c r="AN5" s="20">
        <f t="shared" si="13"/>
        <v>0.94462426343154249</v>
      </c>
      <c r="AO5" s="235">
        <v>319518</v>
      </c>
      <c r="AP5" s="20">
        <f t="shared" si="14"/>
        <v>1</v>
      </c>
      <c r="AQ5" s="29">
        <f t="shared" si="15"/>
        <v>0</v>
      </c>
      <c r="AR5" s="22">
        <f t="shared" si="16"/>
        <v>0</v>
      </c>
      <c r="AS5" s="208" t="s">
        <v>329</v>
      </c>
      <c r="AT5" s="178"/>
    </row>
    <row r="6" spans="1:46" ht="40.5" x14ac:dyDescent="0.25">
      <c r="A6" s="23" t="s">
        <v>35</v>
      </c>
      <c r="B6" s="23" t="s">
        <v>323</v>
      </c>
      <c r="C6" s="23" t="s">
        <v>37</v>
      </c>
      <c r="D6" s="23" t="s">
        <v>38</v>
      </c>
      <c r="E6" s="23" t="s">
        <v>39</v>
      </c>
      <c r="F6" s="23" t="s">
        <v>49</v>
      </c>
      <c r="G6" s="23" t="s">
        <v>50</v>
      </c>
      <c r="H6" s="23" t="s">
        <v>292</v>
      </c>
      <c r="I6" s="23" t="s">
        <v>330</v>
      </c>
      <c r="J6" s="24">
        <v>3000000</v>
      </c>
      <c r="K6" s="24">
        <v>3000000</v>
      </c>
      <c r="L6" s="25">
        <f t="shared" si="0"/>
        <v>1</v>
      </c>
      <c r="M6" s="24">
        <v>535702</v>
      </c>
      <c r="N6" s="25">
        <f t="shared" si="1"/>
        <v>0.17856733333333333</v>
      </c>
      <c r="O6" s="26">
        <v>1934</v>
      </c>
      <c r="P6" s="229">
        <v>0</v>
      </c>
      <c r="Q6" s="27">
        <f t="shared" si="2"/>
        <v>1</v>
      </c>
      <c r="R6" s="28">
        <v>250632</v>
      </c>
      <c r="S6" s="232">
        <v>250000</v>
      </c>
      <c r="T6" s="20">
        <f t="shared" si="3"/>
        <v>0.26190066666666667</v>
      </c>
      <c r="U6" s="235">
        <v>0</v>
      </c>
      <c r="V6" s="25">
        <f t="shared" si="4"/>
        <v>1</v>
      </c>
      <c r="W6" s="232">
        <v>200000</v>
      </c>
      <c r="X6" s="20">
        <f t="shared" si="5"/>
        <v>0.32856733333333332</v>
      </c>
      <c r="Y6" s="235">
        <v>0</v>
      </c>
      <c r="Z6" s="25">
        <f t="shared" si="6"/>
        <v>1</v>
      </c>
      <c r="AA6" s="232">
        <v>250000</v>
      </c>
      <c r="AB6" s="20">
        <f t="shared" si="7"/>
        <v>0.41190066666666669</v>
      </c>
      <c r="AC6" s="235">
        <v>0</v>
      </c>
      <c r="AD6" s="25">
        <f t="shared" si="8"/>
        <v>1</v>
      </c>
      <c r="AE6" s="232">
        <v>450000</v>
      </c>
      <c r="AF6" s="20">
        <f t="shared" si="9"/>
        <v>0.56190066666666671</v>
      </c>
      <c r="AG6" s="235">
        <v>0</v>
      </c>
      <c r="AH6" s="25">
        <f t="shared" si="10"/>
        <v>1</v>
      </c>
      <c r="AI6" s="232">
        <v>450000</v>
      </c>
      <c r="AJ6" s="20">
        <f t="shared" si="11"/>
        <v>0.71190066666666663</v>
      </c>
      <c r="AK6" s="235">
        <v>0</v>
      </c>
      <c r="AL6" s="25">
        <f t="shared" si="12"/>
        <v>1</v>
      </c>
      <c r="AM6" s="238">
        <v>450000</v>
      </c>
      <c r="AN6" s="20">
        <f t="shared" si="13"/>
        <v>0.86190066666666665</v>
      </c>
      <c r="AO6" s="235">
        <v>414298</v>
      </c>
      <c r="AP6" s="20">
        <f t="shared" si="14"/>
        <v>1</v>
      </c>
      <c r="AQ6" s="29">
        <f t="shared" si="15"/>
        <v>0</v>
      </c>
      <c r="AR6" s="22">
        <f t="shared" si="16"/>
        <v>0</v>
      </c>
      <c r="AS6" s="208" t="s">
        <v>329</v>
      </c>
      <c r="AT6" s="178"/>
    </row>
    <row r="7" spans="1:46" ht="67.5" x14ac:dyDescent="0.25">
      <c r="A7" s="23" t="s">
        <v>35</v>
      </c>
      <c r="B7" s="23" t="s">
        <v>323</v>
      </c>
      <c r="C7" s="23" t="s">
        <v>324</v>
      </c>
      <c r="D7" s="23" t="s">
        <v>164</v>
      </c>
      <c r="E7" s="23" t="s">
        <v>135</v>
      </c>
      <c r="F7" s="23" t="s">
        <v>331</v>
      </c>
      <c r="G7" s="23" t="s">
        <v>332</v>
      </c>
      <c r="H7" s="23" t="s">
        <v>333</v>
      </c>
      <c r="I7" s="23" t="s">
        <v>334</v>
      </c>
      <c r="J7" s="43">
        <f>20000000-2303268</f>
        <v>17696732</v>
      </c>
      <c r="K7" s="24">
        <v>10000000</v>
      </c>
      <c r="L7" s="25">
        <f t="shared" si="0"/>
        <v>0.56507608297396383</v>
      </c>
      <c r="M7" s="24">
        <v>546190</v>
      </c>
      <c r="N7" s="25">
        <f t="shared" si="1"/>
        <v>3.0863890575954928E-2</v>
      </c>
      <c r="O7" s="26">
        <v>129030</v>
      </c>
      <c r="P7" s="229">
        <v>0</v>
      </c>
      <c r="Q7" s="27">
        <f t="shared" si="2"/>
        <v>0.56507608297396383</v>
      </c>
      <c r="R7" s="28">
        <v>7215145</v>
      </c>
      <c r="S7" s="232">
        <v>3000000</v>
      </c>
      <c r="T7" s="20">
        <f t="shared" si="3"/>
        <v>0.20038671546814407</v>
      </c>
      <c r="U7" s="235">
        <v>7696732</v>
      </c>
      <c r="V7" s="25">
        <f t="shared" si="4"/>
        <v>1</v>
      </c>
      <c r="W7" s="232">
        <v>2000000</v>
      </c>
      <c r="X7" s="20">
        <f t="shared" si="5"/>
        <v>0.31340193206293682</v>
      </c>
      <c r="Y7" s="235">
        <v>0</v>
      </c>
      <c r="Z7" s="25">
        <f t="shared" si="6"/>
        <v>1</v>
      </c>
      <c r="AA7" s="232">
        <v>4021512</v>
      </c>
      <c r="AB7" s="20">
        <f t="shared" si="7"/>
        <v>0.5406479569222159</v>
      </c>
      <c r="AC7" s="235">
        <v>-500000</v>
      </c>
      <c r="AD7" s="25">
        <f t="shared" si="8"/>
        <v>0.97174619585130184</v>
      </c>
      <c r="AE7" s="232">
        <v>6000000</v>
      </c>
      <c r="AF7" s="20">
        <f t="shared" si="9"/>
        <v>0.87969360670659424</v>
      </c>
      <c r="AG7" s="235">
        <v>500000</v>
      </c>
      <c r="AH7" s="25">
        <f t="shared" si="10"/>
        <v>1</v>
      </c>
      <c r="AI7" s="232">
        <v>2129030</v>
      </c>
      <c r="AJ7" s="20">
        <f t="shared" si="11"/>
        <v>1</v>
      </c>
      <c r="AK7" s="235">
        <v>0</v>
      </c>
      <c r="AL7" s="25">
        <f t="shared" si="12"/>
        <v>1</v>
      </c>
      <c r="AM7" s="238">
        <v>0</v>
      </c>
      <c r="AN7" s="20">
        <f t="shared" si="13"/>
        <v>1</v>
      </c>
      <c r="AO7" s="235">
        <v>0</v>
      </c>
      <c r="AP7" s="20">
        <f t="shared" si="14"/>
        <v>1</v>
      </c>
      <c r="AQ7" s="29">
        <f t="shared" si="15"/>
        <v>0</v>
      </c>
      <c r="AR7" s="22">
        <f t="shared" si="16"/>
        <v>0</v>
      </c>
      <c r="AS7" s="208" t="s">
        <v>335</v>
      </c>
      <c r="AT7" s="178"/>
    </row>
    <row r="8" spans="1:46" ht="40.5" x14ac:dyDescent="0.25">
      <c r="A8" s="23" t="s">
        <v>35</v>
      </c>
      <c r="B8" s="23" t="s">
        <v>323</v>
      </c>
      <c r="C8" s="23" t="s">
        <v>324</v>
      </c>
      <c r="D8" s="23" t="s">
        <v>38</v>
      </c>
      <c r="E8" s="23" t="s">
        <v>336</v>
      </c>
      <c r="F8" s="23" t="s">
        <v>337</v>
      </c>
      <c r="G8" s="23" t="s">
        <v>338</v>
      </c>
      <c r="H8" s="23" t="s">
        <v>339</v>
      </c>
      <c r="I8" s="23" t="s">
        <v>340</v>
      </c>
      <c r="J8" s="24">
        <v>41716000</v>
      </c>
      <c r="K8" s="24">
        <v>9520737</v>
      </c>
      <c r="L8" s="25">
        <f t="shared" ref="L8:L12" si="17">IFERROR(K8/J8,"")</f>
        <v>0.22822746667945154</v>
      </c>
      <c r="M8" s="24">
        <v>362711</v>
      </c>
      <c r="N8" s="25">
        <f t="shared" ref="N8:N12" si="18">IFERROR(M8/J8,"")</f>
        <v>8.6947693930386431E-3</v>
      </c>
      <c r="O8" s="26"/>
      <c r="P8" s="229">
        <v>6000000</v>
      </c>
      <c r="Q8" s="27">
        <f t="shared" ref="Q8:Q11" si="19">IFERROR((K8+P8)/J8,"")</f>
        <v>0.37205717230798735</v>
      </c>
      <c r="R8" s="28">
        <v>3989978</v>
      </c>
      <c r="S8" s="232">
        <v>800000</v>
      </c>
      <c r="T8" s="20">
        <f t="shared" si="3"/>
        <v>2.7872063476843418E-2</v>
      </c>
      <c r="U8" s="235">
        <v>15000000</v>
      </c>
      <c r="V8" s="25">
        <f t="shared" ref="V8:V11" si="20">IFERROR((K8+P8+U8)/J8,"")</f>
        <v>0.73163143637932693</v>
      </c>
      <c r="W8" s="232">
        <v>2500000</v>
      </c>
      <c r="X8" s="20">
        <f t="shared" si="5"/>
        <v>8.7801107488733335E-2</v>
      </c>
      <c r="Y8" s="235">
        <v>3000000</v>
      </c>
      <c r="Z8" s="25">
        <f t="shared" ref="Z8:Z11" si="21">IFERROR((K8+P8+U8+Y8)/J8,"")</f>
        <v>0.80354628919359483</v>
      </c>
      <c r="AA8" s="232">
        <v>4000000</v>
      </c>
      <c r="AB8" s="20">
        <f t="shared" si="7"/>
        <v>0.18368757790775722</v>
      </c>
      <c r="AC8" s="235">
        <v>8195263</v>
      </c>
      <c r="AD8" s="25">
        <f t="shared" ref="AD8:AD11" si="22">IFERROR((K8+P8+U8+Y8+AC8)/J8,"")</f>
        <v>1</v>
      </c>
      <c r="AE8" s="232">
        <v>11700000</v>
      </c>
      <c r="AF8" s="20">
        <f t="shared" si="9"/>
        <v>0.46415550388340204</v>
      </c>
      <c r="AG8" s="235">
        <v>0</v>
      </c>
      <c r="AH8" s="25">
        <f t="shared" ref="AH8:AH11" si="23">IFERROR((K8+P8+U8+Y8+AC8+AG8)/J8,"")</f>
        <v>1</v>
      </c>
      <c r="AI8" s="232">
        <v>16500000</v>
      </c>
      <c r="AJ8" s="20">
        <f t="shared" si="11"/>
        <v>0.85968719436187557</v>
      </c>
      <c r="AK8" s="235">
        <v>0</v>
      </c>
      <c r="AL8" s="25">
        <f t="shared" ref="AL8:AL11" si="24">IFERROR((K8+P8+U8+Y8+AC8+AG8+AK8)/J8,"")</f>
        <v>1</v>
      </c>
      <c r="AM8" s="238">
        <v>4000000</v>
      </c>
      <c r="AN8" s="20">
        <f t="shared" si="13"/>
        <v>0.95557366478089945</v>
      </c>
      <c r="AO8" s="235">
        <v>1853289</v>
      </c>
      <c r="AP8" s="20">
        <f t="shared" si="14"/>
        <v>1</v>
      </c>
      <c r="AQ8" s="29">
        <f t="shared" ref="AQ8:AQ11" si="25">J8-K8-P8-U8-Y8-AC8-AG8-AK8</f>
        <v>0</v>
      </c>
      <c r="AR8" s="22">
        <f t="shared" si="16"/>
        <v>0</v>
      </c>
      <c r="AS8" s="208" t="s">
        <v>341</v>
      </c>
      <c r="AT8" s="178"/>
    </row>
    <row r="9" spans="1:46" ht="27" x14ac:dyDescent="0.25">
      <c r="A9" s="23" t="s">
        <v>35</v>
      </c>
      <c r="B9" s="23" t="s">
        <v>323</v>
      </c>
      <c r="C9" s="23" t="s">
        <v>324</v>
      </c>
      <c r="D9" s="23" t="s">
        <v>38</v>
      </c>
      <c r="E9" s="23" t="s">
        <v>336</v>
      </c>
      <c r="F9" s="23" t="s">
        <v>342</v>
      </c>
      <c r="G9" s="23" t="s">
        <v>343</v>
      </c>
      <c r="H9" s="23" t="s">
        <v>344</v>
      </c>
      <c r="I9" s="23" t="s">
        <v>345</v>
      </c>
      <c r="J9" s="43">
        <f>151190000-12582096</f>
        <v>138607904</v>
      </c>
      <c r="K9" s="24">
        <v>94093907</v>
      </c>
      <c r="L9" s="25">
        <f t="shared" si="17"/>
        <v>0.67884950485940543</v>
      </c>
      <c r="M9" s="24">
        <v>17960812</v>
      </c>
      <c r="N9" s="25">
        <f t="shared" si="18"/>
        <v>0.12957999855477217</v>
      </c>
      <c r="O9" s="26">
        <v>1492850</v>
      </c>
      <c r="P9" s="229">
        <v>2267127</v>
      </c>
      <c r="Q9" s="27">
        <f t="shared" si="19"/>
        <v>0.69520590975821983</v>
      </c>
      <c r="R9" s="28">
        <v>33799814</v>
      </c>
      <c r="S9" s="232">
        <v>15000000</v>
      </c>
      <c r="T9" s="20">
        <f t="shared" si="3"/>
        <v>0.23779893533344246</v>
      </c>
      <c r="U9" s="235">
        <v>42000000</v>
      </c>
      <c r="V9" s="25">
        <f t="shared" si="20"/>
        <v>0.9982189327384966</v>
      </c>
      <c r="W9" s="232">
        <v>19000000</v>
      </c>
      <c r="X9" s="20">
        <f t="shared" si="5"/>
        <v>0.37487625525309148</v>
      </c>
      <c r="Y9" s="235">
        <v>0</v>
      </c>
      <c r="Z9" s="25">
        <f t="shared" si="21"/>
        <v>0.9982189327384966</v>
      </c>
      <c r="AA9" s="232">
        <v>24000000</v>
      </c>
      <c r="AB9" s="20">
        <f t="shared" si="7"/>
        <v>0.54802655409896395</v>
      </c>
      <c r="AC9" s="235">
        <v>246870</v>
      </c>
      <c r="AD9" s="25">
        <f t="shared" si="22"/>
        <v>1</v>
      </c>
      <c r="AE9" s="232">
        <v>30000000</v>
      </c>
      <c r="AF9" s="20">
        <f t="shared" si="9"/>
        <v>0.76446442765630451</v>
      </c>
      <c r="AG9" s="235">
        <v>0</v>
      </c>
      <c r="AH9" s="25">
        <f t="shared" si="23"/>
        <v>1</v>
      </c>
      <c r="AI9" s="232">
        <v>18000000</v>
      </c>
      <c r="AJ9" s="20">
        <f t="shared" si="11"/>
        <v>0.89432715179070887</v>
      </c>
      <c r="AK9" s="235">
        <v>0</v>
      </c>
      <c r="AL9" s="25">
        <f t="shared" si="24"/>
        <v>1</v>
      </c>
      <c r="AM9" s="238">
        <v>10492850</v>
      </c>
      <c r="AN9" s="20">
        <f t="shared" si="13"/>
        <v>0.97002882317591355</v>
      </c>
      <c r="AO9" s="235">
        <v>4154242</v>
      </c>
      <c r="AP9" s="20">
        <f t="shared" si="14"/>
        <v>1</v>
      </c>
      <c r="AQ9" s="29">
        <f t="shared" si="25"/>
        <v>0</v>
      </c>
      <c r="AR9" s="22">
        <f t="shared" si="16"/>
        <v>0</v>
      </c>
      <c r="AS9" s="208" t="s">
        <v>346</v>
      </c>
      <c r="AT9" s="178"/>
    </row>
    <row r="10" spans="1:46" ht="27" x14ac:dyDescent="0.25">
      <c r="A10" s="23" t="s">
        <v>35</v>
      </c>
      <c r="B10" s="23" t="s">
        <v>323</v>
      </c>
      <c r="C10" s="23" t="s">
        <v>324</v>
      </c>
      <c r="D10" s="23" t="s">
        <v>90</v>
      </c>
      <c r="E10" s="23" t="s">
        <v>91</v>
      </c>
      <c r="F10" s="23" t="s">
        <v>92</v>
      </c>
      <c r="G10" s="23" t="s">
        <v>93</v>
      </c>
      <c r="H10" s="23" t="s">
        <v>347</v>
      </c>
      <c r="I10" s="23" t="s">
        <v>348</v>
      </c>
      <c r="J10" s="24">
        <v>20100000</v>
      </c>
      <c r="K10" s="24">
        <v>19854533</v>
      </c>
      <c r="L10" s="25">
        <f t="shared" si="17"/>
        <v>0.9877877114427861</v>
      </c>
      <c r="M10" s="24">
        <v>560321</v>
      </c>
      <c r="N10" s="25">
        <f t="shared" si="18"/>
        <v>2.7876666666666668E-2</v>
      </c>
      <c r="O10" s="26">
        <v>389174</v>
      </c>
      <c r="P10" s="229">
        <v>0</v>
      </c>
      <c r="Q10" s="27">
        <f t="shared" si="19"/>
        <v>0.9877877114427861</v>
      </c>
      <c r="R10" s="28">
        <v>8783289</v>
      </c>
      <c r="S10" s="232">
        <v>5000000</v>
      </c>
      <c r="T10" s="20">
        <f t="shared" si="3"/>
        <v>0.27663288557213933</v>
      </c>
      <c r="U10" s="235">
        <v>0</v>
      </c>
      <c r="V10" s="25">
        <f t="shared" si="20"/>
        <v>0.9877877114427861</v>
      </c>
      <c r="W10" s="232">
        <v>3000000</v>
      </c>
      <c r="X10" s="20">
        <f t="shared" si="5"/>
        <v>0.4258866169154229</v>
      </c>
      <c r="Y10" s="235">
        <v>245467</v>
      </c>
      <c r="Z10" s="25">
        <f t="shared" si="21"/>
        <v>1</v>
      </c>
      <c r="AA10" s="232">
        <v>5000000</v>
      </c>
      <c r="AB10" s="20">
        <f t="shared" si="7"/>
        <v>0.67464283582089557</v>
      </c>
      <c r="AC10" s="235">
        <v>0</v>
      </c>
      <c r="AD10" s="25">
        <f t="shared" si="22"/>
        <v>1</v>
      </c>
      <c r="AE10" s="232">
        <v>6539679</v>
      </c>
      <c r="AF10" s="20">
        <f t="shared" si="9"/>
        <v>1</v>
      </c>
      <c r="AG10" s="235">
        <v>0</v>
      </c>
      <c r="AH10" s="25">
        <f t="shared" si="23"/>
        <v>1</v>
      </c>
      <c r="AI10" s="232">
        <v>0</v>
      </c>
      <c r="AJ10" s="20">
        <f t="shared" si="11"/>
        <v>1</v>
      </c>
      <c r="AK10" s="235">
        <v>0</v>
      </c>
      <c r="AL10" s="25">
        <f t="shared" si="24"/>
        <v>1</v>
      </c>
      <c r="AM10" s="238">
        <v>0</v>
      </c>
      <c r="AN10" s="20">
        <f t="shared" si="13"/>
        <v>1</v>
      </c>
      <c r="AO10" s="235">
        <v>0</v>
      </c>
      <c r="AP10" s="20">
        <f t="shared" si="14"/>
        <v>1</v>
      </c>
      <c r="AQ10" s="29">
        <f t="shared" si="25"/>
        <v>0</v>
      </c>
      <c r="AR10" s="22">
        <f t="shared" si="16"/>
        <v>0</v>
      </c>
      <c r="AS10" s="208" t="s">
        <v>349</v>
      </c>
      <c r="AT10" s="178"/>
    </row>
    <row r="11" spans="1:46" ht="81" x14ac:dyDescent="0.25">
      <c r="A11" s="172" t="s">
        <v>35</v>
      </c>
      <c r="B11" s="172" t="s">
        <v>323</v>
      </c>
      <c r="C11" s="172" t="s">
        <v>324</v>
      </c>
      <c r="D11" s="172" t="s">
        <v>90</v>
      </c>
      <c r="E11" s="172" t="s">
        <v>91</v>
      </c>
      <c r="F11" s="172" t="s">
        <v>92</v>
      </c>
      <c r="G11" s="172" t="s">
        <v>93</v>
      </c>
      <c r="H11" s="172" t="s">
        <v>350</v>
      </c>
      <c r="I11" s="172" t="s">
        <v>351</v>
      </c>
      <c r="J11" s="162">
        <v>16740430.720000001</v>
      </c>
      <c r="K11" s="162">
        <v>14540060</v>
      </c>
      <c r="L11" s="145">
        <f t="shared" si="17"/>
        <v>0.86855949187907155</v>
      </c>
      <c r="M11" s="162">
        <v>2025844</v>
      </c>
      <c r="N11" s="145">
        <f t="shared" si="18"/>
        <v>0.1210150463798819</v>
      </c>
      <c r="O11" s="163">
        <v>279304</v>
      </c>
      <c r="P11" s="230">
        <v>1500000</v>
      </c>
      <c r="Q11" s="169">
        <f t="shared" si="19"/>
        <v>0.95816292115093193</v>
      </c>
      <c r="R11" s="175">
        <v>5666392</v>
      </c>
      <c r="S11" s="233">
        <v>4000000</v>
      </c>
      <c r="T11" s="171">
        <f t="shared" si="3"/>
        <v>0.35995752443817647</v>
      </c>
      <c r="U11" s="236">
        <v>400000</v>
      </c>
      <c r="V11" s="145">
        <f t="shared" si="20"/>
        <v>0.98205716895676143</v>
      </c>
      <c r="W11" s="233">
        <v>3500000</v>
      </c>
      <c r="X11" s="171">
        <f t="shared" si="5"/>
        <v>0.56903219273918415</v>
      </c>
      <c r="Y11" s="236">
        <v>300371</v>
      </c>
      <c r="Z11" s="145">
        <f t="shared" si="21"/>
        <v>1.0000000167259735</v>
      </c>
      <c r="AA11" s="233">
        <v>5000000</v>
      </c>
      <c r="AB11" s="171">
        <f t="shared" si="7"/>
        <v>0.86771029031205238</v>
      </c>
      <c r="AC11" s="236">
        <v>0</v>
      </c>
      <c r="AD11" s="145">
        <f t="shared" si="22"/>
        <v>1.0000000167259735</v>
      </c>
      <c r="AE11" s="233">
        <v>1800000</v>
      </c>
      <c r="AF11" s="171">
        <f t="shared" si="9"/>
        <v>0.97523440543828488</v>
      </c>
      <c r="AG11" s="236">
        <v>0</v>
      </c>
      <c r="AH11" s="145">
        <f t="shared" si="23"/>
        <v>1.0000000167259735</v>
      </c>
      <c r="AI11" s="233">
        <v>414587</v>
      </c>
      <c r="AJ11" s="171">
        <f t="shared" si="11"/>
        <v>1.0000000167259735</v>
      </c>
      <c r="AK11" s="236">
        <v>0</v>
      </c>
      <c r="AL11" s="145">
        <f t="shared" si="24"/>
        <v>1.0000000167259735</v>
      </c>
      <c r="AM11" s="239">
        <v>0</v>
      </c>
      <c r="AN11" s="171">
        <f t="shared" si="13"/>
        <v>1.0000000167259735</v>
      </c>
      <c r="AO11" s="236">
        <v>0</v>
      </c>
      <c r="AP11" s="171">
        <f t="shared" si="14"/>
        <v>1.0000000167259735</v>
      </c>
      <c r="AQ11" s="146">
        <f t="shared" si="25"/>
        <v>-0.27999999932944775</v>
      </c>
      <c r="AR11" s="165">
        <f t="shared" si="16"/>
        <v>-0.27999999932944775</v>
      </c>
      <c r="AS11" s="240" t="s">
        <v>352</v>
      </c>
      <c r="AT11" s="180"/>
    </row>
    <row r="12" spans="1:46" ht="14.25" thickBot="1" x14ac:dyDescent="0.3">
      <c r="I12" s="156" t="s">
        <v>100</v>
      </c>
      <c r="J12" s="157">
        <f>SUM(J4:J11)</f>
        <v>250121636.72</v>
      </c>
      <c r="K12" s="157">
        <f>SUM(K4:K11)</f>
        <v>159507349</v>
      </c>
      <c r="L12" s="158">
        <f t="shared" si="17"/>
        <v>0.6377191157539136</v>
      </c>
      <c r="M12" s="157">
        <f>SUM(M4:M11)</f>
        <v>24257953</v>
      </c>
      <c r="N12" s="158">
        <f t="shared" si="18"/>
        <v>9.6984624433573877E-2</v>
      </c>
      <c r="O12" s="159">
        <f>SUM(O4:O11)</f>
        <v>2310430</v>
      </c>
      <c r="P12" s="12"/>
      <c r="Q12" s="107"/>
      <c r="R12" s="12"/>
      <c r="S12" s="12"/>
      <c r="T12" s="107"/>
      <c r="U12" s="12"/>
      <c r="V12" s="107"/>
      <c r="W12" s="12"/>
      <c r="X12" s="107"/>
      <c r="Y12" s="12"/>
      <c r="Z12" s="107"/>
      <c r="AA12" s="12"/>
      <c r="AB12" s="107"/>
      <c r="AC12" s="12"/>
      <c r="AD12" s="107"/>
      <c r="AE12" s="12"/>
      <c r="AF12" s="107"/>
      <c r="AG12" s="12"/>
      <c r="AH12" s="107"/>
      <c r="AI12" s="12"/>
      <c r="AJ12" s="107"/>
      <c r="AK12" s="12"/>
      <c r="AL12" s="107"/>
      <c r="AM12" s="106"/>
      <c r="AN12" s="107"/>
      <c r="AO12" s="12"/>
      <c r="AP12" s="107"/>
      <c r="AQ12" s="12"/>
      <c r="AR12" s="12"/>
      <c r="AS12" s="13"/>
      <c r="AT12" s="13"/>
    </row>
    <row r="13" spans="1:46" ht="13.5" x14ac:dyDescent="0.25">
      <c r="L13" s="160"/>
      <c r="N13" s="160"/>
      <c r="O13" s="12"/>
      <c r="P13" s="12"/>
      <c r="Q13" s="107"/>
      <c r="R13" s="12"/>
      <c r="S13" s="12"/>
      <c r="T13" s="107"/>
      <c r="U13" s="12"/>
      <c r="V13" s="107"/>
      <c r="W13" s="12"/>
      <c r="X13" s="107"/>
      <c r="Y13" s="12"/>
      <c r="Z13" s="107"/>
      <c r="AA13" s="12"/>
      <c r="AB13" s="107"/>
      <c r="AC13" s="12"/>
      <c r="AD13" s="107"/>
      <c r="AE13" s="12"/>
      <c r="AF13" s="107"/>
      <c r="AG13" s="12"/>
      <c r="AH13" s="107"/>
      <c r="AI13" s="12"/>
      <c r="AJ13" s="107"/>
      <c r="AK13" s="12"/>
      <c r="AL13" s="107"/>
      <c r="AM13" s="106"/>
      <c r="AN13" s="107"/>
      <c r="AO13" s="12"/>
      <c r="AP13" s="107"/>
      <c r="AQ13" s="12"/>
      <c r="AR13" s="12"/>
      <c r="AS13" s="13"/>
      <c r="AT13" s="13"/>
    </row>
    <row r="14" spans="1:46" s="1" customFormat="1" x14ac:dyDescent="0.25">
      <c r="A14" s="155" t="s">
        <v>101</v>
      </c>
    </row>
    <row r="15" spans="1:46" s="1" customFormat="1" x14ac:dyDescent="0.25"/>
    <row r="16" spans="1:46" x14ac:dyDescent="0.25">
      <c r="A16" s="11" t="s">
        <v>102</v>
      </c>
    </row>
    <row r="17" spans="1:11" x14ac:dyDescent="0.25">
      <c r="A17" s="11" t="s">
        <v>103</v>
      </c>
    </row>
    <row r="18" spans="1:11" x14ac:dyDescent="0.25">
      <c r="A18" s="11" t="s">
        <v>104</v>
      </c>
    </row>
    <row r="19" spans="1:11" x14ac:dyDescent="0.25">
      <c r="A19" s="11" t="s">
        <v>105</v>
      </c>
      <c r="I19" s="33"/>
      <c r="J19" s="34"/>
      <c r="K19" s="34"/>
    </row>
    <row r="20" spans="1:11" x14ac:dyDescent="0.25">
      <c r="A20" s="10" t="s">
        <v>106</v>
      </c>
      <c r="I20" s="33"/>
      <c r="J20" s="34"/>
    </row>
    <row r="21" spans="1:11" x14ac:dyDescent="0.25">
      <c r="A21" s="10" t="s">
        <v>107</v>
      </c>
    </row>
    <row r="22" spans="1:11" x14ac:dyDescent="0.25">
      <c r="A22" s="10" t="s">
        <v>108</v>
      </c>
    </row>
    <row r="23" spans="1:11" x14ac:dyDescent="0.25">
      <c r="A23" s="10" t="s">
        <v>109</v>
      </c>
    </row>
    <row r="24" spans="1:11" x14ac:dyDescent="0.25">
      <c r="A24" s="33"/>
    </row>
  </sheetData>
  <sheetProtection sheet="1" objects="1" scenarios="1" selectLockedCells="1" autoFilter="0" selectUnlockedCells="1"/>
  <protectedRanges>
    <protectedRange sqref="J4:J11" name="Range1"/>
  </protectedRanges>
  <autoFilter ref="A3:AT14" xr:uid="{49F3501F-46F9-479B-9CC3-F8474E238043}"/>
  <conditionalFormatting sqref="L12:L13">
    <cfRule type="cellIs" dxfId="5" priority="1" operator="greaterThan">
      <formula>1</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F065-846A-4533-9D91-26731C33B049}">
  <dimension ref="A1:AT18"/>
  <sheetViews>
    <sheetView zoomScale="90" zoomScaleNormal="90" workbookViewId="0">
      <pane xSplit="9" ySplit="3" topLeftCell="J4" activePane="bottomRight" state="frozen"/>
      <selection pane="topRight" activeCell="J1" sqref="J1"/>
      <selection pane="bottomLeft" activeCell="A4" sqref="A4"/>
      <selection pane="bottomRight" activeCell="Q4" sqref="Q4"/>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135" x14ac:dyDescent="0.25">
      <c r="A4" s="23" t="s">
        <v>35</v>
      </c>
      <c r="B4" s="23" t="s">
        <v>353</v>
      </c>
      <c r="C4" s="23" t="s">
        <v>324</v>
      </c>
      <c r="D4" s="23" t="s">
        <v>38</v>
      </c>
      <c r="E4" s="23" t="s">
        <v>39</v>
      </c>
      <c r="F4" s="23" t="s">
        <v>40</v>
      </c>
      <c r="G4" s="23" t="s">
        <v>41</v>
      </c>
      <c r="H4" s="23" t="s">
        <v>354</v>
      </c>
      <c r="I4" s="23" t="s">
        <v>355</v>
      </c>
      <c r="J4" s="43">
        <v>41096200</v>
      </c>
      <c r="K4" s="24">
        <v>44200000</v>
      </c>
      <c r="L4" s="25">
        <f t="shared" ref="L4:L5" si="0">IFERROR(K4/J4,"")</f>
        <v>1.0755252310432595</v>
      </c>
      <c r="M4" s="24">
        <v>1813840</v>
      </c>
      <c r="N4" s="25">
        <f t="shared" ref="N4:N5" si="1">IFERROR(M4/J4,"")</f>
        <v>4.4136440838812345E-2</v>
      </c>
      <c r="O4" s="26">
        <v>4365</v>
      </c>
      <c r="P4" s="114">
        <v>-3103800</v>
      </c>
      <c r="Q4" s="31">
        <f t="shared" ref="Q4:Q5" si="2">IFERROR((K4+P4)/J4,"")</f>
        <v>1</v>
      </c>
      <c r="R4" s="28">
        <v>2555000</v>
      </c>
      <c r="S4" s="185">
        <v>1100000</v>
      </c>
      <c r="T4" s="20">
        <f>IFERROR((M4+S4)/J4,"")</f>
        <v>7.0902905864775823E-2</v>
      </c>
      <c r="U4" s="181"/>
      <c r="V4" s="25">
        <f t="shared" ref="V4" si="3">IFERROR((K4+P4+U4)/J4,"")</f>
        <v>1</v>
      </c>
      <c r="W4" s="185">
        <v>3250000</v>
      </c>
      <c r="X4" s="20">
        <f>IFERROR((M4+S4+W4)/J4,"")</f>
        <v>0.14998564344148607</v>
      </c>
      <c r="Y4" s="181"/>
      <c r="Z4" s="25">
        <f>IFERROR((K4+P4+U4+Y4)/J4,"")</f>
        <v>1</v>
      </c>
      <c r="AA4" s="185">
        <v>4500000</v>
      </c>
      <c r="AB4" s="20">
        <f>IFERROR((M4+S4+W4+AA4)/J4,"")</f>
        <v>0.25948481854770028</v>
      </c>
      <c r="AC4" s="181"/>
      <c r="AD4" s="25">
        <f>IFERROR((K4+P4+U4+Y4+AC4)/J4,"")</f>
        <v>1</v>
      </c>
      <c r="AE4" s="185">
        <v>8000000</v>
      </c>
      <c r="AF4" s="20">
        <f>IFERROR((M4+W4+S4+AA4+AE4)/J4,"")</f>
        <v>0.4541500187365255</v>
      </c>
      <c r="AG4" s="181"/>
      <c r="AH4" s="25">
        <f>IFERROR((K4+P4+U4+Y4+AC4+AG4)/J4,"")</f>
        <v>1</v>
      </c>
      <c r="AI4" s="185">
        <v>10000000</v>
      </c>
      <c r="AJ4" s="20">
        <f>IFERROR((M4+W4+S4+AA4+AE4+AI4)/J4,"")</f>
        <v>0.69748151897255706</v>
      </c>
      <c r="AK4" s="181"/>
      <c r="AL4" s="25">
        <f>IFERROR((K4+P4+U4+Y4+AC4+AG4+AK4)/J4,"")</f>
        <v>1</v>
      </c>
      <c r="AM4" s="183">
        <v>11000000</v>
      </c>
      <c r="AN4" s="20">
        <f>IFERROR((M4+S4+W4+AA4+AE4+AI4+AM4)/J4,"")</f>
        <v>0.96514616923219176</v>
      </c>
      <c r="AO4" s="181">
        <v>1432360</v>
      </c>
      <c r="AP4" s="20">
        <f>IFERROR((M4+S4+W4+AA4+AE4+AI4+AM4+AO4)/J4,"")</f>
        <v>1</v>
      </c>
      <c r="AQ4" s="29">
        <f>J4-K4-P4-U4-Y4-AC4-AG4-AK4</f>
        <v>0</v>
      </c>
      <c r="AR4" s="22">
        <f>J4-M4-S4-W4-AA4-AE4-AI4-AM4-AO4</f>
        <v>0</v>
      </c>
      <c r="AS4" s="177" t="s">
        <v>356</v>
      </c>
      <c r="AT4" s="178"/>
    </row>
    <row r="5" spans="1:46" ht="135" x14ac:dyDescent="0.25">
      <c r="A5" s="172" t="s">
        <v>35</v>
      </c>
      <c r="B5" s="172" t="s">
        <v>353</v>
      </c>
      <c r="C5" s="172" t="s">
        <v>324</v>
      </c>
      <c r="D5" s="172" t="s">
        <v>38</v>
      </c>
      <c r="E5" s="172" t="s">
        <v>39</v>
      </c>
      <c r="F5" s="172" t="s">
        <v>49</v>
      </c>
      <c r="G5" s="172" t="s">
        <v>50</v>
      </c>
      <c r="H5" s="172" t="s">
        <v>354</v>
      </c>
      <c r="I5" s="172" t="s">
        <v>357</v>
      </c>
      <c r="J5" s="173">
        <f>2800000-196800</f>
        <v>2603200</v>
      </c>
      <c r="K5" s="162">
        <v>2800000</v>
      </c>
      <c r="L5" s="145">
        <f t="shared" si="0"/>
        <v>1.0755992624462201</v>
      </c>
      <c r="M5" s="162">
        <v>287108</v>
      </c>
      <c r="N5" s="145">
        <f t="shared" si="1"/>
        <v>0.11029041180086048</v>
      </c>
      <c r="O5" s="163"/>
      <c r="P5" s="174">
        <v>-196800</v>
      </c>
      <c r="Q5" s="169">
        <f t="shared" si="2"/>
        <v>1</v>
      </c>
      <c r="R5" s="175">
        <v>314300</v>
      </c>
      <c r="S5" s="215">
        <v>200000</v>
      </c>
      <c r="T5" s="171">
        <f>IFERROR((M5+S5)/J5,"")</f>
        <v>0.18711893054701906</v>
      </c>
      <c r="U5" s="188"/>
      <c r="V5" s="145">
        <f>IFERROR((K5+P5+U5)/J5,"")</f>
        <v>1</v>
      </c>
      <c r="W5" s="187">
        <v>250000</v>
      </c>
      <c r="X5" s="171">
        <f>IFERROR((M5+S5+W5)/J5,"")</f>
        <v>0.2831545789797173</v>
      </c>
      <c r="Y5" s="216"/>
      <c r="Z5" s="145">
        <f>IFERROR((K5+P5+U5+Y5)/J5,"")</f>
        <v>1</v>
      </c>
      <c r="AA5" s="187">
        <v>250000</v>
      </c>
      <c r="AB5" s="171">
        <f>IFERROR((M5+S5+W5+AA5)/J5,"")</f>
        <v>0.37919022741241548</v>
      </c>
      <c r="AC5" s="188"/>
      <c r="AD5" s="145">
        <f>IFERROR((K5+P5+U5+Y5+AC5)/J5,"")</f>
        <v>1</v>
      </c>
      <c r="AE5" s="187">
        <v>500000</v>
      </c>
      <c r="AF5" s="171">
        <f>IFERROR((M5+W5+S5+AA5+AE5)/J5,"")</f>
        <v>0.57126152427781196</v>
      </c>
      <c r="AG5" s="188"/>
      <c r="AH5" s="145">
        <f>IFERROR((K5+P5+U5+Y5+AC5+AG5)/J5,"")</f>
        <v>1</v>
      </c>
      <c r="AI5" s="187">
        <v>600000</v>
      </c>
      <c r="AJ5" s="171">
        <f>IFERROR((M5+W5+S5+AA5+AE5+AI5)/J5,"")</f>
        <v>0.80174708051628762</v>
      </c>
      <c r="AK5" s="188"/>
      <c r="AL5" s="145">
        <f>IFERROR((K5+P5+U5+Y5+AC5+AG5+AK5)/J5,"")</f>
        <v>1</v>
      </c>
      <c r="AM5" s="189">
        <v>516092</v>
      </c>
      <c r="AN5" s="171">
        <f>IFERROR((M5+S5+W5+AA5+AE5+AI5+AM5)/J5,"")</f>
        <v>1</v>
      </c>
      <c r="AO5" s="188"/>
      <c r="AP5" s="171">
        <f>IFERROR((M5+S5+W5+AA5+AE5+AI5+AM5+AO5)/J5,"")</f>
        <v>1</v>
      </c>
      <c r="AQ5" s="146">
        <f>J5-K5-P5-U5-Y5-AC5-AG5-AK5</f>
        <v>0</v>
      </c>
      <c r="AR5" s="165">
        <f>J5-M5-S5-W5-AA5-AE5-AI5-AM5-AO5</f>
        <v>0</v>
      </c>
      <c r="AS5" s="179" t="s">
        <v>358</v>
      </c>
      <c r="AT5" s="180"/>
    </row>
    <row r="6" spans="1:46" ht="13.5" x14ac:dyDescent="0.25">
      <c r="I6" s="156" t="s">
        <v>100</v>
      </c>
      <c r="J6" s="157">
        <f>SUM(J4:J5)</f>
        <v>43699400</v>
      </c>
      <c r="K6" s="157">
        <f>SUM(K4:K5)</f>
        <v>47000000</v>
      </c>
      <c r="L6" s="158">
        <f t="shared" ref="L6" si="4">IFERROR(K6/J6,"")</f>
        <v>1.0755296411392377</v>
      </c>
      <c r="M6" s="157">
        <f>SUM(M4:M5)</f>
        <v>2100948</v>
      </c>
      <c r="N6" s="158">
        <f t="shared" ref="N6" si="5">IFERROR(M6/J6,"")</f>
        <v>4.8077273372174448E-2</v>
      </c>
      <c r="O6" s="159">
        <f>SUM(O4:O5)</f>
        <v>4365</v>
      </c>
      <c r="P6" s="12"/>
      <c r="Q6" s="107"/>
      <c r="R6" s="12"/>
      <c r="S6" s="12"/>
      <c r="T6" s="107"/>
      <c r="U6" s="12"/>
      <c r="V6" s="107"/>
      <c r="W6" s="12"/>
      <c r="X6" s="107"/>
      <c r="Y6" s="12"/>
      <c r="Z6" s="107"/>
      <c r="AA6" s="12"/>
      <c r="AB6" s="107"/>
      <c r="AC6" s="12"/>
      <c r="AD6" s="107"/>
      <c r="AE6" s="12"/>
      <c r="AF6" s="107"/>
      <c r="AG6" s="12"/>
      <c r="AH6" s="107"/>
      <c r="AI6" s="12"/>
      <c r="AJ6" s="107"/>
      <c r="AK6" s="12"/>
      <c r="AL6" s="107"/>
      <c r="AM6" s="106"/>
      <c r="AN6" s="107"/>
      <c r="AO6" s="12"/>
      <c r="AP6" s="107"/>
      <c r="AQ6" s="12"/>
      <c r="AR6" s="12"/>
      <c r="AS6" s="13"/>
      <c r="AT6" s="13"/>
    </row>
    <row r="7" spans="1:46" ht="13.5" x14ac:dyDescent="0.25">
      <c r="L7" s="160"/>
      <c r="N7" s="160"/>
      <c r="O7" s="12"/>
      <c r="P7" s="12"/>
      <c r="Q7" s="107"/>
      <c r="R7" s="12"/>
      <c r="S7" s="12"/>
      <c r="T7" s="107"/>
      <c r="U7" s="12"/>
      <c r="V7" s="107"/>
      <c r="W7" s="12"/>
      <c r="X7" s="107"/>
      <c r="Y7" s="12"/>
      <c r="Z7" s="107"/>
      <c r="AA7" s="12"/>
      <c r="AB7" s="107"/>
      <c r="AC7" s="12"/>
      <c r="AD7" s="107"/>
      <c r="AE7" s="12"/>
      <c r="AF7" s="107"/>
      <c r="AG7" s="12"/>
      <c r="AH7" s="107"/>
      <c r="AI7" s="12"/>
      <c r="AJ7" s="107"/>
      <c r="AK7" s="12"/>
      <c r="AL7" s="107"/>
      <c r="AM7" s="106"/>
      <c r="AN7" s="107"/>
      <c r="AO7" s="12"/>
      <c r="AP7" s="107"/>
      <c r="AQ7" s="12"/>
      <c r="AR7" s="12"/>
      <c r="AS7" s="13"/>
      <c r="AT7" s="13"/>
    </row>
    <row r="8" spans="1:46" s="1" customFormat="1" x14ac:dyDescent="0.25">
      <c r="A8" s="155" t="s">
        <v>101</v>
      </c>
    </row>
    <row r="9" spans="1:46" s="1" customFormat="1" x14ac:dyDescent="0.25"/>
    <row r="10" spans="1:46" x14ac:dyDescent="0.25">
      <c r="A10" s="11" t="s">
        <v>102</v>
      </c>
    </row>
    <row r="11" spans="1:46" x14ac:dyDescent="0.25">
      <c r="A11" s="11" t="s">
        <v>103</v>
      </c>
    </row>
    <row r="12" spans="1:46" x14ac:dyDescent="0.25">
      <c r="A12" s="11" t="s">
        <v>104</v>
      </c>
    </row>
    <row r="13" spans="1:46" x14ac:dyDescent="0.25">
      <c r="A13" s="11" t="s">
        <v>105</v>
      </c>
      <c r="I13" s="33"/>
      <c r="J13" s="34"/>
      <c r="K13" s="34"/>
    </row>
    <row r="14" spans="1:46" x14ac:dyDescent="0.25">
      <c r="A14" s="10" t="s">
        <v>106</v>
      </c>
      <c r="I14" s="33"/>
      <c r="J14" s="34"/>
    </row>
    <row r="15" spans="1:46" x14ac:dyDescent="0.25">
      <c r="A15" s="10" t="s">
        <v>107</v>
      </c>
    </row>
    <row r="16" spans="1:46" x14ac:dyDescent="0.25">
      <c r="A16" s="10" t="s">
        <v>108</v>
      </c>
    </row>
    <row r="17" spans="1:1" x14ac:dyDescent="0.25">
      <c r="A17" s="10" t="s">
        <v>109</v>
      </c>
    </row>
    <row r="18" spans="1:1" x14ac:dyDescent="0.25">
      <c r="A18" s="33"/>
    </row>
  </sheetData>
  <sheetProtection sheet="1" objects="1" scenarios="1" autoFilter="0"/>
  <protectedRanges>
    <protectedRange sqref="J4:J5" name="Range1"/>
  </protectedRanges>
  <autoFilter ref="A3:AT8" xr:uid="{49F3501F-46F9-479B-9CC3-F8474E238043}"/>
  <conditionalFormatting sqref="L6:L7">
    <cfRule type="cellIs" dxfId="4" priority="1" operator="greaterThan">
      <formula>1</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E843-2770-4A1C-99F9-352FB1F8F5E8}">
  <dimension ref="A1:AT19"/>
  <sheetViews>
    <sheetView zoomScale="90" zoomScaleNormal="90" workbookViewId="0">
      <pane xSplit="9" ySplit="3" topLeftCell="J4" activePane="bottomRight" state="frozen"/>
      <selection pane="topRight" activeCell="J1" sqref="J1"/>
      <selection pane="bottomLeft" activeCell="A4" sqref="A4"/>
      <selection pane="bottomRight" activeCell="J4"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81" x14ac:dyDescent="0.25">
      <c r="A4" s="23" t="s">
        <v>35</v>
      </c>
      <c r="B4" s="23" t="s">
        <v>359</v>
      </c>
      <c r="C4" s="23" t="s">
        <v>360</v>
      </c>
      <c r="D4" s="23" t="s">
        <v>361</v>
      </c>
      <c r="E4" s="23" t="s">
        <v>360</v>
      </c>
      <c r="F4" s="23" t="s">
        <v>362</v>
      </c>
      <c r="G4" s="23" t="s">
        <v>360</v>
      </c>
      <c r="H4" s="23" t="s">
        <v>363</v>
      </c>
      <c r="I4" s="23" t="s">
        <v>364</v>
      </c>
      <c r="J4" s="24">
        <v>3225000</v>
      </c>
      <c r="K4" s="24">
        <v>1734920</v>
      </c>
      <c r="L4" s="25">
        <f t="shared" ref="L4:L7" si="0">IFERROR(K4/J4,"")</f>
        <v>0.53795968992248067</v>
      </c>
      <c r="M4" s="24">
        <v>1734920</v>
      </c>
      <c r="N4" s="25">
        <f t="shared" ref="N4:N7" si="1">IFERROR(M4/J4,"")</f>
        <v>0.53795968992248067</v>
      </c>
      <c r="O4" s="26"/>
      <c r="P4" s="228">
        <v>0</v>
      </c>
      <c r="Q4" s="27">
        <f t="shared" ref="Q4:Q6" si="2">IFERROR((K4+P4)/J4,"")</f>
        <v>0.53795968992248067</v>
      </c>
      <c r="R4" s="28"/>
      <c r="S4" s="231">
        <v>0</v>
      </c>
      <c r="T4" s="20">
        <f>IFERROR((M4+S4)/J4,"")</f>
        <v>0.53795968992248067</v>
      </c>
      <c r="U4" s="234">
        <v>400000</v>
      </c>
      <c r="V4" s="25">
        <f t="shared" ref="V4:V6" si="3">IFERROR((K4+P4+U4)/J4,"")</f>
        <v>0.66199069767441865</v>
      </c>
      <c r="W4" s="231">
        <v>400000</v>
      </c>
      <c r="X4" s="20">
        <f>IFERROR((M4+S4+W4)/J4,"")</f>
        <v>0.66199069767441865</v>
      </c>
      <c r="Y4" s="234">
        <v>0</v>
      </c>
      <c r="Z4" s="25">
        <f t="shared" ref="Z4:Z6" si="4">IFERROR((K4+P4+U4+Y4)/J4,"")</f>
        <v>0.66199069767441865</v>
      </c>
      <c r="AA4" s="231">
        <v>0</v>
      </c>
      <c r="AB4" s="20">
        <f>IFERROR((M4+S4+W4+AA4)/J4,"")</f>
        <v>0.66199069767441865</v>
      </c>
      <c r="AC4" s="234">
        <v>400000</v>
      </c>
      <c r="AD4" s="25">
        <f t="shared" ref="AD4:AD6" si="5">IFERROR((K4+P4+U4+Y4+AC4)/J4,"")</f>
        <v>0.78602170542635663</v>
      </c>
      <c r="AE4" s="231">
        <v>400000</v>
      </c>
      <c r="AF4" s="20">
        <f>IFERROR((M4+W4+S4+AA4+AE4)/J4,"")</f>
        <v>0.78602170542635663</v>
      </c>
      <c r="AG4" s="234">
        <v>200000</v>
      </c>
      <c r="AH4" s="25">
        <f t="shared" ref="AH4:AH6" si="6">IFERROR((K4+P4+U4+Y4+AC4+AG4)/J4,"")</f>
        <v>0.84803720930232562</v>
      </c>
      <c r="AI4" s="231">
        <v>200000</v>
      </c>
      <c r="AJ4" s="20">
        <f>IFERROR((M4+W4+S4+AA4+AE4+AI4)/J4,"")</f>
        <v>0.84803720930232562</v>
      </c>
      <c r="AK4" s="234">
        <v>0</v>
      </c>
      <c r="AL4" s="25">
        <f t="shared" ref="AL4:AL6" si="7">IFERROR((K4+P4+U4+Y4+AC4+AG4+AK4)/J4,"")</f>
        <v>0.84803720930232562</v>
      </c>
      <c r="AM4" s="237">
        <v>0</v>
      </c>
      <c r="AN4" s="20">
        <f>IFERROR((M4+S4+W4+AA4+AE4+AI4+AM4)/J4,"")</f>
        <v>0.84803720930232562</v>
      </c>
      <c r="AO4" s="234">
        <v>0</v>
      </c>
      <c r="AP4" s="20">
        <f>IFERROR((M4+S4+W4+AA4+AE4+AI4+AM4+AO4)/J4,"")</f>
        <v>0.84803720930232562</v>
      </c>
      <c r="AQ4" s="29">
        <f t="shared" ref="AQ4:AQ6" si="8">J4-K4-P4-U4-Y4-AC4-AG4-AK4</f>
        <v>490080</v>
      </c>
      <c r="AR4" s="22">
        <f>J4-M4-S4-W4-AA4-AE4-AI4-AM4-AO4</f>
        <v>490080</v>
      </c>
      <c r="AS4" s="177"/>
      <c r="AT4" s="248" t="s">
        <v>365</v>
      </c>
    </row>
    <row r="5" spans="1:46" ht="54" x14ac:dyDescent="0.25">
      <c r="A5" s="23" t="s">
        <v>35</v>
      </c>
      <c r="B5" s="23" t="s">
        <v>359</v>
      </c>
      <c r="C5" s="23" t="s">
        <v>360</v>
      </c>
      <c r="D5" s="23" t="s">
        <v>361</v>
      </c>
      <c r="E5" s="23" t="s">
        <v>360</v>
      </c>
      <c r="F5" s="23" t="s">
        <v>362</v>
      </c>
      <c r="G5" s="23" t="s">
        <v>360</v>
      </c>
      <c r="H5" s="23" t="s">
        <v>360</v>
      </c>
      <c r="I5" s="23" t="s">
        <v>366</v>
      </c>
      <c r="J5" s="24">
        <v>105980664.0748</v>
      </c>
      <c r="K5" s="24">
        <v>34718746</v>
      </c>
      <c r="L5" s="25">
        <f t="shared" si="0"/>
        <v>0.32759509768211953</v>
      </c>
      <c r="M5" s="24">
        <v>18917277</v>
      </c>
      <c r="N5" s="25">
        <f t="shared" si="1"/>
        <v>0.17849743785949851</v>
      </c>
      <c r="O5" s="26"/>
      <c r="P5" s="229">
        <v>0</v>
      </c>
      <c r="Q5" s="27">
        <f t="shared" si="2"/>
        <v>0.32759509768211953</v>
      </c>
      <c r="R5" s="28">
        <v>7461218</v>
      </c>
      <c r="S5" s="232">
        <v>7461218</v>
      </c>
      <c r="T5" s="20">
        <f>IFERROR((M5+S5)/J5,"")</f>
        <v>0.24889912919758972</v>
      </c>
      <c r="U5" s="235">
        <v>15972917</v>
      </c>
      <c r="V5" s="25">
        <f t="shared" si="3"/>
        <v>0.47831048656406205</v>
      </c>
      <c r="W5" s="232">
        <v>7986458</v>
      </c>
      <c r="X5" s="20">
        <f>IFERROR((M5+S5+W5)/J5,"")</f>
        <v>0.32425681892071928</v>
      </c>
      <c r="Y5" s="235">
        <v>0</v>
      </c>
      <c r="Z5" s="25">
        <f t="shared" si="4"/>
        <v>0.47831048656406205</v>
      </c>
      <c r="AA5" s="232">
        <v>7986458</v>
      </c>
      <c r="AB5" s="20">
        <f>IFERROR((M5+S5+W5+AA5)/J5,"")</f>
        <v>0.39961450864384879</v>
      </c>
      <c r="AC5" s="235">
        <v>16220798</v>
      </c>
      <c r="AD5" s="25">
        <f t="shared" si="5"/>
        <v>0.63136480209988033</v>
      </c>
      <c r="AE5" s="232">
        <v>16220798</v>
      </c>
      <c r="AF5" s="20">
        <f>IFERROR((M5+W5+S5+AA5+AE5)/J5,"")</f>
        <v>0.55266882417966712</v>
      </c>
      <c r="AG5" s="235">
        <v>19818367</v>
      </c>
      <c r="AH5" s="25">
        <f t="shared" si="6"/>
        <v>0.818364639976084</v>
      </c>
      <c r="AI5" s="232">
        <v>19818367</v>
      </c>
      <c r="AJ5" s="20">
        <f>IFERROR((M5+W5+S5+AA5+AE5+AI5)/J5,"")</f>
        <v>0.73966866205587067</v>
      </c>
      <c r="AK5" s="235">
        <v>19897789</v>
      </c>
      <c r="AL5" s="25">
        <f t="shared" si="7"/>
        <v>1.0061138787047295</v>
      </c>
      <c r="AM5" s="238">
        <v>19897789.379999999</v>
      </c>
      <c r="AN5" s="20">
        <f>IFERROR((M5+S5+W5+AA5+AE5+AI5+AM5)/J5,"")</f>
        <v>0.92741790437007576</v>
      </c>
      <c r="AO5" s="235">
        <v>7959116</v>
      </c>
      <c r="AP5" s="20">
        <f>IFERROR((M5+S5+W5+AA5+AE5+AI5+AM5+AO5)/J5,"")</f>
        <v>1.0025176036358074</v>
      </c>
      <c r="AQ5" s="29">
        <f t="shared" si="8"/>
        <v>-647952.92520000041</v>
      </c>
      <c r="AR5" s="22">
        <f>J5-M5-S5-W5-AA5-AE5-AI5-AM5-AO5</f>
        <v>-266817.30519999936</v>
      </c>
      <c r="AS5" s="208" t="s">
        <v>367</v>
      </c>
      <c r="AT5" s="249" t="s">
        <v>368</v>
      </c>
    </row>
    <row r="6" spans="1:46" ht="13.5" x14ac:dyDescent="0.25">
      <c r="A6" s="172" t="s">
        <v>35</v>
      </c>
      <c r="B6" s="172" t="s">
        <v>359</v>
      </c>
      <c r="C6" s="172" t="s">
        <v>360</v>
      </c>
      <c r="D6" s="172" t="s">
        <v>361</v>
      </c>
      <c r="E6" s="172" t="s">
        <v>360</v>
      </c>
      <c r="F6" s="172" t="s">
        <v>362</v>
      </c>
      <c r="G6" s="172" t="s">
        <v>360</v>
      </c>
      <c r="H6" s="172" t="s">
        <v>360</v>
      </c>
      <c r="I6" s="172" t="s">
        <v>369</v>
      </c>
      <c r="J6" s="162">
        <v>624485</v>
      </c>
      <c r="K6" s="162">
        <v>234237</v>
      </c>
      <c r="L6" s="145">
        <f t="shared" si="0"/>
        <v>0.37508827273673506</v>
      </c>
      <c r="M6" s="162">
        <v>6547</v>
      </c>
      <c r="N6" s="145">
        <f t="shared" si="1"/>
        <v>1.0483838683074854E-2</v>
      </c>
      <c r="O6" s="163"/>
      <c r="P6" s="230">
        <v>0</v>
      </c>
      <c r="Q6" s="169">
        <f t="shared" si="2"/>
        <v>0.37508827273673506</v>
      </c>
      <c r="R6" s="175">
        <v>76025</v>
      </c>
      <c r="S6" s="233">
        <v>76025</v>
      </c>
      <c r="T6" s="171">
        <f>IFERROR((M6+S6)/J6,"")</f>
        <v>0.1322241527018263</v>
      </c>
      <c r="U6" s="236">
        <v>83751</v>
      </c>
      <c r="V6" s="145">
        <f t="shared" si="3"/>
        <v>0.50920038111403798</v>
      </c>
      <c r="W6" s="250">
        <v>41875</v>
      </c>
      <c r="X6" s="171">
        <f>IFERROR((M6+S6+W6)/J6,"")</f>
        <v>0.19927940623073412</v>
      </c>
      <c r="Y6" s="251">
        <v>0</v>
      </c>
      <c r="Z6" s="145">
        <f t="shared" si="4"/>
        <v>0.50920038111403798</v>
      </c>
      <c r="AA6" s="233">
        <v>41875</v>
      </c>
      <c r="AB6" s="171">
        <f>IFERROR((M6+S6+W6+AA6)/J6,"")</f>
        <v>0.26633465975964193</v>
      </c>
      <c r="AC6" s="236">
        <v>86263</v>
      </c>
      <c r="AD6" s="145">
        <f t="shared" si="5"/>
        <v>0.64733500404333166</v>
      </c>
      <c r="AE6" s="233">
        <v>86263</v>
      </c>
      <c r="AF6" s="171">
        <f>IFERROR((M6+W6+S6+AA6+AE6)/J6,"")</f>
        <v>0.40446928268893567</v>
      </c>
      <c r="AG6" s="236">
        <v>88851</v>
      </c>
      <c r="AH6" s="145">
        <f t="shared" si="6"/>
        <v>0.78961384180564786</v>
      </c>
      <c r="AI6" s="233">
        <v>88851</v>
      </c>
      <c r="AJ6" s="171">
        <f>IFERROR((M6+W6+S6+AA6+AE6+AI6)/J6,"")</f>
        <v>0.54674812045125187</v>
      </c>
      <c r="AK6" s="236">
        <v>91517</v>
      </c>
      <c r="AL6" s="145">
        <f t="shared" si="7"/>
        <v>0.93616179732099247</v>
      </c>
      <c r="AM6" s="239">
        <v>91516.55</v>
      </c>
      <c r="AN6" s="171">
        <f>IFERROR((M6+S6+W6+AA6+AE6+AI6+AM6)/J6,"")</f>
        <v>0.69329535537282716</v>
      </c>
      <c r="AO6" s="236">
        <v>18303</v>
      </c>
      <c r="AP6" s="171">
        <f>IFERROR((M6+S6+W6+AA6+AE6+AI6+AM6+AO6)/J6,"")</f>
        <v>0.72260430594810121</v>
      </c>
      <c r="AQ6" s="146">
        <f t="shared" si="8"/>
        <v>39866</v>
      </c>
      <c r="AR6" s="165">
        <f>J6-M6-S6-W6-AA6-AE6-AI6-AM6-AO6</f>
        <v>173229.45</v>
      </c>
      <c r="AS6" s="179"/>
      <c r="AT6" s="180"/>
    </row>
    <row r="7" spans="1:46" ht="14.25" thickBot="1" x14ac:dyDescent="0.3">
      <c r="I7" s="156" t="s">
        <v>100</v>
      </c>
      <c r="J7" s="157">
        <f>SUM(J4:J6)</f>
        <v>109830149.0748</v>
      </c>
      <c r="K7" s="157">
        <f>SUM(K4:K6)</f>
        <v>36687903</v>
      </c>
      <c r="L7" s="158">
        <f t="shared" si="0"/>
        <v>0.33404218522014062</v>
      </c>
      <c r="M7" s="157">
        <f>SUM(M4:M6)</f>
        <v>20658744</v>
      </c>
      <c r="N7" s="158">
        <f t="shared" si="1"/>
        <v>0.18809720440177433</v>
      </c>
      <c r="O7" s="159">
        <f>SUM(O4:O6)</f>
        <v>0</v>
      </c>
      <c r="P7" s="12"/>
      <c r="Q7" s="107"/>
      <c r="R7" s="12"/>
      <c r="S7" s="12"/>
      <c r="T7" s="107"/>
      <c r="U7" s="12"/>
      <c r="V7" s="107"/>
      <c r="W7" s="12"/>
      <c r="X7" s="107"/>
      <c r="Y7" s="12"/>
      <c r="Z7" s="107"/>
      <c r="AA7" s="12"/>
      <c r="AB7" s="107"/>
      <c r="AC7" s="12"/>
      <c r="AD7" s="107"/>
      <c r="AE7" s="12"/>
      <c r="AF7" s="107"/>
      <c r="AG7" s="12"/>
      <c r="AH7" s="107"/>
      <c r="AI7" s="12"/>
      <c r="AJ7" s="107"/>
      <c r="AK7" s="12"/>
      <c r="AL7" s="107"/>
      <c r="AM7" s="106"/>
      <c r="AN7" s="107"/>
      <c r="AO7" s="12"/>
      <c r="AP7" s="107"/>
      <c r="AQ7" s="12"/>
      <c r="AR7" s="12"/>
      <c r="AS7" s="13"/>
      <c r="AT7" s="13"/>
    </row>
    <row r="8" spans="1:46" ht="13.5" x14ac:dyDescent="0.25">
      <c r="L8" s="160"/>
      <c r="N8" s="160"/>
      <c r="O8" s="12"/>
      <c r="P8" s="12"/>
      <c r="Q8" s="107"/>
      <c r="R8" s="12"/>
      <c r="S8" s="12"/>
      <c r="T8" s="107"/>
      <c r="U8" s="12"/>
      <c r="V8" s="107"/>
      <c r="W8" s="12"/>
      <c r="X8" s="107"/>
      <c r="Y8" s="12"/>
      <c r="Z8" s="107"/>
      <c r="AA8" s="12"/>
      <c r="AB8" s="107"/>
      <c r="AC8" s="12"/>
      <c r="AD8" s="107"/>
      <c r="AE8" s="12"/>
      <c r="AF8" s="107"/>
      <c r="AG8" s="12"/>
      <c r="AH8" s="107"/>
      <c r="AI8" s="12"/>
      <c r="AJ8" s="107"/>
      <c r="AK8" s="12"/>
      <c r="AL8" s="107"/>
      <c r="AM8" s="106"/>
      <c r="AN8" s="107"/>
      <c r="AO8" s="12"/>
      <c r="AP8" s="107"/>
      <c r="AQ8" s="12"/>
      <c r="AR8" s="12"/>
      <c r="AS8" s="13"/>
      <c r="AT8" s="13"/>
    </row>
    <row r="9" spans="1:46" s="1" customFormat="1" x14ac:dyDescent="0.25">
      <c r="A9" s="155" t="s">
        <v>101</v>
      </c>
    </row>
    <row r="10" spans="1:46" s="1" customFormat="1" x14ac:dyDescent="0.25"/>
    <row r="11" spans="1:46" x14ac:dyDescent="0.25">
      <c r="A11" s="11" t="s">
        <v>102</v>
      </c>
    </row>
    <row r="12" spans="1:46" x14ac:dyDescent="0.25">
      <c r="A12" s="11" t="s">
        <v>103</v>
      </c>
    </row>
    <row r="13" spans="1:46" x14ac:dyDescent="0.25">
      <c r="A13" s="11" t="s">
        <v>104</v>
      </c>
    </row>
    <row r="14" spans="1:46" x14ac:dyDescent="0.25">
      <c r="A14" s="11" t="s">
        <v>105</v>
      </c>
      <c r="I14" s="33"/>
      <c r="J14" s="34"/>
      <c r="K14" s="34"/>
    </row>
    <row r="15" spans="1:46" x14ac:dyDescent="0.25">
      <c r="A15" s="10" t="s">
        <v>106</v>
      </c>
      <c r="I15" s="33"/>
      <c r="J15" s="34"/>
    </row>
    <row r="16" spans="1:46" x14ac:dyDescent="0.25">
      <c r="A16" s="10" t="s">
        <v>107</v>
      </c>
    </row>
    <row r="17" spans="1:1" x14ac:dyDescent="0.25">
      <c r="A17" s="10" t="s">
        <v>108</v>
      </c>
    </row>
    <row r="18" spans="1:1" x14ac:dyDescent="0.25">
      <c r="A18" s="10" t="s">
        <v>109</v>
      </c>
    </row>
    <row r="19" spans="1:1" x14ac:dyDescent="0.25">
      <c r="A19" s="33"/>
    </row>
  </sheetData>
  <sheetProtection sheet="1" objects="1" scenarios="1" selectLockedCells="1" autoFilter="0" selectUnlockedCells="1"/>
  <protectedRanges>
    <protectedRange sqref="J4:J6" name="Range1"/>
  </protectedRanges>
  <autoFilter ref="A3:AT9" xr:uid="{49F3501F-46F9-479B-9CC3-F8474E238043}"/>
  <conditionalFormatting sqref="L7:L8">
    <cfRule type="cellIs" dxfId="3" priority="1" operator="greaterThan">
      <formula>1</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CD17-D079-4A78-86FC-70277288B5FE}">
  <dimension ref="A1:AT19"/>
  <sheetViews>
    <sheetView zoomScale="90" zoomScaleNormal="90" workbookViewId="0">
      <pane xSplit="9" ySplit="3" topLeftCell="J5" activePane="bottomRight" state="frozen"/>
      <selection pane="topRight" activeCell="J1" sqref="J1"/>
      <selection pane="bottomLeft" activeCell="A4" sqref="A4"/>
      <selection pane="bottomRight" activeCell="K6"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229.5" x14ac:dyDescent="0.25">
      <c r="A4" s="23" t="s">
        <v>147</v>
      </c>
      <c r="B4" s="23" t="s">
        <v>370</v>
      </c>
      <c r="C4" s="23" t="s">
        <v>371</v>
      </c>
      <c r="D4" s="23" t="s">
        <v>164</v>
      </c>
      <c r="E4" s="23" t="s">
        <v>141</v>
      </c>
      <c r="F4" s="23" t="s">
        <v>165</v>
      </c>
      <c r="G4" s="23" t="s">
        <v>166</v>
      </c>
      <c r="H4" s="23" t="s">
        <v>372</v>
      </c>
      <c r="I4" s="23" t="s">
        <v>373</v>
      </c>
      <c r="J4" s="24">
        <v>27925440</v>
      </c>
      <c r="K4" s="24">
        <v>27924724</v>
      </c>
      <c r="L4" s="25">
        <f t="shared" ref="L4" si="0">IFERROR(K4/J4,"")</f>
        <v>0.99997436029656117</v>
      </c>
      <c r="M4" s="24">
        <v>4098249</v>
      </c>
      <c r="N4" s="25">
        <f t="shared" ref="N4" si="1">IFERROR(M4/J4,"")</f>
        <v>0.14675682818247449</v>
      </c>
      <c r="O4" s="26"/>
      <c r="P4" s="114">
        <v>0</v>
      </c>
      <c r="Q4" s="27">
        <f t="shared" ref="Q4" si="2">IFERROR((K4+P4)/J4,"")</f>
        <v>0.99997436029656117</v>
      </c>
      <c r="R4" s="28">
        <v>14482670</v>
      </c>
      <c r="S4" s="211">
        <f>14461915+575317</f>
        <v>15037232</v>
      </c>
      <c r="T4" s="20">
        <f>IFERROR((M4+S4)/J4,"")</f>
        <v>0.68523471787731904</v>
      </c>
      <c r="U4" s="212">
        <v>0</v>
      </c>
      <c r="V4" s="25">
        <f>IFERROR((K4+P4+U4)/J4,"")</f>
        <v>0.99997436029656117</v>
      </c>
      <c r="W4" s="210">
        <f>884996+293326</f>
        <v>1178322</v>
      </c>
      <c r="X4" s="20">
        <f>IFERROR((M4+S4+W4)/J4,"")</f>
        <v>0.72743000647438316</v>
      </c>
      <c r="Y4" s="181">
        <v>0</v>
      </c>
      <c r="Z4" s="25">
        <f>IFERROR((K4+P4+U4+Y4)/J4,"")</f>
        <v>0.99997436029656117</v>
      </c>
      <c r="AA4" s="213">
        <f>1556460+2165162</f>
        <v>3721622</v>
      </c>
      <c r="AB4" s="20">
        <f>IFERROR((M4+S4+W4+AA4)/J4,"")</f>
        <v>0.86069995674195288</v>
      </c>
      <c r="AC4" s="181">
        <v>0</v>
      </c>
      <c r="AD4" s="25">
        <f>IFERROR((K4+P4+U4+Y4+AC4)/J4,"")</f>
        <v>0.99997436029656117</v>
      </c>
      <c r="AE4" s="185">
        <f>1025863+65877</f>
        <v>1091740</v>
      </c>
      <c r="AF4" s="20">
        <f>IFERROR((M4+W4+S4+AA4+AE4)/J4,"")</f>
        <v>0.89979477494356397</v>
      </c>
      <c r="AG4" s="181">
        <v>0</v>
      </c>
      <c r="AH4" s="25">
        <f>IFERROR((K4+P4+U4+Y4+AC4+AG4)/J4,"")</f>
        <v>0.99997436029656117</v>
      </c>
      <c r="AI4" s="213">
        <v>2797559</v>
      </c>
      <c r="AJ4" s="20">
        <f>IFERROR((M4+W4+S4+AA4+AE4+AI4)/J4,"")</f>
        <v>0.99997436029656117</v>
      </c>
      <c r="AK4" s="181">
        <v>0</v>
      </c>
      <c r="AL4" s="25">
        <f>IFERROR((K4+P4+U4+Y4+AC4+AG4+AK4)/J4,"")</f>
        <v>0.99997436029656117</v>
      </c>
      <c r="AM4" s="183">
        <v>0</v>
      </c>
      <c r="AN4" s="20">
        <f>IFERROR((M4+S4+W4+AA4+AE4+AI4+AM4)/J4,"")</f>
        <v>0.99997436029656117</v>
      </c>
      <c r="AO4" s="181">
        <v>0</v>
      </c>
      <c r="AP4" s="20">
        <f>IFERROR((M4+S4+W4+AA4+AE4+AI4+AM4+AO4)/J4,"")</f>
        <v>0.99997436029656117</v>
      </c>
      <c r="AQ4" s="29">
        <f>J4-K4-P4-U4-Y4-AC4-AG4-AK4</f>
        <v>716</v>
      </c>
      <c r="AR4" s="22">
        <f>J4-M4-S4-W4-AA4-AE4-AI4-AM4-AO4</f>
        <v>716</v>
      </c>
      <c r="AS4" s="177" t="s">
        <v>374</v>
      </c>
      <c r="AT4" s="178"/>
    </row>
    <row r="5" spans="1:46" ht="94.5" x14ac:dyDescent="0.25">
      <c r="A5" s="23" t="s">
        <v>35</v>
      </c>
      <c r="B5" s="23" t="s">
        <v>370</v>
      </c>
      <c r="C5" s="23" t="s">
        <v>371</v>
      </c>
      <c r="D5" s="23" t="s">
        <v>54</v>
      </c>
      <c r="E5" s="23" t="s">
        <v>55</v>
      </c>
      <c r="F5" s="23" t="s">
        <v>77</v>
      </c>
      <c r="G5" s="23" t="s">
        <v>78</v>
      </c>
      <c r="H5" s="23" t="s">
        <v>375</v>
      </c>
      <c r="I5" s="23" t="s">
        <v>376</v>
      </c>
      <c r="J5" s="24">
        <v>2195788</v>
      </c>
      <c r="K5" s="24">
        <v>2195788</v>
      </c>
      <c r="L5" s="25">
        <f t="shared" ref="L5:L7" si="3">IFERROR(K5/J5,"")</f>
        <v>1</v>
      </c>
      <c r="M5" s="24">
        <v>464205</v>
      </c>
      <c r="N5" s="25">
        <f t="shared" ref="N5:N7" si="4">IFERROR(M5/J5,"")</f>
        <v>0.21140702107853765</v>
      </c>
      <c r="O5" s="26"/>
      <c r="P5" s="114">
        <v>0</v>
      </c>
      <c r="Q5" s="27">
        <f t="shared" ref="Q5:Q6" si="5">IFERROR((K5+P5)/J5,"")</f>
        <v>1</v>
      </c>
      <c r="R5" s="28">
        <v>294000</v>
      </c>
      <c r="S5" s="185">
        <v>300640</v>
      </c>
      <c r="T5" s="20">
        <f>IFERROR((M5+S5)/J5,"")</f>
        <v>0.34832369973786176</v>
      </c>
      <c r="U5" s="181">
        <v>0</v>
      </c>
      <c r="V5" s="25">
        <f t="shared" ref="V5:V6" si="6">IFERROR((K5+P5+U5)/J5,"")</f>
        <v>1</v>
      </c>
      <c r="W5" s="185">
        <v>200000</v>
      </c>
      <c r="X5" s="20">
        <f>IFERROR((M5+S5+W5)/J5,"")</f>
        <v>0.43940717409877456</v>
      </c>
      <c r="Y5" s="181">
        <v>0</v>
      </c>
      <c r="Z5" s="25">
        <f t="shared" ref="Z5:Z6" si="7">IFERROR((K5+P5+U5+Y5)/J5,"")</f>
        <v>1</v>
      </c>
      <c r="AA5" s="185">
        <v>220000</v>
      </c>
      <c r="AB5" s="20">
        <f>IFERROR((M5+S5+W5+AA5)/J5,"")</f>
        <v>0.53959899589577864</v>
      </c>
      <c r="AC5" s="181">
        <v>0</v>
      </c>
      <c r="AD5" s="25">
        <f t="shared" ref="AD5:AD6" si="8">IFERROR((K5+P5+U5+Y5+AC5)/J5,"")</f>
        <v>1</v>
      </c>
      <c r="AE5" s="185">
        <v>420000</v>
      </c>
      <c r="AF5" s="20">
        <f>IFERROR((M5+W5+S5+AA5+AE5)/J5,"")</f>
        <v>0.73087429205369558</v>
      </c>
      <c r="AG5" s="181">
        <v>0</v>
      </c>
      <c r="AH5" s="25">
        <f t="shared" ref="AH5:AH6" si="9">IFERROR((K5+P5+U5+Y5+AC5+AG5)/J5,"")</f>
        <v>1</v>
      </c>
      <c r="AI5" s="185">
        <v>300000</v>
      </c>
      <c r="AJ5" s="20">
        <f>IFERROR((M5+W5+S5+AA5+AE5+AI5)/J5,"")</f>
        <v>0.86749950359506478</v>
      </c>
      <c r="AK5" s="181">
        <v>0</v>
      </c>
      <c r="AL5" s="25">
        <f t="shared" ref="AL5:AL6" si="10">IFERROR((K5+P5+U5+Y5+AC5+AG5+AK5)/J5,"")</f>
        <v>1</v>
      </c>
      <c r="AM5" s="183">
        <v>290943</v>
      </c>
      <c r="AN5" s="20">
        <f>IFERROR((M5+S5+W5+AA5+AE5+AI5+AM5)/J5,"")</f>
        <v>1</v>
      </c>
      <c r="AO5" s="181">
        <v>0</v>
      </c>
      <c r="AP5" s="20">
        <f>IFERROR((M5+S5+W5+AA5+AE5+AI5+AM5+AO5)/J5,"")</f>
        <v>1</v>
      </c>
      <c r="AQ5" s="29">
        <f t="shared" ref="AQ5:AQ6" si="11">J5-K5-P5-U5-Y5-AC5-AG5-AK5</f>
        <v>0</v>
      </c>
      <c r="AR5" s="22">
        <f>J5-M5-S5-W5-AA5-AE5-AI5-AM5-AO5</f>
        <v>0</v>
      </c>
      <c r="AS5" s="177" t="s">
        <v>377</v>
      </c>
      <c r="AT5" s="178"/>
    </row>
    <row r="6" spans="1:46" ht="162.75" thickBot="1" x14ac:dyDescent="0.3">
      <c r="A6" s="172" t="s">
        <v>35</v>
      </c>
      <c r="B6" s="172" t="s">
        <v>370</v>
      </c>
      <c r="C6" s="172" t="s">
        <v>247</v>
      </c>
      <c r="D6" s="172" t="s">
        <v>54</v>
      </c>
      <c r="E6" s="172" t="s">
        <v>55</v>
      </c>
      <c r="F6" s="172" t="s">
        <v>77</v>
      </c>
      <c r="G6" s="172" t="s">
        <v>78</v>
      </c>
      <c r="H6" s="172" t="s">
        <v>378</v>
      </c>
      <c r="I6" s="172" t="s">
        <v>379</v>
      </c>
      <c r="J6" s="162">
        <v>1401098</v>
      </c>
      <c r="K6" s="162">
        <v>1401098</v>
      </c>
      <c r="L6" s="145">
        <f t="shared" si="3"/>
        <v>1</v>
      </c>
      <c r="M6" s="162">
        <v>129648</v>
      </c>
      <c r="N6" s="145">
        <f t="shared" si="4"/>
        <v>9.2533141864452023E-2</v>
      </c>
      <c r="O6" s="163"/>
      <c r="P6" s="174">
        <v>0</v>
      </c>
      <c r="Q6" s="169">
        <f t="shared" si="5"/>
        <v>1</v>
      </c>
      <c r="R6" s="175">
        <v>174967</v>
      </c>
      <c r="S6" s="187">
        <v>288821</v>
      </c>
      <c r="T6" s="171">
        <f>IFERROR((M6+S6)/J6,"")</f>
        <v>0.29867218424407144</v>
      </c>
      <c r="U6" s="188">
        <v>0</v>
      </c>
      <c r="V6" s="145">
        <f t="shared" si="6"/>
        <v>1</v>
      </c>
      <c r="W6" s="187">
        <v>169936</v>
      </c>
      <c r="X6" s="171">
        <f>IFERROR((M6+S6+W6)/J6,"")</f>
        <v>0.41995991715069181</v>
      </c>
      <c r="Y6" s="188">
        <v>0</v>
      </c>
      <c r="Z6" s="145">
        <f t="shared" si="7"/>
        <v>1</v>
      </c>
      <c r="AA6" s="187">
        <v>172999</v>
      </c>
      <c r="AB6" s="171">
        <f>IFERROR((M6+S6+W6+AA6)/J6,"")</f>
        <v>0.54343379263977254</v>
      </c>
      <c r="AC6" s="188">
        <v>0</v>
      </c>
      <c r="AD6" s="145">
        <f t="shared" si="8"/>
        <v>1</v>
      </c>
      <c r="AE6" s="187">
        <v>370527</v>
      </c>
      <c r="AF6" s="171">
        <f>IFERROR((M6+W6+S6+AA6+AE6)/J6,"")</f>
        <v>0.80788852742634709</v>
      </c>
      <c r="AG6" s="188">
        <v>0</v>
      </c>
      <c r="AH6" s="145">
        <f t="shared" si="9"/>
        <v>1</v>
      </c>
      <c r="AI6" s="187">
        <v>269167</v>
      </c>
      <c r="AJ6" s="171">
        <f>IFERROR((M6+W6+S6+AA6+AE6+AI6)/J6,"")</f>
        <v>1</v>
      </c>
      <c r="AK6" s="188">
        <v>0</v>
      </c>
      <c r="AL6" s="145">
        <f t="shared" si="10"/>
        <v>1</v>
      </c>
      <c r="AM6" s="189">
        <v>0</v>
      </c>
      <c r="AN6" s="171">
        <f>IFERROR((M6+S6+W6+AA6+AE6+AI6+AM6)/J6,"")</f>
        <v>1</v>
      </c>
      <c r="AO6" s="188">
        <v>0</v>
      </c>
      <c r="AP6" s="171">
        <f>IFERROR((M6+S6+W6+AA6+AE6+AI6+AM6+AO6)/J6,"")</f>
        <v>1</v>
      </c>
      <c r="AQ6" s="146">
        <f t="shared" si="11"/>
        <v>0</v>
      </c>
      <c r="AR6" s="165">
        <f>J6-M6-S6-W6-AA6-AE6-AI6-AM6-AO6</f>
        <v>0</v>
      </c>
      <c r="AS6" s="179" t="s">
        <v>380</v>
      </c>
      <c r="AT6" s="180"/>
    </row>
    <row r="7" spans="1:46" ht="14.25" thickBot="1" x14ac:dyDescent="0.3">
      <c r="I7" s="156" t="s">
        <v>100</v>
      </c>
      <c r="J7" s="157">
        <f>SUM(J4:J6)</f>
        <v>31522326</v>
      </c>
      <c r="K7" s="157">
        <f>SUM(K4:K6)</f>
        <v>31521610</v>
      </c>
      <c r="L7" s="158">
        <f t="shared" si="3"/>
        <v>0.99997728594013013</v>
      </c>
      <c r="M7" s="157">
        <f>SUM(M4:M6)</f>
        <v>4692102</v>
      </c>
      <c r="N7" s="158">
        <f t="shared" si="4"/>
        <v>0.14885011975321871</v>
      </c>
      <c r="O7" s="159">
        <f>SUM(O4:O6)</f>
        <v>0</v>
      </c>
      <c r="P7" s="12"/>
      <c r="Q7" s="107"/>
      <c r="R7" s="12"/>
      <c r="S7" s="12"/>
      <c r="T7" s="107"/>
      <c r="U7" s="12"/>
      <c r="V7" s="107"/>
      <c r="W7" s="12"/>
      <c r="X7" s="107"/>
      <c r="Y7" s="12"/>
      <c r="Z7" s="107"/>
      <c r="AA7" s="12"/>
      <c r="AB7" s="107"/>
      <c r="AC7" s="12"/>
      <c r="AD7" s="107"/>
      <c r="AE7" s="12"/>
      <c r="AF7" s="107"/>
      <c r="AG7" s="12"/>
      <c r="AH7" s="107"/>
      <c r="AI7" s="12"/>
      <c r="AJ7" s="107"/>
      <c r="AK7" s="12"/>
      <c r="AL7" s="107"/>
      <c r="AM7" s="106"/>
      <c r="AN7" s="107"/>
      <c r="AO7" s="12"/>
      <c r="AP7" s="107"/>
      <c r="AQ7" s="12"/>
      <c r="AR7" s="12"/>
      <c r="AS7" s="13"/>
      <c r="AT7" s="13"/>
    </row>
    <row r="8" spans="1:46" ht="13.5" x14ac:dyDescent="0.25">
      <c r="L8" s="160"/>
      <c r="N8" s="160"/>
      <c r="O8" s="12"/>
      <c r="P8" s="12"/>
      <c r="Q8" s="107"/>
      <c r="R8" s="12"/>
      <c r="S8" s="12"/>
      <c r="T8" s="107"/>
      <c r="U8" s="12"/>
      <c r="V8" s="107"/>
      <c r="W8" s="12"/>
      <c r="X8" s="107"/>
      <c r="Y8" s="12"/>
      <c r="Z8" s="107"/>
      <c r="AA8" s="12"/>
      <c r="AB8" s="107"/>
      <c r="AC8" s="12"/>
      <c r="AD8" s="107"/>
      <c r="AE8" s="12"/>
      <c r="AF8" s="107"/>
      <c r="AG8" s="12"/>
      <c r="AH8" s="107"/>
      <c r="AI8" s="12"/>
      <c r="AJ8" s="107"/>
      <c r="AK8" s="12"/>
      <c r="AL8" s="107"/>
      <c r="AM8" s="106"/>
      <c r="AN8" s="107"/>
      <c r="AO8" s="12"/>
      <c r="AP8" s="107"/>
      <c r="AQ8" s="12"/>
      <c r="AR8" s="12"/>
      <c r="AS8" s="13"/>
      <c r="AT8" s="13"/>
    </row>
    <row r="9" spans="1:46" s="1" customFormat="1" x14ac:dyDescent="0.25">
      <c r="A9" s="155" t="s">
        <v>101</v>
      </c>
    </row>
    <row r="10" spans="1:46" s="1" customFormat="1" x14ac:dyDescent="0.25"/>
    <row r="11" spans="1:46" x14ac:dyDescent="0.25">
      <c r="A11" s="11" t="s">
        <v>102</v>
      </c>
    </row>
    <row r="12" spans="1:46" x14ac:dyDescent="0.25">
      <c r="A12" s="11" t="s">
        <v>103</v>
      </c>
    </row>
    <row r="13" spans="1:46" x14ac:dyDescent="0.25">
      <c r="A13" s="11" t="s">
        <v>104</v>
      </c>
    </row>
    <row r="14" spans="1:46" x14ac:dyDescent="0.25">
      <c r="A14" s="11" t="s">
        <v>105</v>
      </c>
      <c r="I14" s="33"/>
      <c r="J14" s="34"/>
      <c r="K14" s="34"/>
    </row>
    <row r="15" spans="1:46" x14ac:dyDescent="0.25">
      <c r="A15" s="10" t="s">
        <v>106</v>
      </c>
      <c r="I15" s="33"/>
      <c r="J15" s="34"/>
    </row>
    <row r="16" spans="1:46" x14ac:dyDescent="0.25">
      <c r="A16" s="10" t="s">
        <v>107</v>
      </c>
    </row>
    <row r="17" spans="1:1" x14ac:dyDescent="0.25">
      <c r="A17" s="10" t="s">
        <v>108</v>
      </c>
    </row>
    <row r="18" spans="1:1" x14ac:dyDescent="0.25">
      <c r="A18" s="10" t="s">
        <v>109</v>
      </c>
    </row>
    <row r="19" spans="1:1" x14ac:dyDescent="0.25">
      <c r="A19" s="33"/>
    </row>
  </sheetData>
  <sheetProtection sheet="1" objects="1" scenarios="1" selectLockedCells="1" autoFilter="0" selectUnlockedCells="1"/>
  <protectedRanges>
    <protectedRange sqref="J4:J6" name="Range1"/>
  </protectedRanges>
  <autoFilter ref="A3:AT9" xr:uid="{49F3501F-46F9-479B-9CC3-F8474E238043}"/>
  <conditionalFormatting sqref="L7:L8">
    <cfRule type="cellIs" dxfId="2" priority="1" operator="greaterThan">
      <formula>1</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BDD0-B60C-42B2-A5F1-E8DE39A0512C}">
  <dimension ref="A1:AT31"/>
  <sheetViews>
    <sheetView zoomScale="90" zoomScaleNormal="90" workbookViewId="0">
      <pane xSplit="9" ySplit="3" topLeftCell="J4" activePane="bottomRight" state="frozen"/>
      <selection pane="topRight" activeCell="J4" sqref="J4"/>
      <selection pane="bottomLeft" activeCell="J4" sqref="J4"/>
      <selection pane="bottomRight" activeCell="J4" sqref="A1:XFD1048576"/>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94.5" x14ac:dyDescent="0.25">
      <c r="A4" s="23" t="s">
        <v>35</v>
      </c>
      <c r="B4" s="23" t="s">
        <v>381</v>
      </c>
      <c r="C4" s="23" t="s">
        <v>382</v>
      </c>
      <c r="D4" s="23" t="s">
        <v>164</v>
      </c>
      <c r="E4" s="23" t="s">
        <v>141</v>
      </c>
      <c r="F4" s="23" t="s">
        <v>142</v>
      </c>
      <c r="G4" s="23" t="s">
        <v>143</v>
      </c>
      <c r="H4" s="23" t="s">
        <v>383</v>
      </c>
      <c r="I4" s="23" t="s">
        <v>384</v>
      </c>
      <c r="J4" s="24">
        <v>30000000</v>
      </c>
      <c r="K4" s="24">
        <v>30000000</v>
      </c>
      <c r="L4" s="25">
        <f t="shared" ref="L4:L9" si="0">IFERROR(K4/J4,"")</f>
        <v>1</v>
      </c>
      <c r="M4" s="24">
        <v>1683202</v>
      </c>
      <c r="N4" s="25">
        <f t="shared" ref="N4:N9" si="1">IFERROR(M4/J4,"")</f>
        <v>5.6106733333333332E-2</v>
      </c>
      <c r="O4" s="26">
        <v>301412</v>
      </c>
      <c r="P4" s="114">
        <v>0</v>
      </c>
      <c r="Q4" s="27">
        <f t="shared" ref="Q4:Q9" si="2">IFERROR((K4+P4)/J4,"")</f>
        <v>1</v>
      </c>
      <c r="R4" s="28">
        <v>2107614</v>
      </c>
      <c r="S4" s="185">
        <v>1907353</v>
      </c>
      <c r="T4" s="20">
        <f t="shared" ref="T4:T18" si="3">IFERROR((M4+S4)/J4,"")</f>
        <v>0.11968516666666666</v>
      </c>
      <c r="U4" s="181">
        <v>0</v>
      </c>
      <c r="V4" s="25">
        <f t="shared" ref="V4:V9" si="4">IFERROR((K4+P4+U4)/J4,"")</f>
        <v>1</v>
      </c>
      <c r="W4" s="185">
        <v>2065805</v>
      </c>
      <c r="X4" s="20">
        <f t="shared" ref="X4:X18" si="5">IFERROR((M4+S4+W4)/J4,"")</f>
        <v>0.18854533333333334</v>
      </c>
      <c r="Y4" s="181">
        <v>0</v>
      </c>
      <c r="Z4" s="25">
        <f t="shared" ref="Z4:Z9" si="6">IFERROR((K4+P4+U4+Y4)/J4,"")</f>
        <v>1</v>
      </c>
      <c r="AA4" s="185">
        <v>1968132</v>
      </c>
      <c r="AB4" s="20">
        <f t="shared" ref="AB4:AB18" si="7">IFERROR((M4+S4+W4+AA4)/J4,"")</f>
        <v>0.25414973333333335</v>
      </c>
      <c r="AC4" s="181">
        <v>0</v>
      </c>
      <c r="AD4" s="25">
        <f t="shared" ref="AD4:AD9" si="8">IFERROR((K4+P4+U4+Y4+AC4)/J4,"")</f>
        <v>1</v>
      </c>
      <c r="AE4" s="185">
        <v>7597427</v>
      </c>
      <c r="AF4" s="20">
        <f t="shared" ref="AF4:AF18" si="9">IFERROR((M4+W4+S4+AA4+AE4)/J4,"")</f>
        <v>0.50739730000000005</v>
      </c>
      <c r="AG4" s="181">
        <v>0</v>
      </c>
      <c r="AH4" s="25">
        <f t="shared" ref="AH4:AH9" si="10">IFERROR((K4+P4+U4+Y4+AC4+AG4)/J4,"")</f>
        <v>1</v>
      </c>
      <c r="AI4" s="185">
        <v>12634433</v>
      </c>
      <c r="AJ4" s="20">
        <f t="shared" ref="AJ4:AJ18" si="11">IFERROR((M4+W4+S4+AA4+AE4+AI4)/J4,"")</f>
        <v>0.9285450666666667</v>
      </c>
      <c r="AK4" s="181">
        <v>0</v>
      </c>
      <c r="AL4" s="25">
        <f t="shared" ref="AL4:AL9" si="12">IFERROR((K4+P4+U4+Y4+AC4+AG4+AK4)/J4,"")</f>
        <v>1</v>
      </c>
      <c r="AM4" s="183">
        <v>2143647.9</v>
      </c>
      <c r="AN4" s="20">
        <f t="shared" ref="AN4:AN18" si="13">IFERROR((M4+S4+W4+AA4+AE4+AI4+AM4)/J4,"")</f>
        <v>0.99999999666666661</v>
      </c>
      <c r="AO4" s="181">
        <v>0</v>
      </c>
      <c r="AP4" s="20">
        <f t="shared" ref="AP4:AP18" si="14">IFERROR((M4+S4+W4+AA4+AE4+AI4+AM4+AO4)/J4,"")</f>
        <v>0.99999999666666661</v>
      </c>
      <c r="AQ4" s="29">
        <f t="shared" ref="AQ4:AQ9" si="15">J4-K4-P4-U4-Y4-AC4-AG4-AK4</f>
        <v>0</v>
      </c>
      <c r="AR4" s="22">
        <f t="shared" ref="AR4:AR18" si="16">J4-M4-S4-W4-AA4-AE4-AI4-AM4-AO4</f>
        <v>0.10000000009313226</v>
      </c>
      <c r="AS4" s="177" t="s">
        <v>385</v>
      </c>
      <c r="AT4" s="178"/>
    </row>
    <row r="5" spans="1:46" ht="337.5" x14ac:dyDescent="0.25">
      <c r="A5" s="23" t="s">
        <v>35</v>
      </c>
      <c r="B5" s="23" t="s">
        <v>381</v>
      </c>
      <c r="C5" s="23" t="s">
        <v>295</v>
      </c>
      <c r="D5" s="23" t="s">
        <v>38</v>
      </c>
      <c r="E5" s="23" t="s">
        <v>55</v>
      </c>
      <c r="F5" s="23" t="s">
        <v>386</v>
      </c>
      <c r="G5" s="23" t="s">
        <v>387</v>
      </c>
      <c r="H5" s="23" t="s">
        <v>388</v>
      </c>
      <c r="I5" s="23" t="s">
        <v>389</v>
      </c>
      <c r="J5" s="24">
        <v>60900000</v>
      </c>
      <c r="K5" s="24">
        <v>46547637</v>
      </c>
      <c r="L5" s="25">
        <f t="shared" si="0"/>
        <v>0.76432901477832516</v>
      </c>
      <c r="M5" s="24">
        <v>2844475</v>
      </c>
      <c r="N5" s="25">
        <f t="shared" si="1"/>
        <v>4.6707307060755335E-2</v>
      </c>
      <c r="O5" s="26">
        <v>356302</v>
      </c>
      <c r="P5" s="114">
        <v>1750000</v>
      </c>
      <c r="Q5" s="27">
        <f t="shared" si="2"/>
        <v>0.79306464696223322</v>
      </c>
      <c r="R5" s="28">
        <v>3848304</v>
      </c>
      <c r="S5" s="185">
        <v>3675451</v>
      </c>
      <c r="T5" s="20">
        <f t="shared" si="3"/>
        <v>0.10705954022988506</v>
      </c>
      <c r="U5" s="181">
        <v>0</v>
      </c>
      <c r="V5" s="25">
        <f t="shared" si="4"/>
        <v>0.79306464696223322</v>
      </c>
      <c r="W5" s="185">
        <v>6492259</v>
      </c>
      <c r="X5" s="20">
        <f t="shared" si="5"/>
        <v>0.21366477832512315</v>
      </c>
      <c r="Y5" s="181">
        <v>6301181.5</v>
      </c>
      <c r="Z5" s="25">
        <f t="shared" si="6"/>
        <v>0.89653232348111656</v>
      </c>
      <c r="AA5" s="185">
        <v>9939559</v>
      </c>
      <c r="AB5" s="20">
        <f t="shared" si="7"/>
        <v>0.37687592775041051</v>
      </c>
      <c r="AC5" s="181">
        <v>6301181.5</v>
      </c>
      <c r="AD5" s="25">
        <f t="shared" si="8"/>
        <v>1</v>
      </c>
      <c r="AE5" s="185">
        <v>20210571</v>
      </c>
      <c r="AF5" s="20">
        <f t="shared" si="9"/>
        <v>0.70874080459770117</v>
      </c>
      <c r="AG5" s="181">
        <v>0</v>
      </c>
      <c r="AH5" s="25">
        <f t="shared" si="10"/>
        <v>1</v>
      </c>
      <c r="AI5" s="185">
        <v>12612000</v>
      </c>
      <c r="AJ5" s="20">
        <f t="shared" si="11"/>
        <v>0.91583440065681443</v>
      </c>
      <c r="AK5" s="181">
        <v>0</v>
      </c>
      <c r="AL5" s="25">
        <f t="shared" si="12"/>
        <v>1</v>
      </c>
      <c r="AM5" s="183">
        <v>5125685</v>
      </c>
      <c r="AN5" s="20">
        <f t="shared" si="13"/>
        <v>1</v>
      </c>
      <c r="AO5" s="181">
        <v>0</v>
      </c>
      <c r="AP5" s="20">
        <f t="shared" si="14"/>
        <v>1</v>
      </c>
      <c r="AQ5" s="29">
        <f t="shared" si="15"/>
        <v>0</v>
      </c>
      <c r="AR5" s="22">
        <f t="shared" si="16"/>
        <v>0</v>
      </c>
      <c r="AS5" s="177" t="s">
        <v>390</v>
      </c>
      <c r="AT5" s="178"/>
    </row>
    <row r="6" spans="1:46" ht="135" x14ac:dyDescent="0.25">
      <c r="A6" s="23" t="s">
        <v>35</v>
      </c>
      <c r="B6" s="23" t="s">
        <v>381</v>
      </c>
      <c r="C6" s="23" t="s">
        <v>295</v>
      </c>
      <c r="D6" s="23" t="s">
        <v>38</v>
      </c>
      <c r="E6" s="23" t="s">
        <v>55</v>
      </c>
      <c r="F6" s="23" t="s">
        <v>386</v>
      </c>
      <c r="G6" s="23" t="s">
        <v>387</v>
      </c>
      <c r="H6" s="23" t="s">
        <v>391</v>
      </c>
      <c r="I6" s="23" t="s">
        <v>392</v>
      </c>
      <c r="J6" s="24">
        <v>6700000</v>
      </c>
      <c r="K6" s="24">
        <v>4200000</v>
      </c>
      <c r="L6" s="25">
        <f t="shared" si="0"/>
        <v>0.62686567164179108</v>
      </c>
      <c r="M6" s="24"/>
      <c r="N6" s="25">
        <f t="shared" si="1"/>
        <v>0</v>
      </c>
      <c r="O6" s="26"/>
      <c r="P6" s="114">
        <v>2500000</v>
      </c>
      <c r="Q6" s="27">
        <f t="shared" si="2"/>
        <v>1</v>
      </c>
      <c r="R6" s="28"/>
      <c r="S6" s="185">
        <v>0</v>
      </c>
      <c r="T6" s="20">
        <f t="shared" si="3"/>
        <v>0</v>
      </c>
      <c r="U6" s="181">
        <v>0</v>
      </c>
      <c r="V6" s="25">
        <f t="shared" si="4"/>
        <v>1</v>
      </c>
      <c r="W6" s="185">
        <v>92400</v>
      </c>
      <c r="X6" s="20">
        <f t="shared" si="5"/>
        <v>1.3791044776119404E-2</v>
      </c>
      <c r="Y6" s="181">
        <v>0</v>
      </c>
      <c r="Z6" s="25">
        <f t="shared" si="6"/>
        <v>1</v>
      </c>
      <c r="AA6" s="185">
        <v>889858</v>
      </c>
      <c r="AB6" s="20">
        <f t="shared" si="7"/>
        <v>0.14660567164179106</v>
      </c>
      <c r="AC6" s="181">
        <v>0</v>
      </c>
      <c r="AD6" s="25">
        <f t="shared" si="8"/>
        <v>1</v>
      </c>
      <c r="AE6" s="185">
        <v>3201118</v>
      </c>
      <c r="AF6" s="20">
        <f t="shared" si="9"/>
        <v>0.62438447761194027</v>
      </c>
      <c r="AG6" s="181">
        <v>0</v>
      </c>
      <c r="AH6" s="25">
        <f t="shared" si="10"/>
        <v>1</v>
      </c>
      <c r="AI6" s="185">
        <v>2213500</v>
      </c>
      <c r="AJ6" s="20">
        <f t="shared" si="11"/>
        <v>0.95475761194029851</v>
      </c>
      <c r="AK6" s="181">
        <v>0</v>
      </c>
      <c r="AL6" s="25">
        <f t="shared" si="12"/>
        <v>1</v>
      </c>
      <c r="AM6" s="183">
        <v>303124</v>
      </c>
      <c r="AN6" s="20">
        <f t="shared" si="13"/>
        <v>1</v>
      </c>
      <c r="AO6" s="181">
        <v>0</v>
      </c>
      <c r="AP6" s="20">
        <f t="shared" si="14"/>
        <v>1</v>
      </c>
      <c r="AQ6" s="29">
        <f t="shared" si="15"/>
        <v>0</v>
      </c>
      <c r="AR6" s="22">
        <f t="shared" si="16"/>
        <v>0</v>
      </c>
      <c r="AS6" s="177" t="s">
        <v>393</v>
      </c>
      <c r="AT6" s="178"/>
    </row>
    <row r="7" spans="1:46" ht="162" x14ac:dyDescent="0.25">
      <c r="A7" s="23" t="s">
        <v>35</v>
      </c>
      <c r="B7" s="23" t="s">
        <v>381</v>
      </c>
      <c r="C7" s="23" t="s">
        <v>382</v>
      </c>
      <c r="D7" s="23" t="s">
        <v>38</v>
      </c>
      <c r="E7" s="23" t="s">
        <v>55</v>
      </c>
      <c r="F7" s="23" t="s">
        <v>386</v>
      </c>
      <c r="G7" s="23" t="s">
        <v>387</v>
      </c>
      <c r="H7" s="23" t="s">
        <v>383</v>
      </c>
      <c r="I7" s="23" t="s">
        <v>394</v>
      </c>
      <c r="J7" s="24">
        <v>28000000</v>
      </c>
      <c r="K7" s="24">
        <v>28000000</v>
      </c>
      <c r="L7" s="25">
        <f t="shared" si="0"/>
        <v>1</v>
      </c>
      <c r="M7" s="24">
        <v>262761</v>
      </c>
      <c r="N7" s="25">
        <f t="shared" si="1"/>
        <v>9.3843214285714294E-3</v>
      </c>
      <c r="O7" s="26">
        <v>233</v>
      </c>
      <c r="P7" s="114">
        <v>0</v>
      </c>
      <c r="Q7" s="27">
        <f t="shared" si="2"/>
        <v>1</v>
      </c>
      <c r="R7" s="28">
        <v>351567</v>
      </c>
      <c r="S7" s="185">
        <v>145353</v>
      </c>
      <c r="T7" s="20">
        <f t="shared" si="3"/>
        <v>1.45755E-2</v>
      </c>
      <c r="U7" s="181">
        <v>0</v>
      </c>
      <c r="V7" s="25">
        <f t="shared" si="4"/>
        <v>1</v>
      </c>
      <c r="W7" s="185">
        <v>247963</v>
      </c>
      <c r="X7" s="20">
        <f t="shared" si="5"/>
        <v>2.343132142857143E-2</v>
      </c>
      <c r="Y7" s="181">
        <v>0</v>
      </c>
      <c r="Z7" s="25">
        <f t="shared" si="6"/>
        <v>1</v>
      </c>
      <c r="AA7" s="185">
        <v>2288869</v>
      </c>
      <c r="AB7" s="20">
        <f t="shared" si="7"/>
        <v>0.10517664285714286</v>
      </c>
      <c r="AC7" s="181">
        <v>0</v>
      </c>
      <c r="AD7" s="25">
        <f t="shared" si="8"/>
        <v>1</v>
      </c>
      <c r="AE7" s="185">
        <v>10597798</v>
      </c>
      <c r="AF7" s="20">
        <f t="shared" si="9"/>
        <v>0.48366942857142858</v>
      </c>
      <c r="AG7" s="181">
        <v>0</v>
      </c>
      <c r="AH7" s="25">
        <f t="shared" si="10"/>
        <v>1</v>
      </c>
      <c r="AI7" s="185">
        <v>13593112</v>
      </c>
      <c r="AJ7" s="20">
        <f t="shared" si="11"/>
        <v>0.96913771428571427</v>
      </c>
      <c r="AK7" s="181">
        <v>0</v>
      </c>
      <c r="AL7" s="25">
        <f t="shared" si="12"/>
        <v>1</v>
      </c>
      <c r="AM7" s="183">
        <v>864144.33</v>
      </c>
      <c r="AN7" s="20">
        <f t="shared" si="13"/>
        <v>1.0000000117857142</v>
      </c>
      <c r="AO7" s="181">
        <v>0</v>
      </c>
      <c r="AP7" s="20">
        <f t="shared" si="14"/>
        <v>1.0000000117857142</v>
      </c>
      <c r="AQ7" s="29">
        <f t="shared" si="15"/>
        <v>0</v>
      </c>
      <c r="AR7" s="22">
        <f t="shared" si="16"/>
        <v>-0.32999999995809048</v>
      </c>
      <c r="AS7" s="177" t="s">
        <v>395</v>
      </c>
      <c r="AT7" s="178"/>
    </row>
    <row r="8" spans="1:46" ht="121.5" x14ac:dyDescent="0.25">
      <c r="A8" s="23" t="s">
        <v>35</v>
      </c>
      <c r="B8" s="23" t="s">
        <v>381</v>
      </c>
      <c r="C8" s="23" t="s">
        <v>295</v>
      </c>
      <c r="D8" s="23" t="s">
        <v>54</v>
      </c>
      <c r="E8" s="23" t="s">
        <v>55</v>
      </c>
      <c r="F8" s="23" t="s">
        <v>396</v>
      </c>
      <c r="G8" s="23" t="s">
        <v>397</v>
      </c>
      <c r="H8" s="23" t="s">
        <v>398</v>
      </c>
      <c r="I8" s="23" t="s">
        <v>399</v>
      </c>
      <c r="J8" s="24">
        <v>15612147</v>
      </c>
      <c r="K8" s="24">
        <v>15612147</v>
      </c>
      <c r="L8" s="25">
        <f t="shared" si="0"/>
        <v>1</v>
      </c>
      <c r="M8" s="24">
        <v>2741679</v>
      </c>
      <c r="N8" s="25">
        <f t="shared" si="1"/>
        <v>0.17561191295470124</v>
      </c>
      <c r="O8" s="26"/>
      <c r="P8" s="114">
        <v>0</v>
      </c>
      <c r="Q8" s="27">
        <f t="shared" si="2"/>
        <v>1</v>
      </c>
      <c r="R8" s="28">
        <v>1505700</v>
      </c>
      <c r="S8" s="185">
        <v>1645007</v>
      </c>
      <c r="T8" s="20">
        <f t="shared" si="3"/>
        <v>0.28097903510644628</v>
      </c>
      <c r="U8" s="181">
        <v>0</v>
      </c>
      <c r="V8" s="25">
        <f t="shared" si="4"/>
        <v>1</v>
      </c>
      <c r="W8" s="185">
        <v>1150070</v>
      </c>
      <c r="X8" s="20">
        <f t="shared" si="5"/>
        <v>0.35464411140889207</v>
      </c>
      <c r="Y8" s="181">
        <v>0</v>
      </c>
      <c r="Z8" s="25">
        <f t="shared" si="6"/>
        <v>1</v>
      </c>
      <c r="AA8" s="185">
        <v>2380891</v>
      </c>
      <c r="AB8" s="20">
        <f t="shared" si="7"/>
        <v>0.50714658272177426</v>
      </c>
      <c r="AC8" s="181">
        <v>0</v>
      </c>
      <c r="AD8" s="25">
        <f t="shared" si="8"/>
        <v>1</v>
      </c>
      <c r="AE8" s="185">
        <v>3356098</v>
      </c>
      <c r="AF8" s="20">
        <f t="shared" si="9"/>
        <v>0.72211368494032246</v>
      </c>
      <c r="AG8" s="181">
        <v>0</v>
      </c>
      <c r="AH8" s="25">
        <f t="shared" si="10"/>
        <v>1</v>
      </c>
      <c r="AI8" s="185">
        <v>4338402</v>
      </c>
      <c r="AJ8" s="20">
        <f t="shared" si="11"/>
        <v>1</v>
      </c>
      <c r="AK8" s="181">
        <v>0</v>
      </c>
      <c r="AL8" s="25">
        <f t="shared" si="12"/>
        <v>1</v>
      </c>
      <c r="AM8" s="183">
        <v>0</v>
      </c>
      <c r="AN8" s="20">
        <f t="shared" si="13"/>
        <v>1</v>
      </c>
      <c r="AO8" s="181">
        <v>0</v>
      </c>
      <c r="AP8" s="20">
        <f t="shared" si="14"/>
        <v>1</v>
      </c>
      <c r="AQ8" s="29">
        <f t="shared" si="15"/>
        <v>0</v>
      </c>
      <c r="AR8" s="22">
        <f t="shared" si="16"/>
        <v>0</v>
      </c>
      <c r="AS8" s="177" t="s">
        <v>400</v>
      </c>
      <c r="AT8" s="178"/>
    </row>
    <row r="9" spans="1:46" ht="40.5" x14ac:dyDescent="0.25">
      <c r="A9" s="23" t="s">
        <v>35</v>
      </c>
      <c r="B9" s="23" t="s">
        <v>381</v>
      </c>
      <c r="C9" s="23" t="s">
        <v>295</v>
      </c>
      <c r="D9" s="23" t="s">
        <v>54</v>
      </c>
      <c r="E9" s="23" t="s">
        <v>55</v>
      </c>
      <c r="F9" s="23" t="s">
        <v>296</v>
      </c>
      <c r="G9" s="23" t="s">
        <v>297</v>
      </c>
      <c r="H9" s="23" t="s">
        <v>301</v>
      </c>
      <c r="I9" s="23" t="s">
        <v>401</v>
      </c>
      <c r="J9" s="43">
        <f>2538739-2538739</f>
        <v>0</v>
      </c>
      <c r="K9" s="24">
        <v>2538739</v>
      </c>
      <c r="L9" s="25" t="str">
        <f t="shared" si="0"/>
        <v/>
      </c>
      <c r="M9" s="24">
        <v>26751</v>
      </c>
      <c r="N9" s="25" t="str">
        <f t="shared" si="1"/>
        <v/>
      </c>
      <c r="O9" s="26"/>
      <c r="P9" s="114">
        <v>-2538739</v>
      </c>
      <c r="Q9" s="27" t="str">
        <f t="shared" si="2"/>
        <v/>
      </c>
      <c r="R9" s="28">
        <v>105561</v>
      </c>
      <c r="S9" s="185"/>
      <c r="T9" s="20" t="str">
        <f t="shared" si="3"/>
        <v/>
      </c>
      <c r="U9" s="181"/>
      <c r="V9" s="25" t="str">
        <f t="shared" si="4"/>
        <v/>
      </c>
      <c r="W9" s="185"/>
      <c r="X9" s="20" t="str">
        <f t="shared" si="5"/>
        <v/>
      </c>
      <c r="Y9" s="181"/>
      <c r="Z9" s="25" t="str">
        <f t="shared" si="6"/>
        <v/>
      </c>
      <c r="AA9" s="185"/>
      <c r="AB9" s="20" t="str">
        <f t="shared" si="7"/>
        <v/>
      </c>
      <c r="AC9" s="181"/>
      <c r="AD9" s="25" t="str">
        <f t="shared" si="8"/>
        <v/>
      </c>
      <c r="AE9" s="185"/>
      <c r="AF9" s="20" t="str">
        <f t="shared" si="9"/>
        <v/>
      </c>
      <c r="AG9" s="181"/>
      <c r="AH9" s="25" t="str">
        <f t="shared" si="10"/>
        <v/>
      </c>
      <c r="AI9" s="185"/>
      <c r="AJ9" s="20" t="str">
        <f t="shared" si="11"/>
        <v/>
      </c>
      <c r="AK9" s="181"/>
      <c r="AL9" s="25" t="str">
        <f t="shared" si="12"/>
        <v/>
      </c>
      <c r="AM9" s="183"/>
      <c r="AN9" s="20" t="str">
        <f t="shared" si="13"/>
        <v/>
      </c>
      <c r="AO9" s="181"/>
      <c r="AP9" s="20" t="str">
        <f t="shared" si="14"/>
        <v/>
      </c>
      <c r="AQ9" s="29">
        <f t="shared" si="15"/>
        <v>0</v>
      </c>
      <c r="AR9" s="22">
        <f t="shared" si="16"/>
        <v>-26751</v>
      </c>
      <c r="AS9" s="177" t="s">
        <v>402</v>
      </c>
      <c r="AT9" s="178"/>
    </row>
    <row r="10" spans="1:46" ht="108" x14ac:dyDescent="0.25">
      <c r="A10" s="23" t="s">
        <v>35</v>
      </c>
      <c r="B10" s="23" t="s">
        <v>381</v>
      </c>
      <c r="C10" s="23" t="s">
        <v>382</v>
      </c>
      <c r="D10" s="23" t="s">
        <v>54</v>
      </c>
      <c r="E10" s="23" t="s">
        <v>55</v>
      </c>
      <c r="F10" s="23" t="s">
        <v>304</v>
      </c>
      <c r="G10" s="23" t="s">
        <v>305</v>
      </c>
      <c r="H10" s="23" t="s">
        <v>403</v>
      </c>
      <c r="I10" s="23" t="s">
        <v>404</v>
      </c>
      <c r="J10" s="24">
        <v>3085755</v>
      </c>
      <c r="K10" s="24">
        <v>5085755</v>
      </c>
      <c r="L10" s="25">
        <f t="shared" ref="L10:L19" si="17">IFERROR(K10/J10,"")</f>
        <v>1.6481395963062524</v>
      </c>
      <c r="M10" s="24">
        <v>155431</v>
      </c>
      <c r="N10" s="25">
        <f t="shared" ref="N10:N19" si="18">IFERROR(M10/J10,"")</f>
        <v>5.037049279673856E-2</v>
      </c>
      <c r="O10" s="26"/>
      <c r="P10" s="114">
        <v>0</v>
      </c>
      <c r="Q10" s="27">
        <f t="shared" ref="Q10:Q18" si="19">IFERROR((K10+P10)/J10,"")</f>
        <v>1.6481395963062524</v>
      </c>
      <c r="R10" s="28">
        <v>576433</v>
      </c>
      <c r="S10" s="185">
        <v>374898</v>
      </c>
      <c r="T10" s="20">
        <f t="shared" si="3"/>
        <v>0.17186361198474928</v>
      </c>
      <c r="U10" s="181">
        <v>-2000000</v>
      </c>
      <c r="V10" s="25">
        <f t="shared" ref="V10:V18" si="20">IFERROR((K10+P10+U10)/J10,"")</f>
        <v>1</v>
      </c>
      <c r="W10" s="185">
        <v>624093</v>
      </c>
      <c r="X10" s="20">
        <f t="shared" si="5"/>
        <v>0.37411330452352826</v>
      </c>
      <c r="Y10" s="181">
        <v>0</v>
      </c>
      <c r="Z10" s="25">
        <f t="shared" ref="Z10:Z18" si="21">IFERROR((K10+P10+U10+Y10)/J10,"")</f>
        <v>1</v>
      </c>
      <c r="AA10" s="185">
        <v>568196</v>
      </c>
      <c r="AB10" s="20">
        <f t="shared" si="7"/>
        <v>0.55824846755494195</v>
      </c>
      <c r="AC10" s="181">
        <v>0</v>
      </c>
      <c r="AD10" s="25">
        <f t="shared" ref="AD10:AD18" si="22">IFERROR((K10+P10+U10+Y10+AC10)/J10,"")</f>
        <v>1</v>
      </c>
      <c r="AE10" s="185">
        <v>1077074</v>
      </c>
      <c r="AF10" s="20">
        <f t="shared" si="9"/>
        <v>0.90729562133092223</v>
      </c>
      <c r="AG10" s="181">
        <v>0</v>
      </c>
      <c r="AH10" s="25">
        <f t="shared" ref="AH10:AH18" si="23">IFERROR((K10+P10+U10+Y10+AC10+AG10)/J10,"")</f>
        <v>1</v>
      </c>
      <c r="AI10" s="185">
        <v>286063</v>
      </c>
      <c r="AJ10" s="20">
        <f t="shared" si="11"/>
        <v>1</v>
      </c>
      <c r="AK10" s="181">
        <v>0</v>
      </c>
      <c r="AL10" s="25">
        <f t="shared" ref="AL10:AL18" si="24">IFERROR((K10+P10+U10+Y10+AC10+AG10+AK10)/J10,"")</f>
        <v>1</v>
      </c>
      <c r="AM10" s="183">
        <v>0</v>
      </c>
      <c r="AN10" s="20">
        <f t="shared" si="13"/>
        <v>1</v>
      </c>
      <c r="AO10" s="181">
        <v>0</v>
      </c>
      <c r="AP10" s="20">
        <f t="shared" si="14"/>
        <v>1</v>
      </c>
      <c r="AQ10" s="29">
        <f t="shared" ref="AQ10:AQ18" si="25">J10-K10-P10-U10-Y10-AC10-AG10-AK10</f>
        <v>0</v>
      </c>
      <c r="AR10" s="22">
        <f t="shared" si="16"/>
        <v>0</v>
      </c>
      <c r="AS10" s="177" t="s">
        <v>405</v>
      </c>
      <c r="AT10" s="178"/>
    </row>
    <row r="11" spans="1:46" ht="13.5" x14ac:dyDescent="0.25">
      <c r="A11" s="23" t="s">
        <v>35</v>
      </c>
      <c r="B11" s="23" t="s">
        <v>381</v>
      </c>
      <c r="C11" s="23" t="s">
        <v>295</v>
      </c>
      <c r="D11" s="23" t="s">
        <v>54</v>
      </c>
      <c r="E11" s="23" t="s">
        <v>55</v>
      </c>
      <c r="F11" s="23" t="s">
        <v>304</v>
      </c>
      <c r="G11" s="23" t="s">
        <v>305</v>
      </c>
      <c r="H11" s="23" t="s">
        <v>406</v>
      </c>
      <c r="I11" s="23" t="s">
        <v>407</v>
      </c>
      <c r="J11" s="24">
        <v>973000</v>
      </c>
      <c r="K11" s="24">
        <v>973000</v>
      </c>
      <c r="L11" s="25">
        <f t="shared" si="17"/>
        <v>1</v>
      </c>
      <c r="M11" s="24">
        <v>380634</v>
      </c>
      <c r="N11" s="25">
        <f t="shared" si="18"/>
        <v>0.3911963001027749</v>
      </c>
      <c r="O11" s="26"/>
      <c r="P11" s="114">
        <v>0</v>
      </c>
      <c r="Q11" s="27">
        <f t="shared" si="19"/>
        <v>1</v>
      </c>
      <c r="R11" s="28">
        <v>91000</v>
      </c>
      <c r="S11" s="185">
        <v>115116</v>
      </c>
      <c r="T11" s="20">
        <f t="shared" si="3"/>
        <v>0.5095066803699897</v>
      </c>
      <c r="U11" s="181">
        <v>0</v>
      </c>
      <c r="V11" s="25">
        <f t="shared" si="20"/>
        <v>1</v>
      </c>
      <c r="W11" s="185">
        <v>100000</v>
      </c>
      <c r="X11" s="20">
        <f t="shared" si="5"/>
        <v>0.61228160328879755</v>
      </c>
      <c r="Y11" s="181">
        <v>0</v>
      </c>
      <c r="Z11" s="25">
        <f t="shared" si="21"/>
        <v>1</v>
      </c>
      <c r="AA11" s="185">
        <v>113000</v>
      </c>
      <c r="AB11" s="20">
        <f t="shared" si="7"/>
        <v>0.72841726618705038</v>
      </c>
      <c r="AC11" s="181">
        <v>0</v>
      </c>
      <c r="AD11" s="25">
        <f t="shared" si="22"/>
        <v>1</v>
      </c>
      <c r="AE11" s="185">
        <v>214250</v>
      </c>
      <c r="AF11" s="20">
        <f t="shared" si="9"/>
        <v>0.94861253854059613</v>
      </c>
      <c r="AG11" s="181">
        <v>0</v>
      </c>
      <c r="AH11" s="25">
        <f t="shared" si="23"/>
        <v>1</v>
      </c>
      <c r="AI11" s="185">
        <v>50000</v>
      </c>
      <c r="AJ11" s="20">
        <f t="shared" si="11"/>
        <v>1</v>
      </c>
      <c r="AK11" s="181">
        <v>0</v>
      </c>
      <c r="AL11" s="25">
        <f t="shared" si="24"/>
        <v>1</v>
      </c>
      <c r="AM11" s="183">
        <v>0</v>
      </c>
      <c r="AN11" s="20">
        <f t="shared" si="13"/>
        <v>1</v>
      </c>
      <c r="AO11" s="181">
        <v>0</v>
      </c>
      <c r="AP11" s="20">
        <f t="shared" si="14"/>
        <v>1</v>
      </c>
      <c r="AQ11" s="29">
        <f t="shared" si="25"/>
        <v>0</v>
      </c>
      <c r="AR11" s="22">
        <f t="shared" si="16"/>
        <v>0</v>
      </c>
      <c r="AS11" s="177" t="s">
        <v>408</v>
      </c>
      <c r="AT11" s="178"/>
    </row>
    <row r="12" spans="1:46" ht="148.5" x14ac:dyDescent="0.25">
      <c r="A12" s="23" t="s">
        <v>35</v>
      </c>
      <c r="B12" s="23" t="s">
        <v>381</v>
      </c>
      <c r="C12" s="23" t="s">
        <v>382</v>
      </c>
      <c r="D12" s="23" t="s">
        <v>54</v>
      </c>
      <c r="E12" s="23" t="s">
        <v>55</v>
      </c>
      <c r="F12" s="23" t="s">
        <v>304</v>
      </c>
      <c r="G12" s="23" t="s">
        <v>305</v>
      </c>
      <c r="H12" s="23" t="s">
        <v>301</v>
      </c>
      <c r="I12" s="23" t="s">
        <v>409</v>
      </c>
      <c r="J12" s="43">
        <f>10518495-3000000</f>
        <v>7518495</v>
      </c>
      <c r="K12" s="24">
        <v>10518495</v>
      </c>
      <c r="L12" s="25">
        <f t="shared" si="17"/>
        <v>1.3990160264787035</v>
      </c>
      <c r="M12" s="24">
        <v>665937</v>
      </c>
      <c r="N12" s="25">
        <f t="shared" si="18"/>
        <v>8.8573178541716133E-2</v>
      </c>
      <c r="O12" s="26"/>
      <c r="P12" s="114">
        <v>0</v>
      </c>
      <c r="Q12" s="27">
        <f t="shared" si="19"/>
        <v>1.3990160264787035</v>
      </c>
      <c r="R12" s="28">
        <v>870100</v>
      </c>
      <c r="S12" s="185">
        <v>714160</v>
      </c>
      <c r="T12" s="20">
        <f t="shared" si="3"/>
        <v>0.18356027369839309</v>
      </c>
      <c r="U12" s="181">
        <v>-3000000</v>
      </c>
      <c r="V12" s="25">
        <f t="shared" si="20"/>
        <v>1</v>
      </c>
      <c r="W12" s="185">
        <v>385000</v>
      </c>
      <c r="X12" s="20">
        <f t="shared" si="5"/>
        <v>0.23476733042982673</v>
      </c>
      <c r="Y12" s="181">
        <v>0</v>
      </c>
      <c r="Z12" s="25">
        <f t="shared" si="21"/>
        <v>1</v>
      </c>
      <c r="AA12" s="185">
        <v>385000</v>
      </c>
      <c r="AB12" s="20">
        <f t="shared" si="7"/>
        <v>0.28597438716126033</v>
      </c>
      <c r="AC12" s="181">
        <v>0</v>
      </c>
      <c r="AD12" s="25">
        <f t="shared" si="22"/>
        <v>1</v>
      </c>
      <c r="AE12" s="185">
        <v>1500000</v>
      </c>
      <c r="AF12" s="20">
        <f t="shared" si="9"/>
        <v>0.48548240040061208</v>
      </c>
      <c r="AG12" s="181">
        <v>0</v>
      </c>
      <c r="AH12" s="25">
        <f t="shared" si="23"/>
        <v>1</v>
      </c>
      <c r="AI12" s="185">
        <v>1700000</v>
      </c>
      <c r="AJ12" s="20">
        <f t="shared" si="11"/>
        <v>0.71159148207187739</v>
      </c>
      <c r="AK12" s="181">
        <v>0</v>
      </c>
      <c r="AL12" s="25">
        <f t="shared" si="24"/>
        <v>1</v>
      </c>
      <c r="AM12" s="183">
        <v>1649903</v>
      </c>
      <c r="AN12" s="20">
        <f t="shared" si="13"/>
        <v>0.93103739511697492</v>
      </c>
      <c r="AO12" s="181">
        <v>518495</v>
      </c>
      <c r="AP12" s="20">
        <f t="shared" si="14"/>
        <v>1</v>
      </c>
      <c r="AQ12" s="29">
        <f t="shared" si="25"/>
        <v>0</v>
      </c>
      <c r="AR12" s="22">
        <f t="shared" si="16"/>
        <v>0</v>
      </c>
      <c r="AS12" s="177" t="s">
        <v>410</v>
      </c>
      <c r="AT12" s="178"/>
    </row>
    <row r="13" spans="1:46" ht="81" x14ac:dyDescent="0.25">
      <c r="A13" s="23" t="s">
        <v>35</v>
      </c>
      <c r="B13" s="23" t="s">
        <v>381</v>
      </c>
      <c r="C13" s="23" t="s">
        <v>295</v>
      </c>
      <c r="D13" s="23" t="s">
        <v>54</v>
      </c>
      <c r="E13" s="23" t="s">
        <v>55</v>
      </c>
      <c r="F13" s="23" t="s">
        <v>77</v>
      </c>
      <c r="G13" s="23" t="s">
        <v>78</v>
      </c>
      <c r="H13" s="23" t="s">
        <v>391</v>
      </c>
      <c r="I13" s="23" t="s">
        <v>411</v>
      </c>
      <c r="J13" s="43">
        <f>30852834-8558558</f>
        <v>22294276</v>
      </c>
      <c r="K13" s="24">
        <v>22294276</v>
      </c>
      <c r="L13" s="25">
        <f t="shared" si="17"/>
        <v>1</v>
      </c>
      <c r="M13" s="24">
        <v>3585590</v>
      </c>
      <c r="N13" s="25">
        <f t="shared" si="18"/>
        <v>0.16083007136002084</v>
      </c>
      <c r="O13" s="26">
        <v>299843</v>
      </c>
      <c r="P13" s="114">
        <v>0</v>
      </c>
      <c r="Q13" s="27">
        <f t="shared" si="19"/>
        <v>1</v>
      </c>
      <c r="R13" s="28">
        <v>4141339</v>
      </c>
      <c r="S13" s="185">
        <v>4841339</v>
      </c>
      <c r="T13" s="20">
        <f t="shared" si="3"/>
        <v>0.3779862149369641</v>
      </c>
      <c r="U13" s="181">
        <v>0</v>
      </c>
      <c r="V13" s="25">
        <f t="shared" si="20"/>
        <v>1</v>
      </c>
      <c r="W13" s="185">
        <v>3009650</v>
      </c>
      <c r="X13" s="20">
        <f t="shared" si="5"/>
        <v>0.51298274947345224</v>
      </c>
      <c r="Y13" s="181">
        <v>0</v>
      </c>
      <c r="Z13" s="25">
        <f t="shared" si="21"/>
        <v>1</v>
      </c>
      <c r="AA13" s="185">
        <v>4759345</v>
      </c>
      <c r="AB13" s="20">
        <f t="shared" si="7"/>
        <v>0.72646108803892084</v>
      </c>
      <c r="AC13" s="181">
        <v>0</v>
      </c>
      <c r="AD13" s="25">
        <f t="shared" si="22"/>
        <v>1</v>
      </c>
      <c r="AE13" s="185">
        <v>5498351</v>
      </c>
      <c r="AF13" s="20">
        <f t="shared" si="9"/>
        <v>0.97308721754409067</v>
      </c>
      <c r="AG13" s="181">
        <v>0</v>
      </c>
      <c r="AH13" s="25">
        <f t="shared" si="23"/>
        <v>1</v>
      </c>
      <c r="AI13" s="185">
        <f>600000+1</f>
        <v>600001</v>
      </c>
      <c r="AJ13" s="20">
        <f t="shared" si="11"/>
        <v>1</v>
      </c>
      <c r="AK13" s="181">
        <v>0</v>
      </c>
      <c r="AL13" s="25">
        <f t="shared" si="24"/>
        <v>1</v>
      </c>
      <c r="AM13" s="183">
        <v>0</v>
      </c>
      <c r="AN13" s="20">
        <f t="shared" si="13"/>
        <v>1</v>
      </c>
      <c r="AO13" s="181">
        <v>0</v>
      </c>
      <c r="AP13" s="20">
        <f t="shared" si="14"/>
        <v>1</v>
      </c>
      <c r="AQ13" s="29">
        <f t="shared" si="25"/>
        <v>0</v>
      </c>
      <c r="AR13" s="22">
        <f t="shared" si="16"/>
        <v>0</v>
      </c>
      <c r="AS13" s="177" t="s">
        <v>412</v>
      </c>
      <c r="AT13" s="178"/>
    </row>
    <row r="14" spans="1:46" ht="216" x14ac:dyDescent="0.25">
      <c r="A14" s="23" t="s">
        <v>35</v>
      </c>
      <c r="B14" s="23" t="s">
        <v>381</v>
      </c>
      <c r="C14" s="23" t="s">
        <v>295</v>
      </c>
      <c r="D14" s="23" t="s">
        <v>54</v>
      </c>
      <c r="E14" s="23" t="s">
        <v>55</v>
      </c>
      <c r="F14" s="23" t="s">
        <v>413</v>
      </c>
      <c r="G14" s="23" t="s">
        <v>414</v>
      </c>
      <c r="H14" s="23" t="s">
        <v>388</v>
      </c>
      <c r="I14" s="23" t="s">
        <v>415</v>
      </c>
      <c r="J14" s="43">
        <v>38660000</v>
      </c>
      <c r="K14" s="24">
        <v>35227040</v>
      </c>
      <c r="L14" s="25">
        <f t="shared" si="17"/>
        <v>0.91120124159337812</v>
      </c>
      <c r="M14" s="24">
        <v>11111348</v>
      </c>
      <c r="N14" s="25">
        <f t="shared" si="18"/>
        <v>0.28741200206932227</v>
      </c>
      <c r="O14" s="26">
        <v>211285</v>
      </c>
      <c r="P14" s="114">
        <v>-282116</v>
      </c>
      <c r="Q14" s="27">
        <f t="shared" si="19"/>
        <v>0.90390387997930677</v>
      </c>
      <c r="R14" s="28">
        <v>4233882</v>
      </c>
      <c r="S14" s="185">
        <v>4458983</v>
      </c>
      <c r="T14" s="20">
        <f t="shared" si="3"/>
        <v>0.40275041386445937</v>
      </c>
      <c r="U14" s="181">
        <v>3715076</v>
      </c>
      <c r="V14" s="25">
        <f t="shared" si="20"/>
        <v>1</v>
      </c>
      <c r="W14" s="185">
        <v>6840829</v>
      </c>
      <c r="X14" s="20">
        <f t="shared" si="5"/>
        <v>0.57969891360579406</v>
      </c>
      <c r="Y14" s="181">
        <v>0</v>
      </c>
      <c r="Z14" s="25">
        <f t="shared" si="21"/>
        <v>1</v>
      </c>
      <c r="AA14" s="185">
        <v>5982836</v>
      </c>
      <c r="AB14" s="20">
        <f t="shared" si="7"/>
        <v>0.73445411277806516</v>
      </c>
      <c r="AC14" s="181">
        <v>0</v>
      </c>
      <c r="AD14" s="25">
        <f t="shared" si="22"/>
        <v>1</v>
      </c>
      <c r="AE14" s="185">
        <v>6771902</v>
      </c>
      <c r="AF14" s="20">
        <f t="shared" si="9"/>
        <v>0.90961971029487843</v>
      </c>
      <c r="AG14" s="181">
        <v>0</v>
      </c>
      <c r="AH14" s="25">
        <f t="shared" si="23"/>
        <v>1</v>
      </c>
      <c r="AI14" s="185">
        <v>2519312</v>
      </c>
      <c r="AJ14" s="20">
        <f t="shared" si="11"/>
        <v>0.97478556647697878</v>
      </c>
      <c r="AK14" s="181">
        <v>0</v>
      </c>
      <c r="AL14" s="25">
        <f t="shared" si="24"/>
        <v>1</v>
      </c>
      <c r="AM14" s="183">
        <v>838394</v>
      </c>
      <c r="AN14" s="20">
        <f t="shared" si="13"/>
        <v>0.99647190894981896</v>
      </c>
      <c r="AO14" s="181">
        <v>136396</v>
      </c>
      <c r="AP14" s="20">
        <f t="shared" si="14"/>
        <v>1</v>
      </c>
      <c r="AQ14" s="29">
        <f t="shared" si="25"/>
        <v>0</v>
      </c>
      <c r="AR14" s="22">
        <f t="shared" si="16"/>
        <v>0</v>
      </c>
      <c r="AS14" s="177" t="s">
        <v>416</v>
      </c>
      <c r="AT14" s="178"/>
    </row>
    <row r="15" spans="1:46" ht="94.5" x14ac:dyDescent="0.25">
      <c r="A15" s="23" t="s">
        <v>35</v>
      </c>
      <c r="B15" s="23" t="s">
        <v>381</v>
      </c>
      <c r="C15" s="23" t="s">
        <v>295</v>
      </c>
      <c r="D15" s="23" t="s">
        <v>54</v>
      </c>
      <c r="E15" s="23" t="s">
        <v>55</v>
      </c>
      <c r="F15" s="23" t="s">
        <v>413</v>
      </c>
      <c r="G15" s="23" t="s">
        <v>414</v>
      </c>
      <c r="H15" s="23" t="s">
        <v>417</v>
      </c>
      <c r="I15" s="23" t="s">
        <v>418</v>
      </c>
      <c r="J15" s="43">
        <f>5000000-3165</f>
        <v>4996835</v>
      </c>
      <c r="K15" s="24">
        <v>4996835</v>
      </c>
      <c r="L15" s="25">
        <f t="shared" si="17"/>
        <v>1</v>
      </c>
      <c r="M15" s="24">
        <v>54864</v>
      </c>
      <c r="N15" s="25">
        <f t="shared" si="18"/>
        <v>1.097975018186512E-2</v>
      </c>
      <c r="O15" s="26">
        <v>25322</v>
      </c>
      <c r="P15" s="114">
        <v>0</v>
      </c>
      <c r="Q15" s="27">
        <f t="shared" si="19"/>
        <v>1</v>
      </c>
      <c r="R15" s="28">
        <v>511400</v>
      </c>
      <c r="S15" s="185">
        <v>696350</v>
      </c>
      <c r="T15" s="20">
        <f t="shared" si="3"/>
        <v>0.15033796393116844</v>
      </c>
      <c r="U15" s="181">
        <v>0</v>
      </c>
      <c r="V15" s="25">
        <f t="shared" si="20"/>
        <v>1</v>
      </c>
      <c r="W15" s="185">
        <v>540198</v>
      </c>
      <c r="X15" s="20">
        <f t="shared" si="5"/>
        <v>0.25844599631566784</v>
      </c>
      <c r="Y15" s="181">
        <v>0</v>
      </c>
      <c r="Z15" s="25">
        <f t="shared" si="21"/>
        <v>1</v>
      </c>
      <c r="AA15" s="185">
        <v>1021313</v>
      </c>
      <c r="AB15" s="20">
        <f t="shared" si="7"/>
        <v>0.46283797643908592</v>
      </c>
      <c r="AC15" s="181">
        <v>0</v>
      </c>
      <c r="AD15" s="25">
        <f t="shared" si="22"/>
        <v>1</v>
      </c>
      <c r="AE15" s="185">
        <v>1515088</v>
      </c>
      <c r="AF15" s="20">
        <f t="shared" si="9"/>
        <v>0.76604750807261002</v>
      </c>
      <c r="AG15" s="181">
        <v>0</v>
      </c>
      <c r="AH15" s="25">
        <f t="shared" si="23"/>
        <v>1</v>
      </c>
      <c r="AI15" s="185">
        <v>928466</v>
      </c>
      <c r="AJ15" s="20">
        <f t="shared" si="11"/>
        <v>0.95185832632056089</v>
      </c>
      <c r="AK15" s="181">
        <v>0</v>
      </c>
      <c r="AL15" s="25">
        <f t="shared" si="24"/>
        <v>1</v>
      </c>
      <c r="AM15" s="183">
        <v>240556.1</v>
      </c>
      <c r="AN15" s="20">
        <f t="shared" si="13"/>
        <v>1.000000020012668</v>
      </c>
      <c r="AO15" s="181">
        <v>0</v>
      </c>
      <c r="AP15" s="20">
        <f t="shared" si="14"/>
        <v>1.000000020012668</v>
      </c>
      <c r="AQ15" s="29">
        <f t="shared" si="25"/>
        <v>0</v>
      </c>
      <c r="AR15" s="22">
        <f t="shared" si="16"/>
        <v>-0.10000000000582077</v>
      </c>
      <c r="AS15" s="177" t="s">
        <v>419</v>
      </c>
      <c r="AT15" s="178"/>
    </row>
    <row r="16" spans="1:46" ht="108" x14ac:dyDescent="0.25">
      <c r="A16" s="23" t="s">
        <v>35</v>
      </c>
      <c r="B16" s="23" t="s">
        <v>381</v>
      </c>
      <c r="C16" s="23" t="s">
        <v>295</v>
      </c>
      <c r="D16" s="23" t="s">
        <v>54</v>
      </c>
      <c r="E16" s="23" t="s">
        <v>55</v>
      </c>
      <c r="F16" s="23" t="s">
        <v>413</v>
      </c>
      <c r="G16" s="23" t="s">
        <v>414</v>
      </c>
      <c r="H16" s="23" t="s">
        <v>391</v>
      </c>
      <c r="I16" s="23" t="s">
        <v>420</v>
      </c>
      <c r="J16" s="43">
        <f>4500000-499538</f>
        <v>4000462</v>
      </c>
      <c r="K16" s="24">
        <v>4500000</v>
      </c>
      <c r="L16" s="25">
        <f t="shared" si="17"/>
        <v>1.1248700775060481</v>
      </c>
      <c r="M16" s="24">
        <v>91495</v>
      </c>
      <c r="N16" s="25">
        <f t="shared" si="18"/>
        <v>2.2871108386981302E-2</v>
      </c>
      <c r="O16" s="26">
        <v>15133</v>
      </c>
      <c r="P16" s="114">
        <v>0</v>
      </c>
      <c r="Q16" s="27">
        <f t="shared" si="19"/>
        <v>1.1248700775060481</v>
      </c>
      <c r="R16" s="28">
        <v>875746</v>
      </c>
      <c r="S16" s="185">
        <v>290010</v>
      </c>
      <c r="T16" s="20">
        <f t="shared" si="3"/>
        <v>9.5365235315321081E-2</v>
      </c>
      <c r="U16" s="181">
        <v>-499538</v>
      </c>
      <c r="V16" s="25">
        <f t="shared" si="20"/>
        <v>1</v>
      </c>
      <c r="W16" s="185">
        <v>671968</v>
      </c>
      <c r="X16" s="20">
        <f t="shared" si="5"/>
        <v>0.26333783448011755</v>
      </c>
      <c r="Y16" s="181">
        <v>0</v>
      </c>
      <c r="Z16" s="25">
        <f t="shared" si="21"/>
        <v>1</v>
      </c>
      <c r="AA16" s="185">
        <v>1100000</v>
      </c>
      <c r="AB16" s="20">
        <f t="shared" si="7"/>
        <v>0.53830607564826261</v>
      </c>
      <c r="AC16" s="181">
        <v>0</v>
      </c>
      <c r="AD16" s="25">
        <f t="shared" si="22"/>
        <v>1</v>
      </c>
      <c r="AE16" s="185">
        <v>1746989</v>
      </c>
      <c r="AF16" s="20">
        <f t="shared" si="9"/>
        <v>0.97500288716653227</v>
      </c>
      <c r="AG16" s="181">
        <v>0</v>
      </c>
      <c r="AH16" s="25">
        <f t="shared" si="23"/>
        <v>1</v>
      </c>
      <c r="AI16" s="185">
        <v>100000</v>
      </c>
      <c r="AJ16" s="20">
        <f t="shared" si="11"/>
        <v>1</v>
      </c>
      <c r="AK16" s="181">
        <v>0</v>
      </c>
      <c r="AL16" s="25">
        <f t="shared" si="24"/>
        <v>1</v>
      </c>
      <c r="AM16" s="183">
        <v>0</v>
      </c>
      <c r="AN16" s="20">
        <f t="shared" si="13"/>
        <v>1</v>
      </c>
      <c r="AO16" s="181">
        <v>0</v>
      </c>
      <c r="AP16" s="20">
        <f t="shared" si="14"/>
        <v>1</v>
      </c>
      <c r="AQ16" s="29">
        <f t="shared" si="25"/>
        <v>0</v>
      </c>
      <c r="AR16" s="22">
        <f t="shared" si="16"/>
        <v>0</v>
      </c>
      <c r="AS16" s="177" t="s">
        <v>421</v>
      </c>
      <c r="AT16" s="178"/>
    </row>
    <row r="17" spans="1:46" ht="40.5" x14ac:dyDescent="0.25">
      <c r="A17" s="23" t="s">
        <v>35</v>
      </c>
      <c r="B17" s="23" t="s">
        <v>381</v>
      </c>
      <c r="C17" s="23" t="s">
        <v>295</v>
      </c>
      <c r="D17" s="23" t="s">
        <v>90</v>
      </c>
      <c r="E17" s="23" t="s">
        <v>91</v>
      </c>
      <c r="F17" s="23" t="s">
        <v>92</v>
      </c>
      <c r="G17" s="23" t="s">
        <v>93</v>
      </c>
      <c r="H17" s="23" t="s">
        <v>422</v>
      </c>
      <c r="I17" s="23" t="s">
        <v>423</v>
      </c>
      <c r="J17" s="24">
        <v>5000000</v>
      </c>
      <c r="K17" s="24">
        <v>5000000</v>
      </c>
      <c r="L17" s="25">
        <f t="shared" si="17"/>
        <v>1</v>
      </c>
      <c r="M17" s="24">
        <v>306511</v>
      </c>
      <c r="N17" s="25">
        <f t="shared" si="18"/>
        <v>6.1302200000000001E-2</v>
      </c>
      <c r="O17" s="26">
        <v>19537</v>
      </c>
      <c r="P17" s="114">
        <v>0</v>
      </c>
      <c r="Q17" s="27">
        <f t="shared" si="19"/>
        <v>1</v>
      </c>
      <c r="R17" s="28">
        <v>313320</v>
      </c>
      <c r="S17" s="185">
        <v>1068479</v>
      </c>
      <c r="T17" s="20">
        <f t="shared" si="3"/>
        <v>0.27499800000000002</v>
      </c>
      <c r="U17" s="181">
        <v>0</v>
      </c>
      <c r="V17" s="25">
        <f t="shared" si="20"/>
        <v>1</v>
      </c>
      <c r="W17" s="185">
        <v>1129097</v>
      </c>
      <c r="X17" s="20">
        <f t="shared" si="5"/>
        <v>0.50081739999999997</v>
      </c>
      <c r="Y17" s="181">
        <v>0</v>
      </c>
      <c r="Z17" s="25">
        <f t="shared" si="21"/>
        <v>1</v>
      </c>
      <c r="AA17" s="185">
        <v>618792</v>
      </c>
      <c r="AB17" s="20">
        <f t="shared" si="7"/>
        <v>0.62457580000000001</v>
      </c>
      <c r="AC17" s="181">
        <v>0</v>
      </c>
      <c r="AD17" s="25">
        <f t="shared" si="22"/>
        <v>1</v>
      </c>
      <c r="AE17" s="185">
        <v>1665745</v>
      </c>
      <c r="AF17" s="20">
        <f t="shared" si="9"/>
        <v>0.95772480000000004</v>
      </c>
      <c r="AG17" s="181">
        <v>0</v>
      </c>
      <c r="AH17" s="25">
        <f t="shared" si="23"/>
        <v>1</v>
      </c>
      <c r="AI17" s="185">
        <v>211376</v>
      </c>
      <c r="AJ17" s="20">
        <f t="shared" si="11"/>
        <v>1</v>
      </c>
      <c r="AK17" s="181">
        <v>0</v>
      </c>
      <c r="AL17" s="25">
        <f t="shared" si="24"/>
        <v>1</v>
      </c>
      <c r="AM17" s="183">
        <v>0</v>
      </c>
      <c r="AN17" s="20">
        <f t="shared" si="13"/>
        <v>1</v>
      </c>
      <c r="AO17" s="181">
        <v>0</v>
      </c>
      <c r="AP17" s="20">
        <f t="shared" si="14"/>
        <v>1</v>
      </c>
      <c r="AQ17" s="29">
        <f t="shared" si="25"/>
        <v>0</v>
      </c>
      <c r="AR17" s="22">
        <f t="shared" si="16"/>
        <v>0</v>
      </c>
      <c r="AS17" s="177" t="s">
        <v>424</v>
      </c>
      <c r="AT17" s="178"/>
    </row>
    <row r="18" spans="1:46" ht="54.75" thickBot="1" x14ac:dyDescent="0.3">
      <c r="A18" s="172" t="s">
        <v>147</v>
      </c>
      <c r="B18" s="172" t="s">
        <v>381</v>
      </c>
      <c r="C18" s="172" t="s">
        <v>382</v>
      </c>
      <c r="D18" s="172" t="s">
        <v>90</v>
      </c>
      <c r="E18" s="172" t="s">
        <v>91</v>
      </c>
      <c r="F18" s="172" t="s">
        <v>92</v>
      </c>
      <c r="G18" s="172" t="s">
        <v>93</v>
      </c>
      <c r="H18" s="172" t="s">
        <v>425</v>
      </c>
      <c r="I18" s="172" t="s">
        <v>426</v>
      </c>
      <c r="J18" s="162">
        <v>840000</v>
      </c>
      <c r="K18" s="162">
        <v>840000</v>
      </c>
      <c r="L18" s="145">
        <f t="shared" si="17"/>
        <v>1</v>
      </c>
      <c r="M18" s="162"/>
      <c r="N18" s="145">
        <f t="shared" si="18"/>
        <v>0</v>
      </c>
      <c r="O18" s="163"/>
      <c r="P18" s="174">
        <v>0</v>
      </c>
      <c r="Q18" s="169">
        <f t="shared" si="19"/>
        <v>1</v>
      </c>
      <c r="R18" s="175">
        <v>144938</v>
      </c>
      <c r="S18" s="187">
        <v>239127</v>
      </c>
      <c r="T18" s="171">
        <f t="shared" si="3"/>
        <v>0.28467500000000001</v>
      </c>
      <c r="U18" s="188">
        <v>0</v>
      </c>
      <c r="V18" s="145">
        <f t="shared" si="20"/>
        <v>1</v>
      </c>
      <c r="W18" s="187">
        <v>46484</v>
      </c>
      <c r="X18" s="171">
        <f t="shared" si="5"/>
        <v>0.34001309523809525</v>
      </c>
      <c r="Y18" s="188">
        <v>0</v>
      </c>
      <c r="Z18" s="145">
        <f t="shared" si="21"/>
        <v>1</v>
      </c>
      <c r="AA18" s="187">
        <v>228764</v>
      </c>
      <c r="AB18" s="171">
        <f t="shared" si="7"/>
        <v>0.61235119047619047</v>
      </c>
      <c r="AC18" s="188">
        <v>0</v>
      </c>
      <c r="AD18" s="145">
        <f t="shared" si="22"/>
        <v>1</v>
      </c>
      <c r="AE18" s="187">
        <v>318591</v>
      </c>
      <c r="AF18" s="171">
        <f t="shared" si="9"/>
        <v>0.99162619047619049</v>
      </c>
      <c r="AG18" s="188">
        <v>0</v>
      </c>
      <c r="AH18" s="145">
        <f t="shared" si="23"/>
        <v>1</v>
      </c>
      <c r="AI18" s="187">
        <v>7034</v>
      </c>
      <c r="AJ18" s="171">
        <f t="shared" si="11"/>
        <v>1</v>
      </c>
      <c r="AK18" s="188">
        <v>0</v>
      </c>
      <c r="AL18" s="145">
        <f t="shared" si="24"/>
        <v>1</v>
      </c>
      <c r="AM18" s="189">
        <v>0</v>
      </c>
      <c r="AN18" s="171">
        <f t="shared" si="13"/>
        <v>1</v>
      </c>
      <c r="AO18" s="188">
        <v>0</v>
      </c>
      <c r="AP18" s="171">
        <f t="shared" si="14"/>
        <v>1</v>
      </c>
      <c r="AQ18" s="146">
        <f t="shared" si="25"/>
        <v>0</v>
      </c>
      <c r="AR18" s="165">
        <f t="shared" si="16"/>
        <v>0</v>
      </c>
      <c r="AS18" s="179" t="s">
        <v>427</v>
      </c>
      <c r="AT18" s="180"/>
    </row>
    <row r="19" spans="1:46" ht="14.25" thickBot="1" x14ac:dyDescent="0.3">
      <c r="I19" s="156" t="s">
        <v>100</v>
      </c>
      <c r="J19" s="157">
        <f>SUM(J4:J18)</f>
        <v>228580970</v>
      </c>
      <c r="K19" s="157">
        <f>SUM(K4:K18)</f>
        <v>216333924</v>
      </c>
      <c r="L19" s="158">
        <f t="shared" si="17"/>
        <v>0.94642141032125293</v>
      </c>
      <c r="M19" s="157">
        <f>SUM(M4:M18)</f>
        <v>23910678</v>
      </c>
      <c r="N19" s="158">
        <f t="shared" si="18"/>
        <v>0.10460484965130737</v>
      </c>
      <c r="O19" s="159">
        <f>SUM(O4:O18)</f>
        <v>1229067</v>
      </c>
      <c r="P19" s="12"/>
      <c r="Q19" s="107"/>
      <c r="R19" s="12"/>
      <c r="S19" s="12"/>
      <c r="T19" s="107"/>
      <c r="U19" s="12"/>
      <c r="V19" s="107"/>
      <c r="W19" s="12"/>
      <c r="X19" s="107"/>
      <c r="Y19" s="12"/>
      <c r="Z19" s="107"/>
      <c r="AA19" s="12"/>
      <c r="AB19" s="107"/>
      <c r="AC19" s="12"/>
      <c r="AD19" s="107"/>
      <c r="AE19" s="12"/>
      <c r="AF19" s="107"/>
      <c r="AG19" s="12"/>
      <c r="AH19" s="107"/>
      <c r="AI19" s="12"/>
      <c r="AJ19" s="107"/>
      <c r="AK19" s="12"/>
      <c r="AL19" s="107"/>
      <c r="AM19" s="106"/>
      <c r="AN19" s="107"/>
      <c r="AO19" s="12"/>
      <c r="AP19" s="107"/>
      <c r="AQ19" s="12"/>
      <c r="AR19" s="12"/>
      <c r="AS19" s="13"/>
      <c r="AT19" s="13"/>
    </row>
    <row r="20" spans="1:46" ht="13.5" x14ac:dyDescent="0.25">
      <c r="L20" s="160"/>
      <c r="N20" s="160"/>
      <c r="O20" s="12"/>
      <c r="P20" s="12"/>
      <c r="Q20" s="107"/>
      <c r="R20" s="12"/>
      <c r="S20" s="12"/>
      <c r="T20" s="107"/>
      <c r="U20" s="12"/>
      <c r="V20" s="107"/>
      <c r="W20" s="12"/>
      <c r="X20" s="107"/>
      <c r="Y20" s="12"/>
      <c r="Z20" s="107"/>
      <c r="AA20" s="12"/>
      <c r="AB20" s="107"/>
      <c r="AC20" s="12"/>
      <c r="AD20" s="107"/>
      <c r="AE20" s="12"/>
      <c r="AF20" s="107"/>
      <c r="AG20" s="12"/>
      <c r="AH20" s="107"/>
      <c r="AI20" s="12"/>
      <c r="AJ20" s="107"/>
      <c r="AK20" s="12"/>
      <c r="AL20" s="107"/>
      <c r="AM20" s="106"/>
      <c r="AN20" s="107"/>
      <c r="AO20" s="12"/>
      <c r="AP20" s="107"/>
      <c r="AQ20" s="12"/>
      <c r="AR20" s="12"/>
      <c r="AS20" s="13"/>
      <c r="AT20" s="13"/>
    </row>
    <row r="21" spans="1:46" s="1" customFormat="1" x14ac:dyDescent="0.25">
      <c r="A21" s="155" t="s">
        <v>101</v>
      </c>
    </row>
    <row r="22" spans="1:46" s="1" customFormat="1" x14ac:dyDescent="0.25"/>
    <row r="23" spans="1:46" x14ac:dyDescent="0.25">
      <c r="A23" s="11" t="s">
        <v>102</v>
      </c>
    </row>
    <row r="24" spans="1:46" x14ac:dyDescent="0.25">
      <c r="A24" s="11" t="s">
        <v>103</v>
      </c>
    </row>
    <row r="25" spans="1:46" x14ac:dyDescent="0.25">
      <c r="A25" s="11" t="s">
        <v>104</v>
      </c>
    </row>
    <row r="26" spans="1:46" x14ac:dyDescent="0.25">
      <c r="A26" s="11" t="s">
        <v>105</v>
      </c>
      <c r="I26" s="33"/>
      <c r="J26" s="34"/>
      <c r="K26" s="34"/>
    </row>
    <row r="27" spans="1:46" x14ac:dyDescent="0.25">
      <c r="A27" s="10" t="s">
        <v>106</v>
      </c>
      <c r="I27" s="33"/>
      <c r="J27" s="34"/>
    </row>
    <row r="28" spans="1:46" x14ac:dyDescent="0.25">
      <c r="A28" s="10" t="s">
        <v>107</v>
      </c>
    </row>
    <row r="29" spans="1:46" x14ac:dyDescent="0.25">
      <c r="A29" s="10" t="s">
        <v>108</v>
      </c>
    </row>
    <row r="30" spans="1:46" x14ac:dyDescent="0.25">
      <c r="A30" s="10" t="s">
        <v>109</v>
      </c>
    </row>
    <row r="31" spans="1:46" x14ac:dyDescent="0.25">
      <c r="A31" s="33"/>
    </row>
  </sheetData>
  <sheetProtection sheet="1" objects="1" scenarios="1" selectLockedCells="1" autoFilter="0" selectUnlockedCells="1"/>
  <protectedRanges>
    <protectedRange sqref="J4:J18" name="Range1"/>
  </protectedRanges>
  <autoFilter ref="A3:AT21" xr:uid="{49F3501F-46F9-479B-9CC3-F8474E238043}"/>
  <conditionalFormatting sqref="L19:L20">
    <cfRule type="cellIs" dxfId="1" priority="1" operator="greaterThan">
      <formula>1</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8684-6510-4559-ACCF-2199A7403A75}">
  <dimension ref="A1:M3529"/>
  <sheetViews>
    <sheetView zoomScale="85" zoomScaleNormal="85" workbookViewId="0">
      <pane xSplit="4" ySplit="2" topLeftCell="E3" activePane="bottomRight" state="frozen"/>
      <selection pane="topRight" activeCell="E1" sqref="E1"/>
      <selection pane="bottomLeft" activeCell="A4" sqref="A4"/>
      <selection pane="bottomRight" activeCell="E3" sqref="E3"/>
    </sheetView>
  </sheetViews>
  <sheetFormatPr defaultColWidth="9.140625" defaultRowHeight="15" x14ac:dyDescent="0.25"/>
  <cols>
    <col min="1" max="1" width="8.7109375" style="1" customWidth="1"/>
    <col min="2" max="2" width="6.140625" style="1" bestFit="1" customWidth="1"/>
    <col min="3" max="3" width="20.7109375" style="1" bestFit="1" customWidth="1"/>
    <col min="4" max="4" width="23.140625" style="1" customWidth="1"/>
    <col min="5" max="5" width="44.85546875" style="1" customWidth="1"/>
    <col min="6" max="6" width="24.140625" style="4" customWidth="1"/>
    <col min="7" max="7" width="17.5703125" style="1" bestFit="1" customWidth="1"/>
    <col min="8" max="8" width="15" style="2" bestFit="1" customWidth="1"/>
    <col min="9" max="9" width="17.5703125" style="2" customWidth="1"/>
    <col min="10" max="10" width="12.28515625" style="1" customWidth="1"/>
    <col min="11" max="11" width="18.140625" style="2" customWidth="1"/>
    <col min="12" max="12" width="25.7109375" style="2" bestFit="1" customWidth="1"/>
    <col min="13" max="13" width="23.85546875" style="2" customWidth="1"/>
    <col min="14" max="16384" width="9.140625" style="1"/>
  </cols>
  <sheetData>
    <row r="1" spans="1:13" x14ac:dyDescent="0.25">
      <c r="H1" s="2">
        <f>SUBTOTAL(9,H2:H3528)</f>
        <v>2507672677</v>
      </c>
      <c r="I1" s="2">
        <f>SUBTOTAL(9,I2:I3528)</f>
        <v>518746480</v>
      </c>
      <c r="J1" s="9">
        <f>I1/H1</f>
        <v>0.20686371262001832</v>
      </c>
      <c r="K1" s="2">
        <f>SUBTOTAL(9,K2:K3528)</f>
        <v>16192254</v>
      </c>
      <c r="L1" s="2">
        <f>SUBTOTAL(9,L2:L3528)</f>
        <v>257818161</v>
      </c>
      <c r="M1" s="2">
        <f>SUBTOTAL(9,M2:M3528)</f>
        <v>792756894</v>
      </c>
    </row>
    <row r="2" spans="1:13" s="4" customFormat="1" ht="45" x14ac:dyDescent="0.25">
      <c r="A2" s="3" t="s">
        <v>2</v>
      </c>
      <c r="B2" s="3" t="s">
        <v>1</v>
      </c>
      <c r="C2" s="3" t="s">
        <v>428</v>
      </c>
      <c r="D2" s="3" t="s">
        <v>429</v>
      </c>
      <c r="E2" s="3" t="s">
        <v>430</v>
      </c>
      <c r="F2" s="3" t="s">
        <v>431</v>
      </c>
      <c r="G2" s="3" t="s">
        <v>432</v>
      </c>
      <c r="H2" s="3" t="s">
        <v>433</v>
      </c>
      <c r="I2" s="3" t="s">
        <v>434</v>
      </c>
      <c r="J2" s="3" t="s">
        <v>435</v>
      </c>
      <c r="K2" s="3" t="s">
        <v>436</v>
      </c>
      <c r="L2" s="3" t="s">
        <v>437</v>
      </c>
      <c r="M2" s="3" t="s">
        <v>438</v>
      </c>
    </row>
    <row r="3" spans="1:13" ht="60" x14ac:dyDescent="0.25">
      <c r="A3" s="5" t="s">
        <v>36</v>
      </c>
      <c r="B3" s="5" t="s">
        <v>35</v>
      </c>
      <c r="C3" s="5" t="s">
        <v>43</v>
      </c>
      <c r="D3" s="5" t="s">
        <v>439</v>
      </c>
      <c r="E3" s="8" t="s">
        <v>440</v>
      </c>
      <c r="F3" s="8" t="s">
        <v>441</v>
      </c>
      <c r="G3" s="5" t="s">
        <v>442</v>
      </c>
      <c r="H3" s="6">
        <v>82953</v>
      </c>
      <c r="I3" s="6">
        <v>51846</v>
      </c>
      <c r="J3" s="7">
        <v>0.625</v>
      </c>
      <c r="K3" s="6"/>
      <c r="L3" s="6">
        <v>9226</v>
      </c>
      <c r="M3" s="6">
        <v>61072</v>
      </c>
    </row>
    <row r="4" spans="1:13" x14ac:dyDescent="0.25">
      <c r="A4" s="5" t="s">
        <v>36</v>
      </c>
      <c r="B4" s="5" t="s">
        <v>35</v>
      </c>
      <c r="C4" s="5" t="s">
        <v>43</v>
      </c>
      <c r="D4" s="5" t="s">
        <v>443</v>
      </c>
      <c r="E4" s="8" t="s">
        <v>444</v>
      </c>
      <c r="F4" s="8" t="s">
        <v>445</v>
      </c>
      <c r="G4" s="5" t="s">
        <v>446</v>
      </c>
      <c r="H4" s="6">
        <v>13840</v>
      </c>
      <c r="I4" s="6">
        <v>13840</v>
      </c>
      <c r="J4" s="7">
        <v>0.2903</v>
      </c>
      <c r="K4" s="6"/>
      <c r="L4" s="6"/>
      <c r="M4" s="6">
        <v>13840</v>
      </c>
    </row>
    <row r="5" spans="1:13" x14ac:dyDescent="0.25">
      <c r="A5" s="5" t="s">
        <v>36</v>
      </c>
      <c r="B5" s="5" t="s">
        <v>35</v>
      </c>
      <c r="C5" s="5" t="s">
        <v>43</v>
      </c>
      <c r="D5" s="5" t="s">
        <v>447</v>
      </c>
      <c r="E5" s="8" t="s">
        <v>448</v>
      </c>
      <c r="F5" s="8" t="s">
        <v>449</v>
      </c>
      <c r="G5" s="5" t="s">
        <v>442</v>
      </c>
      <c r="H5" s="6">
        <v>113213</v>
      </c>
      <c r="I5" s="6">
        <v>26362</v>
      </c>
      <c r="J5" s="7">
        <v>0.2329</v>
      </c>
      <c r="K5" s="6"/>
      <c r="L5" s="6">
        <v>13886</v>
      </c>
      <c r="M5" s="6">
        <v>40248</v>
      </c>
    </row>
    <row r="6" spans="1:13" ht="30" x14ac:dyDescent="0.25">
      <c r="A6" s="5" t="s">
        <v>36</v>
      </c>
      <c r="B6" s="5" t="s">
        <v>35</v>
      </c>
      <c r="C6" s="5" t="s">
        <v>43</v>
      </c>
      <c r="D6" s="5" t="s">
        <v>450</v>
      </c>
      <c r="E6" s="8" t="s">
        <v>451</v>
      </c>
      <c r="F6" s="8" t="s">
        <v>452</v>
      </c>
      <c r="G6" s="5" t="s">
        <v>442</v>
      </c>
      <c r="H6" s="6">
        <v>100838</v>
      </c>
      <c r="I6" s="6">
        <v>70619</v>
      </c>
      <c r="J6" s="7">
        <v>0.70030000000000003</v>
      </c>
      <c r="K6" s="6"/>
      <c r="L6" s="6">
        <v>30218</v>
      </c>
      <c r="M6" s="6">
        <v>100837</v>
      </c>
    </row>
    <row r="7" spans="1:13" x14ac:dyDescent="0.25">
      <c r="A7" s="5" t="s">
        <v>36</v>
      </c>
      <c r="B7" s="5" t="s">
        <v>35</v>
      </c>
      <c r="C7" s="5" t="s">
        <v>43</v>
      </c>
      <c r="D7" s="5" t="s">
        <v>453</v>
      </c>
      <c r="E7" s="8" t="s">
        <v>454</v>
      </c>
      <c r="F7" s="8" t="s">
        <v>455</v>
      </c>
      <c r="G7" s="5" t="s">
        <v>442</v>
      </c>
      <c r="H7" s="6">
        <v>62215</v>
      </c>
      <c r="I7" s="6">
        <v>41476</v>
      </c>
      <c r="J7" s="7">
        <v>0.66669999999999996</v>
      </c>
      <c r="K7" s="6">
        <v>20738</v>
      </c>
      <c r="L7" s="6"/>
      <c r="M7" s="6">
        <v>62215</v>
      </c>
    </row>
    <row r="8" spans="1:13" ht="45" x14ac:dyDescent="0.25">
      <c r="A8" s="5" t="s">
        <v>36</v>
      </c>
      <c r="B8" s="5" t="s">
        <v>35</v>
      </c>
      <c r="C8" s="5" t="s">
        <v>43</v>
      </c>
      <c r="D8" s="5" t="s">
        <v>456</v>
      </c>
      <c r="E8" s="8" t="s">
        <v>457</v>
      </c>
      <c r="F8" s="8" t="s">
        <v>458</v>
      </c>
      <c r="G8" s="5" t="s">
        <v>442</v>
      </c>
      <c r="H8" s="6">
        <v>112827</v>
      </c>
      <c r="I8" s="6">
        <v>33677</v>
      </c>
      <c r="J8" s="7">
        <v>0.29849999999999999</v>
      </c>
      <c r="K8" s="6"/>
      <c r="L8" s="6">
        <v>14358</v>
      </c>
      <c r="M8" s="6">
        <v>48035</v>
      </c>
    </row>
    <row r="9" spans="1:13" ht="45" x14ac:dyDescent="0.25">
      <c r="A9" s="5" t="s">
        <v>36</v>
      </c>
      <c r="B9" s="5" t="s">
        <v>35</v>
      </c>
      <c r="C9" s="5" t="s">
        <v>43</v>
      </c>
      <c r="D9" s="5" t="s">
        <v>459</v>
      </c>
      <c r="E9" s="8" t="s">
        <v>460</v>
      </c>
      <c r="F9" s="8" t="s">
        <v>461</v>
      </c>
      <c r="G9" s="5" t="s">
        <v>442</v>
      </c>
      <c r="H9" s="6">
        <v>112637</v>
      </c>
      <c r="I9" s="6">
        <v>32847</v>
      </c>
      <c r="J9" s="7">
        <v>0.29160000000000003</v>
      </c>
      <c r="K9" s="6"/>
      <c r="L9" s="6">
        <v>13181</v>
      </c>
      <c r="M9" s="6">
        <v>46028</v>
      </c>
    </row>
    <row r="10" spans="1:13" ht="30" x14ac:dyDescent="0.25">
      <c r="A10" s="5" t="s">
        <v>36</v>
      </c>
      <c r="B10" s="5" t="s">
        <v>35</v>
      </c>
      <c r="C10" s="5" t="s">
        <v>43</v>
      </c>
      <c r="D10" s="5" t="s">
        <v>462</v>
      </c>
      <c r="E10" s="8" t="s">
        <v>463</v>
      </c>
      <c r="F10" s="8" t="s">
        <v>464</v>
      </c>
      <c r="G10" s="5" t="s">
        <v>442</v>
      </c>
      <c r="H10" s="6">
        <v>10073</v>
      </c>
      <c r="I10" s="6">
        <v>4979</v>
      </c>
      <c r="J10" s="7">
        <v>0.49430000000000002</v>
      </c>
      <c r="K10" s="6"/>
      <c r="L10" s="6">
        <v>2518</v>
      </c>
      <c r="M10" s="6">
        <v>7497</v>
      </c>
    </row>
    <row r="11" spans="1:13" ht="45" x14ac:dyDescent="0.25">
      <c r="A11" s="5" t="s">
        <v>36</v>
      </c>
      <c r="B11" s="5" t="s">
        <v>35</v>
      </c>
      <c r="C11" s="5" t="s">
        <v>43</v>
      </c>
      <c r="D11" s="5" t="s">
        <v>465</v>
      </c>
      <c r="E11" s="8" t="s">
        <v>466</v>
      </c>
      <c r="F11" s="8" t="s">
        <v>464</v>
      </c>
      <c r="G11" s="5" t="s">
        <v>442</v>
      </c>
      <c r="H11" s="6">
        <v>100729</v>
      </c>
      <c r="I11" s="6">
        <v>50364</v>
      </c>
      <c r="J11" s="7">
        <v>0.5</v>
      </c>
      <c r="K11" s="6"/>
      <c r="L11" s="6">
        <v>25182</v>
      </c>
      <c r="M11" s="6">
        <v>75546</v>
      </c>
    </row>
    <row r="12" spans="1:13" ht="30" x14ac:dyDescent="0.25">
      <c r="A12" s="5" t="s">
        <v>36</v>
      </c>
      <c r="B12" s="5" t="s">
        <v>35</v>
      </c>
      <c r="C12" s="5" t="s">
        <v>43</v>
      </c>
      <c r="D12" s="5" t="s">
        <v>467</v>
      </c>
      <c r="E12" s="8" t="s">
        <v>468</v>
      </c>
      <c r="F12" s="8" t="s">
        <v>445</v>
      </c>
      <c r="G12" s="5" t="s">
        <v>442</v>
      </c>
      <c r="H12" s="6">
        <v>113814</v>
      </c>
      <c r="I12" s="6">
        <v>33553</v>
      </c>
      <c r="J12" s="7">
        <v>0.29480000000000001</v>
      </c>
      <c r="K12" s="6"/>
      <c r="L12" s="6">
        <v>14592</v>
      </c>
      <c r="M12" s="6">
        <v>48145</v>
      </c>
    </row>
    <row r="13" spans="1:13" ht="30" x14ac:dyDescent="0.25">
      <c r="A13" s="5" t="s">
        <v>36</v>
      </c>
      <c r="B13" s="5" t="s">
        <v>35</v>
      </c>
      <c r="C13" s="5" t="s">
        <v>43</v>
      </c>
      <c r="D13" s="5" t="s">
        <v>469</v>
      </c>
      <c r="E13" s="8" t="s">
        <v>470</v>
      </c>
      <c r="F13" s="8" t="s">
        <v>471</v>
      </c>
      <c r="G13" s="5" t="s">
        <v>442</v>
      </c>
      <c r="H13" s="6">
        <v>74769</v>
      </c>
      <c r="I13" s="6">
        <v>33423</v>
      </c>
      <c r="J13" s="7">
        <v>0.44700000000000001</v>
      </c>
      <c r="K13" s="6"/>
      <c r="L13" s="6">
        <v>14592</v>
      </c>
      <c r="M13" s="6">
        <v>48015</v>
      </c>
    </row>
    <row r="14" spans="1:13" ht="30" x14ac:dyDescent="0.25">
      <c r="A14" s="5" t="s">
        <v>36</v>
      </c>
      <c r="B14" s="5" t="s">
        <v>35</v>
      </c>
      <c r="C14" s="5" t="s">
        <v>43</v>
      </c>
      <c r="D14" s="5" t="s">
        <v>472</v>
      </c>
      <c r="E14" s="8" t="s">
        <v>473</v>
      </c>
      <c r="F14" s="8" t="s">
        <v>474</v>
      </c>
      <c r="G14" s="5" t="s">
        <v>442</v>
      </c>
      <c r="H14" s="6">
        <v>41476</v>
      </c>
      <c r="I14" s="6">
        <v>29379</v>
      </c>
      <c r="J14" s="7">
        <v>0.70830000000000004</v>
      </c>
      <c r="K14" s="6"/>
      <c r="L14" s="6">
        <v>10368</v>
      </c>
      <c r="M14" s="6">
        <v>39747</v>
      </c>
    </row>
    <row r="15" spans="1:13" ht="45" x14ac:dyDescent="0.25">
      <c r="A15" s="5" t="s">
        <v>36</v>
      </c>
      <c r="B15" s="5" t="s">
        <v>35</v>
      </c>
      <c r="C15" s="5" t="s">
        <v>43</v>
      </c>
      <c r="D15" s="5" t="s">
        <v>475</v>
      </c>
      <c r="E15" s="8" t="s">
        <v>476</v>
      </c>
      <c r="F15" s="8" t="s">
        <v>477</v>
      </c>
      <c r="G15" s="5" t="s">
        <v>442</v>
      </c>
      <c r="H15" s="6">
        <v>115566</v>
      </c>
      <c r="I15" s="6"/>
      <c r="J15" s="5"/>
      <c r="K15" s="6"/>
      <c r="L15" s="6">
        <v>13181</v>
      </c>
      <c r="M15" s="6">
        <v>13181</v>
      </c>
    </row>
    <row r="16" spans="1:13" ht="60" x14ac:dyDescent="0.25">
      <c r="A16" s="5" t="s">
        <v>36</v>
      </c>
      <c r="B16" s="5" t="s">
        <v>35</v>
      </c>
      <c r="C16" s="5" t="s">
        <v>43</v>
      </c>
      <c r="D16" s="5" t="s">
        <v>478</v>
      </c>
      <c r="E16" s="8" t="s">
        <v>479</v>
      </c>
      <c r="F16" s="8" t="s">
        <v>452</v>
      </c>
      <c r="G16" s="5" t="s">
        <v>442</v>
      </c>
      <c r="H16" s="6">
        <v>100729</v>
      </c>
      <c r="I16" s="6">
        <v>62955</v>
      </c>
      <c r="J16" s="7">
        <v>0.625</v>
      </c>
      <c r="K16" s="6"/>
      <c r="L16" s="6">
        <v>25184</v>
      </c>
      <c r="M16" s="6">
        <v>88139</v>
      </c>
    </row>
    <row r="17" spans="1:13" x14ac:dyDescent="0.25">
      <c r="A17" s="5" t="s">
        <v>36</v>
      </c>
      <c r="B17" s="5" t="s">
        <v>35</v>
      </c>
      <c r="C17" s="5" t="s">
        <v>43</v>
      </c>
      <c r="D17" s="5" t="s">
        <v>480</v>
      </c>
      <c r="E17" s="8" t="s">
        <v>481</v>
      </c>
      <c r="F17" s="8" t="s">
        <v>482</v>
      </c>
      <c r="G17" s="5" t="s">
        <v>442</v>
      </c>
      <c r="H17" s="6">
        <v>41970</v>
      </c>
      <c r="I17" s="6">
        <v>25182</v>
      </c>
      <c r="J17" s="7">
        <v>0.6</v>
      </c>
      <c r="K17" s="6"/>
      <c r="L17" s="6">
        <v>12591</v>
      </c>
      <c r="M17" s="6">
        <v>37773</v>
      </c>
    </row>
    <row r="18" spans="1:13" ht="30" x14ac:dyDescent="0.25">
      <c r="A18" s="5" t="s">
        <v>36</v>
      </c>
      <c r="B18" s="5" t="s">
        <v>35</v>
      </c>
      <c r="C18" s="5" t="s">
        <v>43</v>
      </c>
      <c r="D18" s="5" t="s">
        <v>483</v>
      </c>
      <c r="E18" s="8" t="s">
        <v>484</v>
      </c>
      <c r="F18" s="8" t="s">
        <v>485</v>
      </c>
      <c r="G18" s="5" t="s">
        <v>442</v>
      </c>
      <c r="H18" s="6">
        <v>105446</v>
      </c>
      <c r="I18" s="6">
        <v>14609</v>
      </c>
      <c r="J18" s="7">
        <v>0.13850000000000001</v>
      </c>
      <c r="K18" s="6"/>
      <c r="L18" s="6">
        <v>13182</v>
      </c>
      <c r="M18" s="6">
        <v>27791</v>
      </c>
    </row>
    <row r="19" spans="1:13" ht="60" x14ac:dyDescent="0.25">
      <c r="A19" s="5" t="s">
        <v>36</v>
      </c>
      <c r="B19" s="5" t="s">
        <v>35</v>
      </c>
      <c r="C19" s="5" t="s">
        <v>43</v>
      </c>
      <c r="D19" s="5" t="s">
        <v>486</v>
      </c>
      <c r="E19" s="8" t="s">
        <v>487</v>
      </c>
      <c r="F19" s="8" t="s">
        <v>488</v>
      </c>
      <c r="G19" s="5" t="s">
        <v>442</v>
      </c>
      <c r="H19" s="6">
        <v>13388540</v>
      </c>
      <c r="I19" s="6">
        <v>759532</v>
      </c>
      <c r="J19" s="7">
        <v>5.67E-2</v>
      </c>
      <c r="K19" s="6"/>
      <c r="L19" s="6">
        <v>659009</v>
      </c>
      <c r="M19" s="6">
        <v>1418541</v>
      </c>
    </row>
    <row r="20" spans="1:13" ht="30" x14ac:dyDescent="0.25">
      <c r="A20" s="5" t="s">
        <v>36</v>
      </c>
      <c r="B20" s="5" t="s">
        <v>35</v>
      </c>
      <c r="C20" s="5" t="s">
        <v>43</v>
      </c>
      <c r="D20" s="5" t="s">
        <v>489</v>
      </c>
      <c r="E20" s="8" t="s">
        <v>490</v>
      </c>
      <c r="F20" s="8" t="s">
        <v>482</v>
      </c>
      <c r="G20" s="5" t="s">
        <v>442</v>
      </c>
      <c r="H20" s="6">
        <v>113213</v>
      </c>
      <c r="I20" s="6">
        <v>40248</v>
      </c>
      <c r="J20" s="7">
        <v>0.35549999999999998</v>
      </c>
      <c r="K20" s="6"/>
      <c r="L20" s="6">
        <v>14593</v>
      </c>
      <c r="M20" s="6">
        <v>54841</v>
      </c>
    </row>
    <row r="21" spans="1:13" ht="30" x14ac:dyDescent="0.25">
      <c r="A21" s="5" t="s">
        <v>36</v>
      </c>
      <c r="B21" s="5" t="s">
        <v>35</v>
      </c>
      <c r="C21" s="5" t="s">
        <v>43</v>
      </c>
      <c r="D21" s="5" t="s">
        <v>491</v>
      </c>
      <c r="E21" s="8" t="s">
        <v>492</v>
      </c>
      <c r="F21" s="8" t="s">
        <v>477</v>
      </c>
      <c r="G21" s="5" t="s">
        <v>442</v>
      </c>
      <c r="H21" s="6">
        <v>100729</v>
      </c>
      <c r="I21" s="6">
        <v>50364</v>
      </c>
      <c r="J21" s="7">
        <v>0.5</v>
      </c>
      <c r="K21" s="6"/>
      <c r="L21" s="6">
        <v>25182</v>
      </c>
      <c r="M21" s="6">
        <v>75546</v>
      </c>
    </row>
    <row r="22" spans="1:13" ht="30" x14ac:dyDescent="0.25">
      <c r="A22" s="5" t="s">
        <v>36</v>
      </c>
      <c r="B22" s="5" t="s">
        <v>35</v>
      </c>
      <c r="C22" s="5" t="s">
        <v>43</v>
      </c>
      <c r="D22" s="5" t="s">
        <v>493</v>
      </c>
      <c r="E22" s="8" t="s">
        <v>494</v>
      </c>
      <c r="F22" s="8" t="s">
        <v>495</v>
      </c>
      <c r="G22" s="5" t="s">
        <v>442</v>
      </c>
      <c r="H22" s="6">
        <v>41476</v>
      </c>
      <c r="I22" s="6">
        <v>20738</v>
      </c>
      <c r="J22" s="7">
        <v>0.5</v>
      </c>
      <c r="K22" s="6"/>
      <c r="L22" s="6">
        <v>10369</v>
      </c>
      <c r="M22" s="6">
        <v>31107</v>
      </c>
    </row>
    <row r="23" spans="1:13" ht="30" x14ac:dyDescent="0.25">
      <c r="A23" s="5" t="s">
        <v>36</v>
      </c>
      <c r="B23" s="5" t="s">
        <v>35</v>
      </c>
      <c r="C23" s="5" t="s">
        <v>43</v>
      </c>
      <c r="D23" s="5" t="s">
        <v>496</v>
      </c>
      <c r="E23" s="8" t="s">
        <v>497</v>
      </c>
      <c r="F23" s="8" t="s">
        <v>452</v>
      </c>
      <c r="G23" s="5" t="s">
        <v>442</v>
      </c>
      <c r="H23" s="6">
        <v>50364</v>
      </c>
      <c r="I23" s="6">
        <v>12591</v>
      </c>
      <c r="J23" s="7">
        <v>0.25</v>
      </c>
      <c r="K23" s="6"/>
      <c r="L23" s="6">
        <v>12590</v>
      </c>
      <c r="M23" s="6">
        <v>25181</v>
      </c>
    </row>
    <row r="24" spans="1:13" x14ac:dyDescent="0.25">
      <c r="A24" s="5" t="s">
        <v>36</v>
      </c>
      <c r="B24" s="5" t="s">
        <v>35</v>
      </c>
      <c r="C24" s="5" t="s">
        <v>43</v>
      </c>
      <c r="D24" s="5" t="s">
        <v>498</v>
      </c>
      <c r="E24" s="8" t="s">
        <v>499</v>
      </c>
      <c r="F24" s="8" t="s">
        <v>500</v>
      </c>
      <c r="G24" s="5" t="s">
        <v>442</v>
      </c>
      <c r="H24" s="6">
        <v>41546</v>
      </c>
      <c r="I24" s="6">
        <v>16459</v>
      </c>
      <c r="J24" s="7">
        <v>0.3962</v>
      </c>
      <c r="K24" s="6"/>
      <c r="L24" s="6"/>
      <c r="M24" s="6">
        <v>16459</v>
      </c>
    </row>
    <row r="25" spans="1:13" ht="30" x14ac:dyDescent="0.25">
      <c r="A25" s="5" t="s">
        <v>36</v>
      </c>
      <c r="B25" s="5" t="s">
        <v>35</v>
      </c>
      <c r="C25" s="5" t="s">
        <v>43</v>
      </c>
      <c r="D25" s="5" t="s">
        <v>501</v>
      </c>
      <c r="E25" s="8" t="s">
        <v>502</v>
      </c>
      <c r="F25" s="8" t="s">
        <v>503</v>
      </c>
      <c r="G25" s="5" t="s">
        <v>442</v>
      </c>
      <c r="H25" s="6">
        <v>115331</v>
      </c>
      <c r="I25" s="6">
        <v>18045</v>
      </c>
      <c r="J25" s="7">
        <v>0.1565</v>
      </c>
      <c r="K25" s="6"/>
      <c r="L25" s="6">
        <v>14592</v>
      </c>
      <c r="M25" s="6">
        <v>32637</v>
      </c>
    </row>
    <row r="26" spans="1:13" ht="30" x14ac:dyDescent="0.25">
      <c r="A26" s="5" t="s">
        <v>36</v>
      </c>
      <c r="B26" s="5" t="s">
        <v>35</v>
      </c>
      <c r="C26" s="5" t="s">
        <v>43</v>
      </c>
      <c r="D26" s="5" t="s">
        <v>504</v>
      </c>
      <c r="E26" s="8" t="s">
        <v>505</v>
      </c>
      <c r="F26" s="8" t="s">
        <v>506</v>
      </c>
      <c r="G26" s="5" t="s">
        <v>442</v>
      </c>
      <c r="H26" s="6">
        <v>100729</v>
      </c>
      <c r="I26" s="6">
        <v>25182</v>
      </c>
      <c r="J26" s="7">
        <v>0.25</v>
      </c>
      <c r="K26" s="6"/>
      <c r="L26" s="6">
        <v>25182</v>
      </c>
      <c r="M26" s="6">
        <v>50364</v>
      </c>
    </row>
    <row r="27" spans="1:13" ht="45" x14ac:dyDescent="0.25">
      <c r="A27" s="5" t="s">
        <v>36</v>
      </c>
      <c r="B27" s="5" t="s">
        <v>35</v>
      </c>
      <c r="C27" s="5" t="s">
        <v>43</v>
      </c>
      <c r="D27" s="5" t="s">
        <v>507</v>
      </c>
      <c r="E27" s="8" t="s">
        <v>508</v>
      </c>
      <c r="F27" s="8" t="s">
        <v>509</v>
      </c>
      <c r="G27" s="5" t="s">
        <v>442</v>
      </c>
      <c r="H27" s="6">
        <v>57073</v>
      </c>
      <c r="I27" s="6">
        <v>18280</v>
      </c>
      <c r="J27" s="7">
        <v>0.32029999999999997</v>
      </c>
      <c r="K27" s="6"/>
      <c r="L27" s="6">
        <v>14593</v>
      </c>
      <c r="M27" s="6">
        <v>32873</v>
      </c>
    </row>
    <row r="28" spans="1:13" ht="30" x14ac:dyDescent="0.25">
      <c r="A28" s="5" t="s">
        <v>36</v>
      </c>
      <c r="B28" s="5" t="s">
        <v>35</v>
      </c>
      <c r="C28" s="5" t="s">
        <v>43</v>
      </c>
      <c r="D28" s="5" t="s">
        <v>510</v>
      </c>
      <c r="E28" s="8" t="s">
        <v>511</v>
      </c>
      <c r="F28" s="8" t="s">
        <v>512</v>
      </c>
      <c r="G28" s="5" t="s">
        <v>442</v>
      </c>
      <c r="H28" s="6">
        <v>85504</v>
      </c>
      <c r="I28" s="6">
        <v>19837</v>
      </c>
      <c r="J28" s="7">
        <v>0.23200000000000001</v>
      </c>
      <c r="K28" s="6"/>
      <c r="L28" s="6">
        <v>7445</v>
      </c>
      <c r="M28" s="6">
        <v>27282</v>
      </c>
    </row>
    <row r="29" spans="1:13" ht="60" x14ac:dyDescent="0.25">
      <c r="A29" s="5" t="s">
        <v>36</v>
      </c>
      <c r="B29" s="5" t="s">
        <v>35</v>
      </c>
      <c r="C29" s="5" t="s">
        <v>43</v>
      </c>
      <c r="D29" s="5" t="s">
        <v>513</v>
      </c>
      <c r="E29" s="8" t="s">
        <v>514</v>
      </c>
      <c r="F29" s="8" t="s">
        <v>512</v>
      </c>
      <c r="G29" s="5" t="s">
        <v>442</v>
      </c>
      <c r="H29" s="6">
        <v>55595</v>
      </c>
      <c r="I29" s="6"/>
      <c r="J29" s="5"/>
      <c r="K29" s="6"/>
      <c r="L29" s="6"/>
      <c r="M29" s="6"/>
    </row>
    <row r="30" spans="1:13" ht="30" x14ac:dyDescent="0.25">
      <c r="A30" s="5" t="s">
        <v>36</v>
      </c>
      <c r="B30" s="5" t="s">
        <v>35</v>
      </c>
      <c r="C30" s="5" t="s">
        <v>43</v>
      </c>
      <c r="D30" s="5" t="s">
        <v>515</v>
      </c>
      <c r="E30" s="8" t="s">
        <v>516</v>
      </c>
      <c r="F30" s="8" t="s">
        <v>517</v>
      </c>
      <c r="G30" s="5" t="s">
        <v>442</v>
      </c>
      <c r="H30" s="6">
        <v>70179</v>
      </c>
      <c r="I30" s="6">
        <v>6943</v>
      </c>
      <c r="J30" s="7">
        <v>9.8900000000000002E-2</v>
      </c>
      <c r="K30" s="6"/>
      <c r="L30" s="6">
        <v>7296</v>
      </c>
      <c r="M30" s="6">
        <v>14239</v>
      </c>
    </row>
    <row r="31" spans="1:13" ht="45" x14ac:dyDescent="0.25">
      <c r="A31" s="5" t="s">
        <v>36</v>
      </c>
      <c r="B31" s="5" t="s">
        <v>35</v>
      </c>
      <c r="C31" s="5" t="s">
        <v>43</v>
      </c>
      <c r="D31" s="5" t="s">
        <v>518</v>
      </c>
      <c r="E31" s="8" t="s">
        <v>519</v>
      </c>
      <c r="F31" s="8" t="s">
        <v>464</v>
      </c>
      <c r="G31" s="5" t="s">
        <v>442</v>
      </c>
      <c r="H31" s="6">
        <v>50364</v>
      </c>
      <c r="I31" s="6">
        <v>4197</v>
      </c>
      <c r="J31" s="7">
        <v>8.3299999999999999E-2</v>
      </c>
      <c r="K31" s="6"/>
      <c r="L31" s="6">
        <v>16788</v>
      </c>
      <c r="M31" s="6">
        <v>20985</v>
      </c>
    </row>
    <row r="32" spans="1:13" ht="30" x14ac:dyDescent="0.25">
      <c r="A32" s="5" t="s">
        <v>36</v>
      </c>
      <c r="B32" s="5" t="s">
        <v>35</v>
      </c>
      <c r="C32" s="5" t="s">
        <v>43</v>
      </c>
      <c r="D32" s="5" t="s">
        <v>520</v>
      </c>
      <c r="E32" s="8" t="s">
        <v>521</v>
      </c>
      <c r="F32" s="8" t="s">
        <v>455</v>
      </c>
      <c r="G32" s="5" t="s">
        <v>442</v>
      </c>
      <c r="H32" s="6">
        <v>82953</v>
      </c>
      <c r="I32" s="6">
        <v>20738</v>
      </c>
      <c r="J32" s="7">
        <v>0.25</v>
      </c>
      <c r="K32" s="6"/>
      <c r="L32" s="6">
        <v>20738</v>
      </c>
      <c r="M32" s="6">
        <v>41476</v>
      </c>
    </row>
    <row r="33" spans="1:13" x14ac:dyDescent="0.25">
      <c r="A33" s="5" t="s">
        <v>36</v>
      </c>
      <c r="B33" s="5" t="s">
        <v>35</v>
      </c>
      <c r="C33" s="5" t="s">
        <v>43</v>
      </c>
      <c r="D33" s="5" t="s">
        <v>522</v>
      </c>
      <c r="E33" s="8" t="s">
        <v>523</v>
      </c>
      <c r="F33" s="8" t="s">
        <v>449</v>
      </c>
      <c r="G33" s="5" t="s">
        <v>442</v>
      </c>
      <c r="H33" s="6">
        <v>115566</v>
      </c>
      <c r="I33" s="6">
        <v>13416</v>
      </c>
      <c r="J33" s="7">
        <v>0.11609999999999999</v>
      </c>
      <c r="K33" s="6"/>
      <c r="L33" s="6">
        <v>28008</v>
      </c>
      <c r="M33" s="6">
        <v>41424</v>
      </c>
    </row>
    <row r="34" spans="1:13" ht="60" x14ac:dyDescent="0.25">
      <c r="A34" s="5" t="s">
        <v>36</v>
      </c>
      <c r="B34" s="5" t="s">
        <v>35</v>
      </c>
      <c r="C34" s="5" t="s">
        <v>43</v>
      </c>
      <c r="D34" s="5" t="s">
        <v>524</v>
      </c>
      <c r="E34" s="8" t="s">
        <v>525</v>
      </c>
      <c r="F34" s="8" t="s">
        <v>464</v>
      </c>
      <c r="G34" s="5" t="s">
        <v>442</v>
      </c>
      <c r="H34" s="6">
        <v>75546</v>
      </c>
      <c r="I34" s="6">
        <v>9443</v>
      </c>
      <c r="J34" s="7">
        <v>0.125</v>
      </c>
      <c r="K34" s="6"/>
      <c r="L34" s="6">
        <v>18886</v>
      </c>
      <c r="M34" s="6">
        <v>28329</v>
      </c>
    </row>
    <row r="35" spans="1:13" ht="30" x14ac:dyDescent="0.25">
      <c r="A35" s="5" t="s">
        <v>36</v>
      </c>
      <c r="B35" s="5" t="s">
        <v>35</v>
      </c>
      <c r="C35" s="5" t="s">
        <v>43</v>
      </c>
      <c r="D35" s="5" t="s">
        <v>526</v>
      </c>
      <c r="E35" s="8" t="s">
        <v>527</v>
      </c>
      <c r="F35" s="8" t="s">
        <v>528</v>
      </c>
      <c r="G35" s="5" t="s">
        <v>442</v>
      </c>
      <c r="H35" s="6">
        <v>82953</v>
      </c>
      <c r="I35" s="6">
        <v>31107</v>
      </c>
      <c r="J35" s="7">
        <v>0.375</v>
      </c>
      <c r="K35" s="6"/>
      <c r="L35" s="6">
        <v>20739</v>
      </c>
      <c r="M35" s="6">
        <v>51846</v>
      </c>
    </row>
    <row r="36" spans="1:13" ht="30" x14ac:dyDescent="0.25">
      <c r="A36" s="5" t="s">
        <v>36</v>
      </c>
      <c r="B36" s="5" t="s">
        <v>35</v>
      </c>
      <c r="C36" s="5" t="s">
        <v>43</v>
      </c>
      <c r="D36" s="5" t="s">
        <v>529</v>
      </c>
      <c r="E36" s="8" t="s">
        <v>530</v>
      </c>
      <c r="F36" s="8" t="s">
        <v>482</v>
      </c>
      <c r="G36" s="5" t="s">
        <v>442</v>
      </c>
      <c r="H36" s="6">
        <v>50364</v>
      </c>
      <c r="I36" s="6">
        <v>12591</v>
      </c>
      <c r="J36" s="7">
        <v>0.25</v>
      </c>
      <c r="K36" s="6"/>
      <c r="L36" s="6">
        <v>12591</v>
      </c>
      <c r="M36" s="6">
        <v>25182</v>
      </c>
    </row>
    <row r="37" spans="1:13" ht="45" x14ac:dyDescent="0.25">
      <c r="A37" s="5" t="s">
        <v>36</v>
      </c>
      <c r="B37" s="5" t="s">
        <v>35</v>
      </c>
      <c r="C37" s="5" t="s">
        <v>43</v>
      </c>
      <c r="D37" s="5" t="s">
        <v>531</v>
      </c>
      <c r="E37" s="8" t="s">
        <v>532</v>
      </c>
      <c r="F37" s="8" t="s">
        <v>458</v>
      </c>
      <c r="G37" s="5" t="s">
        <v>442</v>
      </c>
      <c r="H37" s="6">
        <v>108564</v>
      </c>
      <c r="I37" s="6">
        <v>6590</v>
      </c>
      <c r="J37" s="7">
        <v>6.0699999999999997E-2</v>
      </c>
      <c r="K37" s="6"/>
      <c r="L37" s="6">
        <v>10768</v>
      </c>
      <c r="M37" s="6">
        <v>17358</v>
      </c>
    </row>
    <row r="38" spans="1:13" ht="45" x14ac:dyDescent="0.25">
      <c r="A38" s="5" t="s">
        <v>36</v>
      </c>
      <c r="B38" s="5" t="s">
        <v>35</v>
      </c>
      <c r="C38" s="5" t="s">
        <v>43</v>
      </c>
      <c r="D38" s="5" t="s">
        <v>533</v>
      </c>
      <c r="E38" s="8" t="s">
        <v>534</v>
      </c>
      <c r="F38" s="8" t="s">
        <v>488</v>
      </c>
      <c r="G38" s="5" t="s">
        <v>442</v>
      </c>
      <c r="H38" s="6">
        <v>2835000</v>
      </c>
      <c r="I38" s="6">
        <v>388702</v>
      </c>
      <c r="J38" s="7">
        <v>0.1371</v>
      </c>
      <c r="K38" s="6"/>
      <c r="L38" s="6">
        <v>212100</v>
      </c>
      <c r="M38" s="6">
        <v>600802</v>
      </c>
    </row>
    <row r="39" spans="1:13" ht="45" x14ac:dyDescent="0.25">
      <c r="A39" s="5" t="s">
        <v>36</v>
      </c>
      <c r="B39" s="5" t="s">
        <v>35</v>
      </c>
      <c r="C39" s="5" t="s">
        <v>43</v>
      </c>
      <c r="D39" s="5" t="s">
        <v>535</v>
      </c>
      <c r="E39" s="8" t="s">
        <v>536</v>
      </c>
      <c r="F39" s="8" t="s">
        <v>488</v>
      </c>
      <c r="G39" s="5" t="s">
        <v>442</v>
      </c>
      <c r="H39" s="6">
        <v>33565000</v>
      </c>
      <c r="I39" s="6">
        <v>3507336</v>
      </c>
      <c r="J39" s="7">
        <v>0.1045</v>
      </c>
      <c r="K39" s="6"/>
      <c r="L39" s="6">
        <v>1792552</v>
      </c>
      <c r="M39" s="6">
        <v>5299888</v>
      </c>
    </row>
    <row r="40" spans="1:13" ht="45" x14ac:dyDescent="0.25">
      <c r="A40" s="5" t="s">
        <v>36</v>
      </c>
      <c r="B40" s="5" t="s">
        <v>35</v>
      </c>
      <c r="C40" s="5" t="s">
        <v>43</v>
      </c>
      <c r="D40" s="5" t="s">
        <v>537</v>
      </c>
      <c r="E40" s="8" t="s">
        <v>538</v>
      </c>
      <c r="F40" s="8" t="s">
        <v>488</v>
      </c>
      <c r="G40" s="5" t="s">
        <v>442</v>
      </c>
      <c r="H40" s="6">
        <v>35000000</v>
      </c>
      <c r="I40" s="6">
        <v>4725017</v>
      </c>
      <c r="J40" s="7">
        <v>0.13500000000000001</v>
      </c>
      <c r="K40" s="6"/>
      <c r="L40" s="6">
        <v>2366940</v>
      </c>
      <c r="M40" s="6">
        <v>7091957</v>
      </c>
    </row>
    <row r="41" spans="1:13" ht="30" x14ac:dyDescent="0.25">
      <c r="A41" s="5" t="s">
        <v>36</v>
      </c>
      <c r="B41" s="5" t="s">
        <v>35</v>
      </c>
      <c r="C41" s="5" t="s">
        <v>43</v>
      </c>
      <c r="D41" s="5" t="s">
        <v>539</v>
      </c>
      <c r="E41" s="8" t="s">
        <v>540</v>
      </c>
      <c r="F41" s="8" t="s">
        <v>541</v>
      </c>
      <c r="G41" s="5" t="s">
        <v>442</v>
      </c>
      <c r="H41" s="6">
        <v>82953</v>
      </c>
      <c r="I41" s="6">
        <v>13825</v>
      </c>
      <c r="J41" s="7">
        <v>0.16669999999999999</v>
      </c>
      <c r="K41" s="6"/>
      <c r="L41" s="6">
        <v>20738</v>
      </c>
      <c r="M41" s="6">
        <v>34563</v>
      </c>
    </row>
    <row r="42" spans="1:13" ht="45" x14ac:dyDescent="0.25">
      <c r="A42" s="5" t="s">
        <v>36</v>
      </c>
      <c r="B42" s="5" t="s">
        <v>35</v>
      </c>
      <c r="C42" s="5" t="s">
        <v>43</v>
      </c>
      <c r="D42" s="5" t="s">
        <v>542</v>
      </c>
      <c r="E42" s="8" t="s">
        <v>543</v>
      </c>
      <c r="F42" s="8" t="s">
        <v>544</v>
      </c>
      <c r="G42" s="5" t="s">
        <v>442</v>
      </c>
      <c r="H42" s="6">
        <v>105446</v>
      </c>
      <c r="I42" s="6">
        <v>13181</v>
      </c>
      <c r="J42" s="7">
        <v>0.125</v>
      </c>
      <c r="K42" s="6"/>
      <c r="L42" s="6">
        <v>13181</v>
      </c>
      <c r="M42" s="6">
        <v>26362</v>
      </c>
    </row>
    <row r="43" spans="1:13" ht="45" x14ac:dyDescent="0.25">
      <c r="A43" s="5" t="s">
        <v>36</v>
      </c>
      <c r="B43" s="5" t="s">
        <v>35</v>
      </c>
      <c r="C43" s="5" t="s">
        <v>43</v>
      </c>
      <c r="D43" s="5" t="s">
        <v>545</v>
      </c>
      <c r="E43" s="8" t="s">
        <v>546</v>
      </c>
      <c r="F43" s="8" t="s">
        <v>547</v>
      </c>
      <c r="G43" s="5" t="s">
        <v>442</v>
      </c>
      <c r="H43" s="6">
        <v>50364</v>
      </c>
      <c r="I43" s="6">
        <v>23983</v>
      </c>
      <c r="J43" s="7">
        <v>0.47620000000000001</v>
      </c>
      <c r="K43" s="6"/>
      <c r="L43" s="6">
        <v>25183</v>
      </c>
      <c r="M43" s="6">
        <v>49166</v>
      </c>
    </row>
    <row r="44" spans="1:13" ht="75" x14ac:dyDescent="0.25">
      <c r="A44" s="5" t="s">
        <v>36</v>
      </c>
      <c r="B44" s="5" t="s">
        <v>35</v>
      </c>
      <c r="C44" s="5" t="s">
        <v>43</v>
      </c>
      <c r="D44" s="5" t="s">
        <v>548</v>
      </c>
      <c r="E44" s="8" t="s">
        <v>549</v>
      </c>
      <c r="F44" s="8" t="s">
        <v>461</v>
      </c>
      <c r="G44" s="5" t="s">
        <v>442</v>
      </c>
      <c r="H44" s="6">
        <v>115143</v>
      </c>
      <c r="I44" s="6">
        <v>15848</v>
      </c>
      <c r="J44" s="7">
        <v>0.1376</v>
      </c>
      <c r="K44" s="6"/>
      <c r="L44" s="6">
        <v>8787</v>
      </c>
      <c r="M44" s="6">
        <v>24635</v>
      </c>
    </row>
    <row r="45" spans="1:13" ht="45" x14ac:dyDescent="0.25">
      <c r="A45" s="5" t="s">
        <v>36</v>
      </c>
      <c r="B45" s="5" t="s">
        <v>35</v>
      </c>
      <c r="C45" s="5" t="s">
        <v>43</v>
      </c>
      <c r="D45" s="5" t="s">
        <v>550</v>
      </c>
      <c r="E45" s="8" t="s">
        <v>551</v>
      </c>
      <c r="F45" s="8" t="s">
        <v>464</v>
      </c>
      <c r="G45" s="5" t="s">
        <v>442</v>
      </c>
      <c r="H45" s="6">
        <v>25182</v>
      </c>
      <c r="I45" s="6"/>
      <c r="J45" s="5"/>
      <c r="K45" s="6"/>
      <c r="L45" s="6">
        <v>4197</v>
      </c>
      <c r="M45" s="6">
        <v>4197</v>
      </c>
    </row>
    <row r="46" spans="1:13" ht="30" x14ac:dyDescent="0.25">
      <c r="A46" s="5" t="s">
        <v>36</v>
      </c>
      <c r="B46" s="5" t="s">
        <v>35</v>
      </c>
      <c r="C46" s="5" t="s">
        <v>43</v>
      </c>
      <c r="D46" s="5" t="s">
        <v>552</v>
      </c>
      <c r="E46" s="8" t="s">
        <v>553</v>
      </c>
      <c r="F46" s="8" t="s">
        <v>554</v>
      </c>
      <c r="G46" s="5" t="s">
        <v>442</v>
      </c>
      <c r="H46" s="6">
        <v>23168</v>
      </c>
      <c r="I46" s="6">
        <v>5792</v>
      </c>
      <c r="J46" s="7">
        <v>0.25</v>
      </c>
      <c r="K46" s="6"/>
      <c r="L46" s="6">
        <v>5792</v>
      </c>
      <c r="M46" s="6">
        <v>11584</v>
      </c>
    </row>
    <row r="47" spans="1:13" ht="30" x14ac:dyDescent="0.25">
      <c r="A47" s="5" t="s">
        <v>36</v>
      </c>
      <c r="B47" s="5" t="s">
        <v>35</v>
      </c>
      <c r="C47" s="5" t="s">
        <v>43</v>
      </c>
      <c r="D47" s="5" t="s">
        <v>555</v>
      </c>
      <c r="E47" s="8" t="s">
        <v>556</v>
      </c>
      <c r="F47" s="8" t="s">
        <v>506</v>
      </c>
      <c r="G47" s="5" t="s">
        <v>442</v>
      </c>
      <c r="H47" s="6">
        <v>50364</v>
      </c>
      <c r="I47" s="6">
        <v>12591</v>
      </c>
      <c r="J47" s="7">
        <v>0.25</v>
      </c>
      <c r="K47" s="6"/>
      <c r="L47" s="6">
        <v>12591</v>
      </c>
      <c r="M47" s="6">
        <v>25182</v>
      </c>
    </row>
    <row r="48" spans="1:13" ht="45" x14ac:dyDescent="0.25">
      <c r="A48" s="5" t="s">
        <v>36</v>
      </c>
      <c r="B48" s="5" t="s">
        <v>35</v>
      </c>
      <c r="C48" s="5" t="s">
        <v>43</v>
      </c>
      <c r="D48" s="5" t="s">
        <v>557</v>
      </c>
      <c r="E48" s="8" t="s">
        <v>558</v>
      </c>
      <c r="F48" s="8" t="s">
        <v>452</v>
      </c>
      <c r="G48" s="5" t="s">
        <v>442</v>
      </c>
      <c r="H48" s="6">
        <v>50364</v>
      </c>
      <c r="I48" s="6">
        <v>12591</v>
      </c>
      <c r="J48" s="7">
        <v>0.25</v>
      </c>
      <c r="K48" s="6"/>
      <c r="L48" s="6">
        <v>12590</v>
      </c>
      <c r="M48" s="6">
        <v>25181</v>
      </c>
    </row>
    <row r="49" spans="1:13" ht="30" x14ac:dyDescent="0.25">
      <c r="A49" s="5" t="s">
        <v>36</v>
      </c>
      <c r="B49" s="5" t="s">
        <v>35</v>
      </c>
      <c r="C49" s="5" t="s">
        <v>43</v>
      </c>
      <c r="D49" s="5" t="s">
        <v>559</v>
      </c>
      <c r="E49" s="8" t="s">
        <v>560</v>
      </c>
      <c r="F49" s="8" t="s">
        <v>452</v>
      </c>
      <c r="G49" s="5" t="s">
        <v>442</v>
      </c>
      <c r="H49" s="6">
        <v>100729</v>
      </c>
      <c r="I49" s="6">
        <v>16788</v>
      </c>
      <c r="J49" s="7">
        <v>0.16669999999999999</v>
      </c>
      <c r="K49" s="6"/>
      <c r="L49" s="6">
        <v>25183</v>
      </c>
      <c r="M49" s="6">
        <v>41971</v>
      </c>
    </row>
    <row r="50" spans="1:13" ht="45" x14ac:dyDescent="0.25">
      <c r="A50" s="5" t="s">
        <v>36</v>
      </c>
      <c r="B50" s="5" t="s">
        <v>35</v>
      </c>
      <c r="C50" s="5" t="s">
        <v>43</v>
      </c>
      <c r="D50" s="5" t="s">
        <v>561</v>
      </c>
      <c r="E50" s="8" t="s">
        <v>562</v>
      </c>
      <c r="F50" s="8" t="s">
        <v>563</v>
      </c>
      <c r="G50" s="5" t="s">
        <v>442</v>
      </c>
      <c r="H50" s="6">
        <v>105446</v>
      </c>
      <c r="I50" s="6"/>
      <c r="J50" s="5"/>
      <c r="K50" s="6"/>
      <c r="L50" s="6">
        <v>13181</v>
      </c>
      <c r="M50" s="6">
        <v>13181</v>
      </c>
    </row>
    <row r="51" spans="1:13" ht="30" x14ac:dyDescent="0.25">
      <c r="A51" s="5" t="s">
        <v>36</v>
      </c>
      <c r="B51" s="5" t="s">
        <v>35</v>
      </c>
      <c r="C51" s="5" t="s">
        <v>43</v>
      </c>
      <c r="D51" s="5" t="s">
        <v>564</v>
      </c>
      <c r="E51" s="8" t="s">
        <v>565</v>
      </c>
      <c r="F51" s="8" t="s">
        <v>512</v>
      </c>
      <c r="G51" s="5" t="s">
        <v>442</v>
      </c>
      <c r="H51" s="6">
        <v>72376</v>
      </c>
      <c r="I51" s="6">
        <v>6708</v>
      </c>
      <c r="J51" s="7">
        <v>9.2700000000000005E-2</v>
      </c>
      <c r="K51" s="6"/>
      <c r="L51" s="6">
        <v>7445</v>
      </c>
      <c r="M51" s="6">
        <v>14153</v>
      </c>
    </row>
    <row r="52" spans="1:13" x14ac:dyDescent="0.25">
      <c r="A52" s="5" t="s">
        <v>36</v>
      </c>
      <c r="B52" s="5" t="s">
        <v>35</v>
      </c>
      <c r="C52" s="5" t="s">
        <v>43</v>
      </c>
      <c r="D52" s="5" t="s">
        <v>566</v>
      </c>
      <c r="E52" s="8" t="s">
        <v>567</v>
      </c>
      <c r="F52" s="8" t="s">
        <v>464</v>
      </c>
      <c r="G52" s="5" t="s">
        <v>442</v>
      </c>
      <c r="H52" s="6">
        <v>50364</v>
      </c>
      <c r="I52" s="6">
        <v>6296</v>
      </c>
      <c r="J52" s="7">
        <v>0.125</v>
      </c>
      <c r="K52" s="6"/>
      <c r="L52" s="6">
        <v>10492</v>
      </c>
      <c r="M52" s="6">
        <v>16788</v>
      </c>
    </row>
    <row r="53" spans="1:13" ht="45" x14ac:dyDescent="0.25">
      <c r="A53" s="5" t="s">
        <v>36</v>
      </c>
      <c r="B53" s="5" t="s">
        <v>35</v>
      </c>
      <c r="C53" s="5" t="s">
        <v>43</v>
      </c>
      <c r="D53" s="5" t="s">
        <v>568</v>
      </c>
      <c r="E53" s="8" t="s">
        <v>569</v>
      </c>
      <c r="F53" s="8" t="s">
        <v>554</v>
      </c>
      <c r="G53" s="5" t="s">
        <v>442</v>
      </c>
      <c r="H53" s="6">
        <v>20146</v>
      </c>
      <c r="I53" s="6"/>
      <c r="J53" s="5"/>
      <c r="K53" s="6"/>
      <c r="L53" s="6">
        <v>5036</v>
      </c>
      <c r="M53" s="6">
        <v>5036</v>
      </c>
    </row>
    <row r="54" spans="1:13" ht="30" x14ac:dyDescent="0.25">
      <c r="A54" s="5" t="s">
        <v>36</v>
      </c>
      <c r="B54" s="5" t="s">
        <v>35</v>
      </c>
      <c r="C54" s="5" t="s">
        <v>43</v>
      </c>
      <c r="D54" s="5" t="s">
        <v>570</v>
      </c>
      <c r="E54" s="8" t="s">
        <v>571</v>
      </c>
      <c r="F54" s="8" t="s">
        <v>572</v>
      </c>
      <c r="G54" s="5" t="s">
        <v>442</v>
      </c>
      <c r="H54" s="6">
        <v>35551</v>
      </c>
      <c r="I54" s="6"/>
      <c r="J54" s="5"/>
      <c r="K54" s="6"/>
      <c r="L54" s="6">
        <v>8888</v>
      </c>
      <c r="M54" s="6">
        <v>8888</v>
      </c>
    </row>
    <row r="55" spans="1:13" ht="45" x14ac:dyDescent="0.25">
      <c r="A55" s="5" t="s">
        <v>36</v>
      </c>
      <c r="B55" s="5" t="s">
        <v>35</v>
      </c>
      <c r="C55" s="5" t="s">
        <v>43</v>
      </c>
      <c r="D55" s="5" t="s">
        <v>573</v>
      </c>
      <c r="E55" s="8" t="s">
        <v>574</v>
      </c>
      <c r="F55" s="8" t="s">
        <v>575</v>
      </c>
      <c r="G55" s="5" t="s">
        <v>446</v>
      </c>
      <c r="H55" s="6">
        <v>7061</v>
      </c>
      <c r="I55" s="6">
        <v>7061</v>
      </c>
      <c r="J55" s="7">
        <v>6.0600000000000001E-2</v>
      </c>
      <c r="K55" s="6"/>
      <c r="L55" s="6"/>
      <c r="M55" s="6">
        <v>7061</v>
      </c>
    </row>
    <row r="56" spans="1:13" ht="45" x14ac:dyDescent="0.25">
      <c r="A56" s="5" t="s">
        <v>36</v>
      </c>
      <c r="B56" s="5" t="s">
        <v>35</v>
      </c>
      <c r="C56" s="5" t="s">
        <v>43</v>
      </c>
      <c r="D56" s="5" t="s">
        <v>576</v>
      </c>
      <c r="E56" s="8" t="s">
        <v>577</v>
      </c>
      <c r="F56" s="8" t="s">
        <v>482</v>
      </c>
      <c r="G56" s="5" t="s">
        <v>442</v>
      </c>
      <c r="H56" s="6">
        <v>115566</v>
      </c>
      <c r="I56" s="6">
        <v>13416</v>
      </c>
      <c r="J56" s="7">
        <v>0.11609999999999999</v>
      </c>
      <c r="K56" s="6"/>
      <c r="L56" s="6">
        <v>14593</v>
      </c>
      <c r="M56" s="6">
        <v>28009</v>
      </c>
    </row>
    <row r="57" spans="1:13" ht="60" x14ac:dyDescent="0.25">
      <c r="A57" s="5" t="s">
        <v>36</v>
      </c>
      <c r="B57" s="5" t="s">
        <v>35</v>
      </c>
      <c r="C57" s="5" t="s">
        <v>43</v>
      </c>
      <c r="D57" s="5" t="s">
        <v>578</v>
      </c>
      <c r="E57" s="8" t="s">
        <v>579</v>
      </c>
      <c r="F57" s="8" t="s">
        <v>547</v>
      </c>
      <c r="G57" s="5" t="s">
        <v>442</v>
      </c>
      <c r="H57" s="6">
        <v>100729</v>
      </c>
      <c r="I57" s="6"/>
      <c r="J57" s="5"/>
      <c r="K57" s="6"/>
      <c r="L57" s="6">
        <v>9958</v>
      </c>
      <c r="M57" s="6">
        <v>9958</v>
      </c>
    </row>
    <row r="58" spans="1:13" ht="30" x14ac:dyDescent="0.25">
      <c r="A58" s="5" t="s">
        <v>36</v>
      </c>
      <c r="B58" s="5" t="s">
        <v>35</v>
      </c>
      <c r="C58" s="5" t="s">
        <v>43</v>
      </c>
      <c r="D58" s="5" t="s">
        <v>580</v>
      </c>
      <c r="E58" s="8" t="s">
        <v>581</v>
      </c>
      <c r="F58" s="8" t="s">
        <v>582</v>
      </c>
      <c r="G58" s="5" t="s">
        <v>442</v>
      </c>
      <c r="H58" s="6">
        <v>41476</v>
      </c>
      <c r="I58" s="6">
        <v>3456</v>
      </c>
      <c r="J58" s="7">
        <v>8.3299999999999999E-2</v>
      </c>
      <c r="K58" s="6"/>
      <c r="L58" s="6">
        <v>10368</v>
      </c>
      <c r="M58" s="6">
        <v>13824</v>
      </c>
    </row>
    <row r="59" spans="1:13" ht="45" x14ac:dyDescent="0.25">
      <c r="A59" s="5" t="s">
        <v>36</v>
      </c>
      <c r="B59" s="5" t="s">
        <v>35</v>
      </c>
      <c r="C59" s="5" t="s">
        <v>43</v>
      </c>
      <c r="D59" s="5" t="s">
        <v>583</v>
      </c>
      <c r="E59" s="8" t="s">
        <v>584</v>
      </c>
      <c r="F59" s="8" t="s">
        <v>585</v>
      </c>
      <c r="G59" s="5" t="s">
        <v>442</v>
      </c>
      <c r="H59" s="6">
        <v>115801</v>
      </c>
      <c r="I59" s="6">
        <v>8787</v>
      </c>
      <c r="J59" s="7">
        <v>7.5899999999999995E-2</v>
      </c>
      <c r="K59" s="6"/>
      <c r="L59" s="6">
        <v>19456</v>
      </c>
      <c r="M59" s="6">
        <v>28243</v>
      </c>
    </row>
    <row r="60" spans="1:13" ht="45" x14ac:dyDescent="0.25">
      <c r="A60" s="5" t="s">
        <v>36</v>
      </c>
      <c r="B60" s="5" t="s">
        <v>35</v>
      </c>
      <c r="C60" s="5" t="s">
        <v>43</v>
      </c>
      <c r="D60" s="5" t="s">
        <v>586</v>
      </c>
      <c r="E60" s="8" t="s">
        <v>587</v>
      </c>
      <c r="F60" s="8" t="s">
        <v>512</v>
      </c>
      <c r="G60" s="5" t="s">
        <v>442</v>
      </c>
      <c r="H60" s="6">
        <v>66884</v>
      </c>
      <c r="I60" s="6"/>
      <c r="J60" s="5"/>
      <c r="K60" s="6"/>
      <c r="L60" s="6">
        <v>10944</v>
      </c>
      <c r="M60" s="6">
        <v>10944</v>
      </c>
    </row>
    <row r="61" spans="1:13" x14ac:dyDescent="0.25">
      <c r="A61" s="5" t="s">
        <v>36</v>
      </c>
      <c r="B61" s="5" t="s">
        <v>35</v>
      </c>
      <c r="C61" s="5" t="s">
        <v>43</v>
      </c>
      <c r="D61" s="5" t="s">
        <v>588</v>
      </c>
      <c r="E61" s="8" t="s">
        <v>589</v>
      </c>
      <c r="F61" s="8" t="s">
        <v>452</v>
      </c>
      <c r="G61" s="5" t="s">
        <v>442</v>
      </c>
      <c r="H61" s="6">
        <v>80583</v>
      </c>
      <c r="I61" s="6">
        <v>20146</v>
      </c>
      <c r="J61" s="7">
        <v>0.25</v>
      </c>
      <c r="K61" s="6"/>
      <c r="L61" s="6">
        <v>20146</v>
      </c>
      <c r="M61" s="6">
        <v>40292</v>
      </c>
    </row>
    <row r="62" spans="1:13" ht="45" x14ac:dyDescent="0.25">
      <c r="A62" s="5" t="s">
        <v>36</v>
      </c>
      <c r="B62" s="5" t="s">
        <v>35</v>
      </c>
      <c r="C62" s="5" t="s">
        <v>43</v>
      </c>
      <c r="D62" s="5" t="s">
        <v>590</v>
      </c>
      <c r="E62" s="8" t="s">
        <v>591</v>
      </c>
      <c r="F62" s="8" t="s">
        <v>506</v>
      </c>
      <c r="G62" s="5" t="s">
        <v>442</v>
      </c>
      <c r="H62" s="6">
        <v>50364</v>
      </c>
      <c r="I62" s="6"/>
      <c r="J62" s="5"/>
      <c r="K62" s="6"/>
      <c r="L62" s="6">
        <v>12592</v>
      </c>
      <c r="M62" s="6">
        <v>12592</v>
      </c>
    </row>
    <row r="63" spans="1:13" ht="60" x14ac:dyDescent="0.25">
      <c r="A63" s="5" t="s">
        <v>36</v>
      </c>
      <c r="B63" s="5" t="s">
        <v>35</v>
      </c>
      <c r="C63" s="5" t="s">
        <v>43</v>
      </c>
      <c r="D63" s="5" t="s">
        <v>592</v>
      </c>
      <c r="E63" s="8" t="s">
        <v>593</v>
      </c>
      <c r="F63" s="8" t="s">
        <v>452</v>
      </c>
      <c r="G63" s="5" t="s">
        <v>442</v>
      </c>
      <c r="H63" s="6">
        <v>100729</v>
      </c>
      <c r="I63" s="6"/>
      <c r="J63" s="5"/>
      <c r="K63" s="6"/>
      <c r="L63" s="6">
        <v>25182</v>
      </c>
      <c r="M63" s="6">
        <v>25182</v>
      </c>
    </row>
    <row r="64" spans="1:13" ht="45" x14ac:dyDescent="0.25">
      <c r="A64" s="5" t="s">
        <v>36</v>
      </c>
      <c r="B64" s="5" t="s">
        <v>35</v>
      </c>
      <c r="C64" s="5" t="s">
        <v>43</v>
      </c>
      <c r="D64" s="5" t="s">
        <v>594</v>
      </c>
      <c r="E64" s="8" t="s">
        <v>595</v>
      </c>
      <c r="F64" s="8" t="s">
        <v>464</v>
      </c>
      <c r="G64" s="5" t="s">
        <v>442</v>
      </c>
      <c r="H64" s="6">
        <v>100729</v>
      </c>
      <c r="I64" s="6"/>
      <c r="J64" s="5"/>
      <c r="K64" s="6"/>
      <c r="L64" s="6">
        <v>16788</v>
      </c>
      <c r="M64" s="6">
        <v>16788</v>
      </c>
    </row>
    <row r="65" spans="1:13" ht="30" x14ac:dyDescent="0.25">
      <c r="A65" s="5" t="s">
        <v>36</v>
      </c>
      <c r="B65" s="5" t="s">
        <v>35</v>
      </c>
      <c r="C65" s="5" t="s">
        <v>43</v>
      </c>
      <c r="D65" s="5" t="s">
        <v>596</v>
      </c>
      <c r="E65" s="8" t="s">
        <v>597</v>
      </c>
      <c r="F65" s="8" t="s">
        <v>452</v>
      </c>
      <c r="G65" s="5" t="s">
        <v>442</v>
      </c>
      <c r="H65" s="6">
        <v>70510</v>
      </c>
      <c r="I65" s="6">
        <v>11752</v>
      </c>
      <c r="J65" s="7">
        <v>0.16669999999999999</v>
      </c>
      <c r="K65" s="6"/>
      <c r="L65" s="6">
        <v>17626</v>
      </c>
      <c r="M65" s="6">
        <v>29378</v>
      </c>
    </row>
    <row r="66" spans="1:13" ht="45" x14ac:dyDescent="0.25">
      <c r="A66" s="5" t="s">
        <v>36</v>
      </c>
      <c r="B66" s="5" t="s">
        <v>35</v>
      </c>
      <c r="C66" s="5" t="s">
        <v>43</v>
      </c>
      <c r="D66" s="5" t="s">
        <v>598</v>
      </c>
      <c r="E66" s="8" t="s">
        <v>599</v>
      </c>
      <c r="F66" s="8" t="s">
        <v>441</v>
      </c>
      <c r="G66" s="5" t="s">
        <v>442</v>
      </c>
      <c r="H66" s="6">
        <v>105446</v>
      </c>
      <c r="I66" s="6">
        <v>6590</v>
      </c>
      <c r="J66" s="7">
        <v>6.25E-2</v>
      </c>
      <c r="K66" s="6"/>
      <c r="L66" s="6">
        <v>13180</v>
      </c>
      <c r="M66" s="6">
        <v>19770</v>
      </c>
    </row>
    <row r="67" spans="1:13" ht="30" x14ac:dyDescent="0.25">
      <c r="A67" s="5" t="s">
        <v>36</v>
      </c>
      <c r="B67" s="5" t="s">
        <v>35</v>
      </c>
      <c r="C67" s="5" t="s">
        <v>43</v>
      </c>
      <c r="D67" s="5" t="s">
        <v>600</v>
      </c>
      <c r="E67" s="8" t="s">
        <v>601</v>
      </c>
      <c r="F67" s="8" t="s">
        <v>602</v>
      </c>
      <c r="G67" s="5" t="s">
        <v>442</v>
      </c>
      <c r="H67" s="6">
        <v>83192</v>
      </c>
      <c r="I67" s="6"/>
      <c r="J67" s="5"/>
      <c r="K67" s="6"/>
      <c r="L67" s="6">
        <v>20798</v>
      </c>
      <c r="M67" s="6">
        <v>20798</v>
      </c>
    </row>
    <row r="68" spans="1:13" ht="45" x14ac:dyDescent="0.25">
      <c r="A68" s="5" t="s">
        <v>36</v>
      </c>
      <c r="B68" s="5" t="s">
        <v>35</v>
      </c>
      <c r="C68" s="5" t="s">
        <v>43</v>
      </c>
      <c r="D68" s="5" t="s">
        <v>603</v>
      </c>
      <c r="E68" s="8" t="s">
        <v>604</v>
      </c>
      <c r="F68" s="8" t="s">
        <v>506</v>
      </c>
      <c r="G68" s="5" t="s">
        <v>442</v>
      </c>
      <c r="H68" s="6">
        <v>100729</v>
      </c>
      <c r="I68" s="6"/>
      <c r="J68" s="5"/>
      <c r="K68" s="6"/>
      <c r="L68" s="6">
        <v>25183</v>
      </c>
      <c r="M68" s="6">
        <v>25183</v>
      </c>
    </row>
    <row r="69" spans="1:13" ht="60" x14ac:dyDescent="0.25">
      <c r="A69" s="5" t="s">
        <v>36</v>
      </c>
      <c r="B69" s="5" t="s">
        <v>35</v>
      </c>
      <c r="C69" s="5" t="s">
        <v>43</v>
      </c>
      <c r="D69" s="5" t="s">
        <v>605</v>
      </c>
      <c r="E69" s="8" t="s">
        <v>606</v>
      </c>
      <c r="F69" s="8" t="s">
        <v>607</v>
      </c>
      <c r="G69" s="5" t="s">
        <v>442</v>
      </c>
      <c r="H69" s="6">
        <v>116637</v>
      </c>
      <c r="I69" s="6">
        <v>8285</v>
      </c>
      <c r="J69" s="7">
        <v>7.0999999999999994E-2</v>
      </c>
      <c r="K69" s="6"/>
      <c r="L69" s="6">
        <v>14594</v>
      </c>
      <c r="M69" s="6">
        <v>22879</v>
      </c>
    </row>
    <row r="70" spans="1:13" ht="45" x14ac:dyDescent="0.25">
      <c r="A70" s="5" t="s">
        <v>36</v>
      </c>
      <c r="B70" s="5" t="s">
        <v>35</v>
      </c>
      <c r="C70" s="5" t="s">
        <v>43</v>
      </c>
      <c r="D70" s="5" t="s">
        <v>608</v>
      </c>
      <c r="E70" s="8" t="s">
        <v>609</v>
      </c>
      <c r="F70" s="8" t="s">
        <v>554</v>
      </c>
      <c r="G70" s="5" t="s">
        <v>442</v>
      </c>
      <c r="H70" s="6">
        <v>100729</v>
      </c>
      <c r="I70" s="6"/>
      <c r="J70" s="5"/>
      <c r="K70" s="6"/>
      <c r="L70" s="6">
        <v>25182</v>
      </c>
      <c r="M70" s="6">
        <v>25182</v>
      </c>
    </row>
    <row r="71" spans="1:13" ht="60" x14ac:dyDescent="0.25">
      <c r="A71" s="5" t="s">
        <v>36</v>
      </c>
      <c r="B71" s="5" t="s">
        <v>35</v>
      </c>
      <c r="C71" s="5" t="s">
        <v>43</v>
      </c>
      <c r="D71" s="5" t="s">
        <v>610</v>
      </c>
      <c r="E71" s="8" t="s">
        <v>611</v>
      </c>
      <c r="F71" s="8" t="s">
        <v>612</v>
      </c>
      <c r="G71" s="5" t="s">
        <v>442</v>
      </c>
      <c r="H71" s="6">
        <v>116743</v>
      </c>
      <c r="I71" s="6"/>
      <c r="J71" s="5"/>
      <c r="K71" s="6"/>
      <c r="L71" s="6">
        <v>14593</v>
      </c>
      <c r="M71" s="6">
        <v>14593</v>
      </c>
    </row>
    <row r="72" spans="1:13" ht="45" x14ac:dyDescent="0.25">
      <c r="A72" s="5" t="s">
        <v>36</v>
      </c>
      <c r="B72" s="5" t="s">
        <v>35</v>
      </c>
      <c r="C72" s="5" t="s">
        <v>43</v>
      </c>
      <c r="D72" s="5" t="s">
        <v>613</v>
      </c>
      <c r="E72" s="8" t="s">
        <v>614</v>
      </c>
      <c r="F72" s="8" t="s">
        <v>464</v>
      </c>
      <c r="G72" s="5" t="s">
        <v>442</v>
      </c>
      <c r="H72" s="6">
        <v>25182</v>
      </c>
      <c r="I72" s="6"/>
      <c r="J72" s="5"/>
      <c r="K72" s="6"/>
      <c r="L72" s="6"/>
      <c r="M72" s="6"/>
    </row>
    <row r="73" spans="1:13" ht="30" x14ac:dyDescent="0.25">
      <c r="A73" s="5" t="s">
        <v>36</v>
      </c>
      <c r="B73" s="5" t="s">
        <v>35</v>
      </c>
      <c r="C73" s="5" t="s">
        <v>43</v>
      </c>
      <c r="D73" s="5" t="s">
        <v>615</v>
      </c>
      <c r="E73" s="8" t="s">
        <v>616</v>
      </c>
      <c r="F73" s="8" t="s">
        <v>547</v>
      </c>
      <c r="G73" s="5" t="s">
        <v>442</v>
      </c>
      <c r="H73" s="6">
        <v>100729</v>
      </c>
      <c r="I73" s="6"/>
      <c r="J73" s="5"/>
      <c r="K73" s="6"/>
      <c r="L73" s="6">
        <v>25182</v>
      </c>
      <c r="M73" s="6">
        <v>25182</v>
      </c>
    </row>
    <row r="74" spans="1:13" ht="45" x14ac:dyDescent="0.25">
      <c r="A74" s="5" t="s">
        <v>36</v>
      </c>
      <c r="B74" s="5" t="s">
        <v>35</v>
      </c>
      <c r="C74" s="5" t="s">
        <v>43</v>
      </c>
      <c r="D74" s="5" t="s">
        <v>617</v>
      </c>
      <c r="E74" s="8" t="s">
        <v>618</v>
      </c>
      <c r="F74" s="8" t="s">
        <v>464</v>
      </c>
      <c r="G74" s="5" t="s">
        <v>442</v>
      </c>
      <c r="H74" s="6">
        <v>100729</v>
      </c>
      <c r="I74" s="6"/>
      <c r="J74" s="5"/>
      <c r="K74" s="6"/>
      <c r="L74" s="6"/>
      <c r="M74" s="6"/>
    </row>
    <row r="75" spans="1:13" ht="60" x14ac:dyDescent="0.25">
      <c r="A75" s="5" t="s">
        <v>36</v>
      </c>
      <c r="B75" s="5" t="s">
        <v>35</v>
      </c>
      <c r="C75" s="5" t="s">
        <v>43</v>
      </c>
      <c r="D75" s="5" t="s">
        <v>619</v>
      </c>
      <c r="E75" s="8" t="s">
        <v>620</v>
      </c>
      <c r="F75" s="8" t="s">
        <v>506</v>
      </c>
      <c r="G75" s="5" t="s">
        <v>442</v>
      </c>
      <c r="H75" s="6">
        <v>100729</v>
      </c>
      <c r="I75" s="6"/>
      <c r="J75" s="5"/>
      <c r="K75" s="6"/>
      <c r="L75" s="6"/>
      <c r="M75" s="6"/>
    </row>
    <row r="76" spans="1:13" ht="30" x14ac:dyDescent="0.25">
      <c r="A76" s="5" t="s">
        <v>36</v>
      </c>
      <c r="B76" s="5" t="s">
        <v>35</v>
      </c>
      <c r="C76" s="5" t="s">
        <v>47</v>
      </c>
      <c r="D76" s="5" t="s">
        <v>621</v>
      </c>
      <c r="E76" s="8" t="s">
        <v>622</v>
      </c>
      <c r="F76" s="8" t="s">
        <v>488</v>
      </c>
      <c r="G76" s="5" t="s">
        <v>442</v>
      </c>
      <c r="H76" s="6">
        <v>25487286</v>
      </c>
      <c r="I76" s="6">
        <v>2066880</v>
      </c>
      <c r="J76" s="7">
        <v>8.1100000000000005E-2</v>
      </c>
      <c r="K76" s="6">
        <v>71504</v>
      </c>
      <c r="L76" s="6">
        <v>1619545</v>
      </c>
      <c r="M76" s="6">
        <v>3757930</v>
      </c>
    </row>
    <row r="77" spans="1:13" x14ac:dyDescent="0.25">
      <c r="A77" s="5" t="s">
        <v>36</v>
      </c>
      <c r="B77" s="5" t="s">
        <v>35</v>
      </c>
      <c r="C77" s="5" t="s">
        <v>47</v>
      </c>
      <c r="D77" s="5" t="s">
        <v>623</v>
      </c>
      <c r="E77" s="8" t="s">
        <v>624</v>
      </c>
      <c r="F77" s="8" t="s">
        <v>506</v>
      </c>
      <c r="G77" s="5" t="s">
        <v>442</v>
      </c>
      <c r="H77" s="6">
        <v>5103683</v>
      </c>
      <c r="I77" s="6">
        <v>890813</v>
      </c>
      <c r="J77" s="7">
        <v>0.17449999999999999</v>
      </c>
      <c r="K77" s="6"/>
      <c r="L77" s="6">
        <v>593233</v>
      </c>
      <c r="M77" s="6">
        <v>1484046</v>
      </c>
    </row>
    <row r="78" spans="1:13" ht="45" x14ac:dyDescent="0.25">
      <c r="A78" s="5" t="s">
        <v>36</v>
      </c>
      <c r="B78" s="5" t="s">
        <v>35</v>
      </c>
      <c r="C78" s="5" t="s">
        <v>47</v>
      </c>
      <c r="D78" s="5" t="s">
        <v>625</v>
      </c>
      <c r="E78" s="8" t="s">
        <v>626</v>
      </c>
      <c r="F78" s="8" t="s">
        <v>452</v>
      </c>
      <c r="G78" s="5" t="s">
        <v>442</v>
      </c>
      <c r="H78" s="6">
        <v>4228000</v>
      </c>
      <c r="I78" s="6">
        <v>52273</v>
      </c>
      <c r="J78" s="7">
        <v>1.24E-2</v>
      </c>
      <c r="K78" s="6"/>
      <c r="L78" s="6">
        <v>302918</v>
      </c>
      <c r="M78" s="6">
        <v>355191</v>
      </c>
    </row>
    <row r="79" spans="1:13" x14ac:dyDescent="0.25">
      <c r="A79" s="5" t="s">
        <v>36</v>
      </c>
      <c r="B79" s="5" t="s">
        <v>35</v>
      </c>
      <c r="C79" s="5" t="s">
        <v>47</v>
      </c>
      <c r="D79" s="5" t="s">
        <v>627</v>
      </c>
      <c r="E79" s="8" t="s">
        <v>628</v>
      </c>
      <c r="F79" s="8" t="s">
        <v>506</v>
      </c>
      <c r="G79" s="5" t="s">
        <v>442</v>
      </c>
      <c r="H79" s="6">
        <v>6034714</v>
      </c>
      <c r="I79" s="6">
        <v>812058</v>
      </c>
      <c r="J79" s="7">
        <v>0.1346</v>
      </c>
      <c r="K79" s="6"/>
      <c r="L79" s="6">
        <v>805630</v>
      </c>
      <c r="M79" s="6">
        <v>1617688</v>
      </c>
    </row>
    <row r="80" spans="1:13" ht="30" x14ac:dyDescent="0.25">
      <c r="A80" s="5" t="s">
        <v>36</v>
      </c>
      <c r="B80" s="5" t="s">
        <v>35</v>
      </c>
      <c r="C80" s="5" t="s">
        <v>59</v>
      </c>
      <c r="D80" s="5" t="s">
        <v>629</v>
      </c>
      <c r="E80" s="8" t="s">
        <v>58</v>
      </c>
      <c r="F80" s="8" t="s">
        <v>630</v>
      </c>
      <c r="G80" s="5" t="s">
        <v>442</v>
      </c>
      <c r="H80" s="6">
        <v>40204458</v>
      </c>
      <c r="I80" s="6">
        <v>6048800</v>
      </c>
      <c r="J80" s="7">
        <v>0.15049999999999999</v>
      </c>
      <c r="K80" s="6"/>
      <c r="L80" s="6"/>
      <c r="M80" s="6">
        <v>6048800</v>
      </c>
    </row>
    <row r="81" spans="1:13" ht="30" x14ac:dyDescent="0.25">
      <c r="A81" s="5" t="s">
        <v>36</v>
      </c>
      <c r="B81" s="5" t="s">
        <v>35</v>
      </c>
      <c r="C81" s="5" t="s">
        <v>62</v>
      </c>
      <c r="D81" s="5" t="s">
        <v>631</v>
      </c>
      <c r="E81" s="8" t="s">
        <v>632</v>
      </c>
      <c r="F81" s="8" t="s">
        <v>633</v>
      </c>
      <c r="G81" s="5" t="s">
        <v>442</v>
      </c>
      <c r="H81" s="6">
        <v>23834230</v>
      </c>
      <c r="I81" s="6">
        <v>4305695</v>
      </c>
      <c r="J81" s="7">
        <v>0.1807</v>
      </c>
      <c r="K81" s="6"/>
      <c r="L81" s="6">
        <v>2733500</v>
      </c>
      <c r="M81" s="6">
        <v>7039195</v>
      </c>
    </row>
    <row r="82" spans="1:13" x14ac:dyDescent="0.25">
      <c r="A82" s="5" t="s">
        <v>36</v>
      </c>
      <c r="B82" s="5" t="s">
        <v>35</v>
      </c>
      <c r="C82" s="5" t="s">
        <v>62</v>
      </c>
      <c r="D82" s="5" t="s">
        <v>634</v>
      </c>
      <c r="E82" s="8" t="s">
        <v>635</v>
      </c>
      <c r="F82" s="8" t="s">
        <v>506</v>
      </c>
      <c r="G82" s="5" t="s">
        <v>442</v>
      </c>
      <c r="H82" s="6">
        <v>4900000</v>
      </c>
      <c r="I82" s="6">
        <v>419557</v>
      </c>
      <c r="J82" s="7">
        <v>8.5599999999999996E-2</v>
      </c>
      <c r="K82" s="6">
        <v>158869</v>
      </c>
      <c r="L82" s="6">
        <v>510090</v>
      </c>
      <c r="M82" s="6">
        <v>1088516</v>
      </c>
    </row>
    <row r="83" spans="1:13" ht="30" x14ac:dyDescent="0.25">
      <c r="A83" s="5" t="s">
        <v>36</v>
      </c>
      <c r="B83" s="5" t="s">
        <v>35</v>
      </c>
      <c r="C83" s="5" t="s">
        <v>62</v>
      </c>
      <c r="D83" s="5" t="s">
        <v>636</v>
      </c>
      <c r="E83" s="8" t="s">
        <v>637</v>
      </c>
      <c r="F83" s="8" t="s">
        <v>633</v>
      </c>
      <c r="G83" s="5" t="s">
        <v>442</v>
      </c>
      <c r="H83" s="6">
        <v>17334520</v>
      </c>
      <c r="I83" s="6">
        <v>1334103</v>
      </c>
      <c r="J83" s="7">
        <v>7.6999999999999999E-2</v>
      </c>
      <c r="K83" s="6">
        <v>148635</v>
      </c>
      <c r="L83" s="6">
        <v>1765400</v>
      </c>
      <c r="M83" s="6">
        <v>3248138</v>
      </c>
    </row>
    <row r="84" spans="1:13" ht="30" x14ac:dyDescent="0.25">
      <c r="A84" s="5" t="s">
        <v>36</v>
      </c>
      <c r="B84" s="5" t="s">
        <v>35</v>
      </c>
      <c r="C84" s="5" t="s">
        <v>62</v>
      </c>
      <c r="D84" s="5" t="s">
        <v>638</v>
      </c>
      <c r="E84" s="8" t="s">
        <v>639</v>
      </c>
      <c r="F84" s="8" t="s">
        <v>633</v>
      </c>
      <c r="G84" s="5" t="s">
        <v>442</v>
      </c>
      <c r="H84" s="6">
        <v>26156617</v>
      </c>
      <c r="I84" s="6">
        <v>3035068</v>
      </c>
      <c r="J84" s="7">
        <v>0.11600000000000001</v>
      </c>
      <c r="K84" s="6">
        <v>37441</v>
      </c>
      <c r="L84" s="6">
        <v>2296000</v>
      </c>
      <c r="M84" s="6">
        <v>5368509</v>
      </c>
    </row>
    <row r="85" spans="1:13" x14ac:dyDescent="0.25">
      <c r="A85" s="5" t="s">
        <v>36</v>
      </c>
      <c r="B85" s="5" t="s">
        <v>35</v>
      </c>
      <c r="C85" s="5" t="s">
        <v>62</v>
      </c>
      <c r="D85" s="5" t="s">
        <v>640</v>
      </c>
      <c r="E85" s="8" t="s">
        <v>641</v>
      </c>
      <c r="F85" s="8" t="s">
        <v>633</v>
      </c>
      <c r="G85" s="5" t="s">
        <v>442</v>
      </c>
      <c r="H85" s="6">
        <v>9809785</v>
      </c>
      <c r="I85" s="6">
        <v>596990</v>
      </c>
      <c r="J85" s="7">
        <v>6.0900000000000003E-2</v>
      </c>
      <c r="K85" s="6">
        <v>55436</v>
      </c>
      <c r="L85" s="6">
        <v>714000</v>
      </c>
      <c r="M85" s="6">
        <v>1366426</v>
      </c>
    </row>
    <row r="86" spans="1:13" ht="30" x14ac:dyDescent="0.25">
      <c r="A86" s="5" t="s">
        <v>36</v>
      </c>
      <c r="B86" s="5" t="s">
        <v>35</v>
      </c>
      <c r="C86" s="5" t="s">
        <v>64</v>
      </c>
      <c r="D86" s="5" t="s">
        <v>642</v>
      </c>
      <c r="E86" s="8" t="s">
        <v>643</v>
      </c>
      <c r="F86" s="8" t="s">
        <v>488</v>
      </c>
      <c r="G86" s="5" t="s">
        <v>442</v>
      </c>
      <c r="H86" s="6">
        <v>4903335</v>
      </c>
      <c r="I86" s="6">
        <v>858315</v>
      </c>
      <c r="J86" s="7">
        <v>0.17499999999999999</v>
      </c>
      <c r="K86" s="6"/>
      <c r="L86" s="6">
        <v>273905</v>
      </c>
      <c r="M86" s="6">
        <v>1132220</v>
      </c>
    </row>
    <row r="87" spans="1:13" ht="45" x14ac:dyDescent="0.25">
      <c r="A87" s="5" t="s">
        <v>36</v>
      </c>
      <c r="B87" s="5" t="s">
        <v>35</v>
      </c>
      <c r="C87" s="5" t="s">
        <v>68</v>
      </c>
      <c r="D87" s="5" t="s">
        <v>644</v>
      </c>
      <c r="E87" s="8" t="s">
        <v>645</v>
      </c>
      <c r="F87" s="8" t="s">
        <v>633</v>
      </c>
      <c r="G87" s="5" t="s">
        <v>442</v>
      </c>
      <c r="H87" s="6">
        <v>8846597</v>
      </c>
      <c r="I87" s="6">
        <v>431237</v>
      </c>
      <c r="J87" s="7">
        <v>4.87E-2</v>
      </c>
      <c r="K87" s="6">
        <v>99689</v>
      </c>
      <c r="L87" s="6">
        <v>391300</v>
      </c>
      <c r="M87" s="6">
        <v>922226</v>
      </c>
    </row>
    <row r="88" spans="1:13" x14ac:dyDescent="0.25">
      <c r="A88" s="5" t="s">
        <v>36</v>
      </c>
      <c r="B88" s="5" t="s">
        <v>35</v>
      </c>
      <c r="C88" s="5" t="s">
        <v>70</v>
      </c>
      <c r="D88" s="5" t="s">
        <v>646</v>
      </c>
      <c r="E88" s="8" t="s">
        <v>647</v>
      </c>
      <c r="F88" s="8" t="s">
        <v>633</v>
      </c>
      <c r="G88" s="5" t="s">
        <v>442</v>
      </c>
      <c r="H88" s="6">
        <v>20642061</v>
      </c>
      <c r="I88" s="6">
        <v>4472041</v>
      </c>
      <c r="J88" s="7">
        <v>0.21659999999999999</v>
      </c>
      <c r="K88" s="6">
        <v>25652</v>
      </c>
      <c r="L88" s="6">
        <v>1665258</v>
      </c>
      <c r="M88" s="6">
        <v>6162951</v>
      </c>
    </row>
    <row r="89" spans="1:13" ht="45" x14ac:dyDescent="0.25">
      <c r="A89" s="5" t="s">
        <v>36</v>
      </c>
      <c r="B89" s="5" t="s">
        <v>35</v>
      </c>
      <c r="C89" s="5" t="s">
        <v>74</v>
      </c>
      <c r="D89" s="5" t="s">
        <v>648</v>
      </c>
      <c r="E89" s="8" t="s">
        <v>649</v>
      </c>
      <c r="F89" s="8" t="s">
        <v>630</v>
      </c>
      <c r="G89" s="5" t="s">
        <v>442</v>
      </c>
      <c r="H89" s="6">
        <v>54894070</v>
      </c>
      <c r="I89" s="6">
        <v>4968454</v>
      </c>
      <c r="J89" s="7">
        <v>9.0499999999999997E-2</v>
      </c>
      <c r="K89" s="6">
        <v>569034</v>
      </c>
      <c r="L89" s="6">
        <v>4032000</v>
      </c>
      <c r="M89" s="6">
        <v>9569488</v>
      </c>
    </row>
    <row r="90" spans="1:13" x14ac:dyDescent="0.25">
      <c r="A90" s="5" t="s">
        <v>36</v>
      </c>
      <c r="B90" s="5" t="s">
        <v>35</v>
      </c>
      <c r="C90" s="5" t="s">
        <v>76</v>
      </c>
      <c r="D90" s="5" t="s">
        <v>650</v>
      </c>
      <c r="E90" s="8" t="s">
        <v>651</v>
      </c>
      <c r="F90" s="8" t="s">
        <v>652</v>
      </c>
      <c r="G90" s="5" t="s">
        <v>442</v>
      </c>
      <c r="H90" s="6">
        <v>13783757</v>
      </c>
      <c r="I90" s="6">
        <v>2971277</v>
      </c>
      <c r="J90" s="7">
        <v>0.21560000000000001</v>
      </c>
      <c r="K90" s="6">
        <v>251905</v>
      </c>
      <c r="L90" s="6">
        <v>980350</v>
      </c>
      <c r="M90" s="6">
        <v>4203532</v>
      </c>
    </row>
    <row r="91" spans="1:13" x14ac:dyDescent="0.25">
      <c r="A91" s="5" t="s">
        <v>36</v>
      </c>
      <c r="B91" s="5" t="s">
        <v>35</v>
      </c>
      <c r="C91" s="5" t="s">
        <v>79</v>
      </c>
      <c r="D91" s="5" t="s">
        <v>653</v>
      </c>
      <c r="E91" s="8" t="s">
        <v>654</v>
      </c>
      <c r="F91" s="8" t="s">
        <v>655</v>
      </c>
      <c r="G91" s="5" t="s">
        <v>442</v>
      </c>
      <c r="H91" s="6">
        <v>21000000</v>
      </c>
      <c r="I91" s="6">
        <v>1145783</v>
      </c>
      <c r="J91" s="7">
        <f>I91/H91</f>
        <v>5.4561095238095235E-2</v>
      </c>
      <c r="K91" s="6">
        <v>154945</v>
      </c>
      <c r="L91" s="6">
        <v>4559882</v>
      </c>
      <c r="M91" s="6">
        <f>I91+K91+L91</f>
        <v>5860610</v>
      </c>
    </row>
    <row r="92" spans="1:13" x14ac:dyDescent="0.25">
      <c r="A92" s="5" t="s">
        <v>36</v>
      </c>
      <c r="B92" s="5" t="s">
        <v>35</v>
      </c>
      <c r="C92" s="5" t="s">
        <v>84</v>
      </c>
      <c r="D92" s="5" t="s">
        <v>653</v>
      </c>
      <c r="E92" s="8" t="s">
        <v>654</v>
      </c>
      <c r="F92" s="8" t="s">
        <v>655</v>
      </c>
      <c r="G92" s="5" t="s">
        <v>442</v>
      </c>
      <c r="H92" s="6">
        <v>11190000</v>
      </c>
      <c r="I92" s="6">
        <v>941620</v>
      </c>
      <c r="J92" s="7">
        <f>I92/H92</f>
        <v>8.4148346738159074E-2</v>
      </c>
      <c r="K92" s="6">
        <v>93369</v>
      </c>
      <c r="L92" s="6">
        <v>1232848</v>
      </c>
      <c r="M92" s="6">
        <f>I92+K92+L92</f>
        <v>2267837</v>
      </c>
    </row>
    <row r="93" spans="1:13" ht="30" x14ac:dyDescent="0.25">
      <c r="A93" s="5" t="s">
        <v>36</v>
      </c>
      <c r="B93" s="5" t="s">
        <v>35</v>
      </c>
      <c r="C93" s="5" t="s">
        <v>80</v>
      </c>
      <c r="D93" s="5" t="s">
        <v>656</v>
      </c>
      <c r="E93" s="8" t="s">
        <v>657</v>
      </c>
      <c r="F93" s="8" t="s">
        <v>633</v>
      </c>
      <c r="G93" s="5" t="s">
        <v>442</v>
      </c>
      <c r="H93" s="6">
        <v>718492</v>
      </c>
      <c r="I93" s="6">
        <v>99423</v>
      </c>
      <c r="J93" s="7">
        <v>0.1384</v>
      </c>
      <c r="K93" s="6">
        <v>5131</v>
      </c>
      <c r="L93" s="6">
        <v>38756</v>
      </c>
      <c r="M93" s="6">
        <v>143310</v>
      </c>
    </row>
    <row r="94" spans="1:13" ht="30" x14ac:dyDescent="0.25">
      <c r="A94" s="5" t="s">
        <v>36</v>
      </c>
      <c r="B94" s="5" t="s">
        <v>35</v>
      </c>
      <c r="C94" s="5" t="s">
        <v>80</v>
      </c>
      <c r="D94" s="5" t="s">
        <v>658</v>
      </c>
      <c r="E94" s="8" t="s">
        <v>659</v>
      </c>
      <c r="F94" s="8" t="s">
        <v>660</v>
      </c>
      <c r="G94" s="5" t="s">
        <v>442</v>
      </c>
      <c r="H94" s="6">
        <v>1323000</v>
      </c>
      <c r="I94" s="6">
        <v>644679</v>
      </c>
      <c r="J94" s="7">
        <v>0.48730000000000001</v>
      </c>
      <c r="K94" s="6"/>
      <c r="L94" s="6">
        <v>175000</v>
      </c>
      <c r="M94" s="6">
        <v>819679</v>
      </c>
    </row>
    <row r="95" spans="1:13" ht="30" x14ac:dyDescent="0.25">
      <c r="A95" s="5" t="s">
        <v>36</v>
      </c>
      <c r="B95" s="5" t="s">
        <v>35</v>
      </c>
      <c r="C95" s="5" t="s">
        <v>87</v>
      </c>
      <c r="D95" s="5" t="s">
        <v>661</v>
      </c>
      <c r="E95" s="8" t="s">
        <v>662</v>
      </c>
      <c r="F95" s="8" t="s">
        <v>663</v>
      </c>
      <c r="G95" s="5" t="s">
        <v>442</v>
      </c>
      <c r="H95" s="6">
        <v>97218</v>
      </c>
      <c r="I95" s="6"/>
      <c r="J95" s="5"/>
      <c r="K95" s="6"/>
      <c r="L95" s="6">
        <v>97218</v>
      </c>
      <c r="M95" s="6">
        <v>97218</v>
      </c>
    </row>
    <row r="96" spans="1:13" ht="30" x14ac:dyDescent="0.25">
      <c r="A96" s="5" t="s">
        <v>36</v>
      </c>
      <c r="B96" s="5" t="s">
        <v>35</v>
      </c>
      <c r="C96" s="5" t="s">
        <v>87</v>
      </c>
      <c r="D96" s="5" t="s">
        <v>664</v>
      </c>
      <c r="E96" s="8" t="s">
        <v>665</v>
      </c>
      <c r="F96" s="8" t="s">
        <v>666</v>
      </c>
      <c r="G96" s="5" t="s">
        <v>442</v>
      </c>
      <c r="H96" s="6">
        <v>132285</v>
      </c>
      <c r="I96" s="6">
        <v>34972</v>
      </c>
      <c r="J96" s="7">
        <v>0.26440000000000002</v>
      </c>
      <c r="K96" s="6"/>
      <c r="L96" s="6">
        <v>20934</v>
      </c>
      <c r="M96" s="6">
        <v>55906</v>
      </c>
    </row>
    <row r="97" spans="1:13" ht="30" x14ac:dyDescent="0.25">
      <c r="A97" s="5" t="s">
        <v>36</v>
      </c>
      <c r="B97" s="5" t="s">
        <v>35</v>
      </c>
      <c r="C97" s="5" t="s">
        <v>87</v>
      </c>
      <c r="D97" s="5" t="s">
        <v>667</v>
      </c>
      <c r="E97" s="8" t="s">
        <v>668</v>
      </c>
      <c r="F97" s="8" t="s">
        <v>669</v>
      </c>
      <c r="G97" s="5" t="s">
        <v>442</v>
      </c>
      <c r="H97" s="6">
        <v>206015</v>
      </c>
      <c r="I97" s="6">
        <v>16796</v>
      </c>
      <c r="J97" s="7">
        <v>8.1500000000000003E-2</v>
      </c>
      <c r="K97" s="6"/>
      <c r="L97" s="6">
        <v>85024</v>
      </c>
      <c r="M97" s="6">
        <v>101820</v>
      </c>
    </row>
    <row r="98" spans="1:13" ht="30" x14ac:dyDescent="0.25">
      <c r="A98" s="5" t="s">
        <v>36</v>
      </c>
      <c r="B98" s="5" t="s">
        <v>35</v>
      </c>
      <c r="C98" s="5" t="s">
        <v>87</v>
      </c>
      <c r="D98" s="5" t="s">
        <v>670</v>
      </c>
      <c r="E98" s="8" t="s">
        <v>671</v>
      </c>
      <c r="F98" s="8" t="s">
        <v>672</v>
      </c>
      <c r="G98" s="5" t="s">
        <v>446</v>
      </c>
      <c r="H98" s="6">
        <v>31351</v>
      </c>
      <c r="I98" s="6">
        <v>31351</v>
      </c>
      <c r="J98" s="7">
        <v>1</v>
      </c>
      <c r="K98" s="6"/>
      <c r="L98" s="6"/>
      <c r="M98" s="6">
        <v>31351</v>
      </c>
    </row>
    <row r="99" spans="1:13" ht="30" x14ac:dyDescent="0.25">
      <c r="A99" s="5" t="s">
        <v>36</v>
      </c>
      <c r="B99" s="5" t="s">
        <v>35</v>
      </c>
      <c r="C99" s="5" t="s">
        <v>87</v>
      </c>
      <c r="D99" s="5" t="s">
        <v>673</v>
      </c>
      <c r="E99" s="8" t="s">
        <v>674</v>
      </c>
      <c r="F99" s="8" t="s">
        <v>675</v>
      </c>
      <c r="G99" s="5" t="s">
        <v>442</v>
      </c>
      <c r="H99" s="6">
        <v>136214</v>
      </c>
      <c r="I99" s="6">
        <v>68371</v>
      </c>
      <c r="J99" s="7">
        <v>0.50190000000000001</v>
      </c>
      <c r="K99" s="6"/>
      <c r="L99" s="6"/>
      <c r="M99" s="6">
        <v>68371</v>
      </c>
    </row>
    <row r="100" spans="1:13" ht="30" x14ac:dyDescent="0.25">
      <c r="A100" s="5" t="s">
        <v>36</v>
      </c>
      <c r="B100" s="5" t="s">
        <v>35</v>
      </c>
      <c r="C100" s="5" t="s">
        <v>87</v>
      </c>
      <c r="D100" s="5" t="s">
        <v>676</v>
      </c>
      <c r="E100" s="8" t="s">
        <v>677</v>
      </c>
      <c r="F100" s="8" t="s">
        <v>678</v>
      </c>
      <c r="G100" s="5" t="s">
        <v>442</v>
      </c>
      <c r="H100" s="6">
        <v>58297</v>
      </c>
      <c r="I100" s="6"/>
      <c r="J100" s="5"/>
      <c r="K100" s="6"/>
      <c r="L100" s="6">
        <v>11244</v>
      </c>
      <c r="M100" s="6">
        <v>11244</v>
      </c>
    </row>
    <row r="101" spans="1:13" ht="30" x14ac:dyDescent="0.25">
      <c r="A101" s="5" t="s">
        <v>36</v>
      </c>
      <c r="B101" s="5" t="s">
        <v>35</v>
      </c>
      <c r="C101" s="5" t="s">
        <v>87</v>
      </c>
      <c r="D101" s="5" t="s">
        <v>679</v>
      </c>
      <c r="E101" s="8" t="s">
        <v>680</v>
      </c>
      <c r="F101" s="8" t="s">
        <v>681</v>
      </c>
      <c r="G101" s="5" t="s">
        <v>442</v>
      </c>
      <c r="H101" s="6">
        <v>159404</v>
      </c>
      <c r="I101" s="6"/>
      <c r="J101" s="5"/>
      <c r="K101" s="6"/>
      <c r="L101" s="6">
        <v>66294</v>
      </c>
      <c r="M101" s="6">
        <v>66294</v>
      </c>
    </row>
    <row r="102" spans="1:13" ht="30" x14ac:dyDescent="0.25">
      <c r="A102" s="5" t="s">
        <v>36</v>
      </c>
      <c r="B102" s="5" t="s">
        <v>35</v>
      </c>
      <c r="C102" s="5" t="s">
        <v>87</v>
      </c>
      <c r="D102" s="5" t="s">
        <v>682</v>
      </c>
      <c r="E102" s="8" t="s">
        <v>683</v>
      </c>
      <c r="F102" s="8" t="s">
        <v>684</v>
      </c>
      <c r="G102" s="5" t="s">
        <v>442</v>
      </c>
      <c r="H102" s="6">
        <v>65142</v>
      </c>
      <c r="I102" s="6">
        <v>32440</v>
      </c>
      <c r="J102" s="7">
        <v>0.498</v>
      </c>
      <c r="K102" s="6"/>
      <c r="L102" s="6">
        <v>32703</v>
      </c>
      <c r="M102" s="6">
        <v>65143</v>
      </c>
    </row>
    <row r="103" spans="1:13" ht="30" x14ac:dyDescent="0.25">
      <c r="A103" s="5" t="s">
        <v>36</v>
      </c>
      <c r="B103" s="5" t="s">
        <v>35</v>
      </c>
      <c r="C103" s="5" t="s">
        <v>87</v>
      </c>
      <c r="D103" s="5" t="s">
        <v>685</v>
      </c>
      <c r="E103" s="8" t="s">
        <v>686</v>
      </c>
      <c r="F103" s="8" t="s">
        <v>687</v>
      </c>
      <c r="G103" s="5" t="s">
        <v>442</v>
      </c>
      <c r="H103" s="6">
        <v>44299</v>
      </c>
      <c r="I103" s="6"/>
      <c r="J103" s="5"/>
      <c r="K103" s="6"/>
      <c r="L103" s="6"/>
      <c r="M103" s="6"/>
    </row>
    <row r="104" spans="1:13" ht="30" x14ac:dyDescent="0.25">
      <c r="A104" s="5" t="s">
        <v>36</v>
      </c>
      <c r="B104" s="5" t="s">
        <v>35</v>
      </c>
      <c r="C104" s="5" t="s">
        <v>87</v>
      </c>
      <c r="D104" s="5" t="s">
        <v>688</v>
      </c>
      <c r="E104" s="8" t="s">
        <v>689</v>
      </c>
      <c r="F104" s="8" t="s">
        <v>690</v>
      </c>
      <c r="G104" s="5" t="s">
        <v>442</v>
      </c>
      <c r="H104" s="6">
        <v>44089</v>
      </c>
      <c r="I104" s="6"/>
      <c r="J104" s="5"/>
      <c r="K104" s="6"/>
      <c r="L104" s="6"/>
      <c r="M104" s="6"/>
    </row>
    <row r="105" spans="1:13" ht="30" x14ac:dyDescent="0.25">
      <c r="A105" s="5" t="s">
        <v>36</v>
      </c>
      <c r="B105" s="5" t="s">
        <v>35</v>
      </c>
      <c r="C105" s="5" t="s">
        <v>87</v>
      </c>
      <c r="D105" s="5" t="s">
        <v>691</v>
      </c>
      <c r="E105" s="8" t="s">
        <v>692</v>
      </c>
      <c r="F105" s="8" t="s">
        <v>693</v>
      </c>
      <c r="G105" s="5" t="s">
        <v>442</v>
      </c>
      <c r="H105" s="6">
        <v>96031</v>
      </c>
      <c r="I105" s="6">
        <v>37834</v>
      </c>
      <c r="J105" s="7">
        <v>0.39400000000000002</v>
      </c>
      <c r="K105" s="6"/>
      <c r="L105" s="6">
        <v>58197</v>
      </c>
      <c r="M105" s="6">
        <v>96031</v>
      </c>
    </row>
    <row r="106" spans="1:13" ht="30" x14ac:dyDescent="0.25">
      <c r="A106" s="5" t="s">
        <v>36</v>
      </c>
      <c r="B106" s="5" t="s">
        <v>35</v>
      </c>
      <c r="C106" s="5" t="s">
        <v>87</v>
      </c>
      <c r="D106" s="5" t="s">
        <v>694</v>
      </c>
      <c r="E106" s="8" t="s">
        <v>695</v>
      </c>
      <c r="F106" s="8" t="s">
        <v>696</v>
      </c>
      <c r="G106" s="5" t="s">
        <v>442</v>
      </c>
      <c r="H106" s="6">
        <v>106412</v>
      </c>
      <c r="I106" s="6">
        <v>99483</v>
      </c>
      <c r="J106" s="7">
        <v>0.93489999999999995</v>
      </c>
      <c r="K106" s="6"/>
      <c r="L106" s="6"/>
      <c r="M106" s="6">
        <v>99483</v>
      </c>
    </row>
    <row r="107" spans="1:13" ht="45" x14ac:dyDescent="0.25">
      <c r="A107" s="5" t="s">
        <v>36</v>
      </c>
      <c r="B107" s="5" t="s">
        <v>35</v>
      </c>
      <c r="C107" s="5" t="s">
        <v>87</v>
      </c>
      <c r="D107" s="5" t="s">
        <v>697</v>
      </c>
      <c r="E107" s="8" t="s">
        <v>698</v>
      </c>
      <c r="F107" s="8" t="s">
        <v>699</v>
      </c>
      <c r="G107" s="5" t="s">
        <v>442</v>
      </c>
      <c r="H107" s="6">
        <v>34027</v>
      </c>
      <c r="I107" s="6">
        <v>29139</v>
      </c>
      <c r="J107" s="7">
        <v>0.85629999999999995</v>
      </c>
      <c r="K107" s="6"/>
      <c r="L107" s="6"/>
      <c r="M107" s="6">
        <v>29139</v>
      </c>
    </row>
    <row r="108" spans="1:13" ht="30" x14ac:dyDescent="0.25">
      <c r="A108" s="5" t="s">
        <v>36</v>
      </c>
      <c r="B108" s="5" t="s">
        <v>35</v>
      </c>
      <c r="C108" s="5" t="s">
        <v>87</v>
      </c>
      <c r="D108" s="5" t="s">
        <v>700</v>
      </c>
      <c r="E108" s="8" t="s">
        <v>701</v>
      </c>
      <c r="F108" s="8" t="s">
        <v>702</v>
      </c>
      <c r="G108" s="5" t="s">
        <v>442</v>
      </c>
      <c r="H108" s="6">
        <v>582825</v>
      </c>
      <c r="I108" s="6"/>
      <c r="J108" s="5"/>
      <c r="K108" s="6"/>
      <c r="L108" s="6">
        <v>41176</v>
      </c>
      <c r="M108" s="6">
        <v>41176</v>
      </c>
    </row>
    <row r="109" spans="1:13" ht="30" x14ac:dyDescent="0.25">
      <c r="A109" s="5" t="s">
        <v>36</v>
      </c>
      <c r="B109" s="5" t="s">
        <v>35</v>
      </c>
      <c r="C109" s="5" t="s">
        <v>87</v>
      </c>
      <c r="D109" s="5" t="s">
        <v>703</v>
      </c>
      <c r="E109" s="8" t="s">
        <v>704</v>
      </c>
      <c r="F109" s="8" t="s">
        <v>705</v>
      </c>
      <c r="G109" s="5" t="s">
        <v>442</v>
      </c>
      <c r="H109" s="6">
        <v>80712</v>
      </c>
      <c r="I109" s="6"/>
      <c r="J109" s="5"/>
      <c r="K109" s="6"/>
      <c r="L109" s="6">
        <v>60523</v>
      </c>
      <c r="M109" s="6">
        <v>60523</v>
      </c>
    </row>
    <row r="110" spans="1:13" x14ac:dyDescent="0.25">
      <c r="A110" s="5" t="s">
        <v>36</v>
      </c>
      <c r="B110" s="5" t="s">
        <v>35</v>
      </c>
      <c r="C110" s="5" t="s">
        <v>87</v>
      </c>
      <c r="D110" s="5" t="s">
        <v>706</v>
      </c>
      <c r="E110" s="8" t="s">
        <v>707</v>
      </c>
      <c r="F110" s="8" t="s">
        <v>708</v>
      </c>
      <c r="G110" s="5" t="s">
        <v>442</v>
      </c>
      <c r="H110" s="6">
        <v>64103</v>
      </c>
      <c r="I110" s="6"/>
      <c r="J110" s="5"/>
      <c r="K110" s="6"/>
      <c r="L110" s="6"/>
      <c r="M110" s="6"/>
    </row>
    <row r="111" spans="1:13" ht="30" x14ac:dyDescent="0.25">
      <c r="A111" s="5" t="s">
        <v>36</v>
      </c>
      <c r="B111" s="5" t="s">
        <v>35</v>
      </c>
      <c r="C111" s="5" t="s">
        <v>87</v>
      </c>
      <c r="D111" s="5" t="s">
        <v>709</v>
      </c>
      <c r="E111" s="8" t="s">
        <v>710</v>
      </c>
      <c r="F111" s="8" t="s">
        <v>711</v>
      </c>
      <c r="G111" s="5" t="s">
        <v>442</v>
      </c>
      <c r="H111" s="6">
        <v>36110</v>
      </c>
      <c r="I111" s="6"/>
      <c r="J111" s="5"/>
      <c r="K111" s="6"/>
      <c r="L111" s="6">
        <v>36110</v>
      </c>
      <c r="M111" s="6">
        <v>36110</v>
      </c>
    </row>
    <row r="112" spans="1:13" x14ac:dyDescent="0.25">
      <c r="A112" s="5" t="s">
        <v>36</v>
      </c>
      <c r="B112" s="5" t="s">
        <v>35</v>
      </c>
      <c r="C112" s="5" t="s">
        <v>87</v>
      </c>
      <c r="D112" s="5" t="s">
        <v>712</v>
      </c>
      <c r="E112" s="8" t="s">
        <v>713</v>
      </c>
      <c r="F112" s="8" t="s">
        <v>714</v>
      </c>
      <c r="G112" s="5" t="s">
        <v>442</v>
      </c>
      <c r="H112" s="6">
        <v>31527</v>
      </c>
      <c r="I112" s="6"/>
      <c r="J112" s="5"/>
      <c r="K112" s="6"/>
      <c r="L112" s="6"/>
      <c r="M112" s="6"/>
    </row>
    <row r="113" spans="1:13" ht="30" x14ac:dyDescent="0.25">
      <c r="A113" s="5" t="s">
        <v>36</v>
      </c>
      <c r="B113" s="5" t="s">
        <v>35</v>
      </c>
      <c r="C113" s="5" t="s">
        <v>87</v>
      </c>
      <c r="D113" s="5" t="s">
        <v>715</v>
      </c>
      <c r="E113" s="8" t="s">
        <v>716</v>
      </c>
      <c r="F113" s="8" t="s">
        <v>717</v>
      </c>
      <c r="G113" s="5" t="s">
        <v>442</v>
      </c>
      <c r="H113" s="6">
        <v>19466</v>
      </c>
      <c r="I113" s="6"/>
      <c r="J113" s="5"/>
      <c r="K113" s="6"/>
      <c r="L113" s="6">
        <v>10637</v>
      </c>
      <c r="M113" s="6">
        <v>10637</v>
      </c>
    </row>
    <row r="114" spans="1:13" x14ac:dyDescent="0.25">
      <c r="A114" s="5" t="s">
        <v>36</v>
      </c>
      <c r="B114" s="5" t="s">
        <v>35</v>
      </c>
      <c r="C114" s="5" t="s">
        <v>87</v>
      </c>
      <c r="D114" s="5" t="s">
        <v>718</v>
      </c>
      <c r="E114" s="8" t="s">
        <v>719</v>
      </c>
      <c r="F114" s="8" t="s">
        <v>720</v>
      </c>
      <c r="G114" s="5" t="s">
        <v>442</v>
      </c>
      <c r="H114" s="6">
        <v>384383</v>
      </c>
      <c r="I114" s="6"/>
      <c r="J114" s="5"/>
      <c r="K114" s="6"/>
      <c r="L114" s="6">
        <v>331006</v>
      </c>
      <c r="M114" s="6">
        <v>331006</v>
      </c>
    </row>
    <row r="115" spans="1:13" ht="30" x14ac:dyDescent="0.25">
      <c r="A115" s="5" t="s">
        <v>36</v>
      </c>
      <c r="B115" s="5" t="s">
        <v>35</v>
      </c>
      <c r="C115" s="5" t="s">
        <v>87</v>
      </c>
      <c r="D115" s="5" t="s">
        <v>721</v>
      </c>
      <c r="E115" s="8" t="s">
        <v>722</v>
      </c>
      <c r="F115" s="8" t="s">
        <v>723</v>
      </c>
      <c r="G115" s="5" t="s">
        <v>442</v>
      </c>
      <c r="H115" s="6">
        <v>23640</v>
      </c>
      <c r="I115" s="6"/>
      <c r="J115" s="5"/>
      <c r="K115" s="6"/>
      <c r="L115" s="6">
        <v>23639</v>
      </c>
      <c r="M115" s="6">
        <v>23639</v>
      </c>
    </row>
    <row r="116" spans="1:13" ht="30" x14ac:dyDescent="0.25">
      <c r="A116" s="5" t="s">
        <v>36</v>
      </c>
      <c r="B116" s="5" t="s">
        <v>35</v>
      </c>
      <c r="C116" s="5" t="s">
        <v>87</v>
      </c>
      <c r="D116" s="5" t="s">
        <v>724</v>
      </c>
      <c r="E116" s="8" t="s">
        <v>725</v>
      </c>
      <c r="F116" s="8" t="s">
        <v>726</v>
      </c>
      <c r="G116" s="5" t="s">
        <v>442</v>
      </c>
      <c r="H116" s="6">
        <v>105767</v>
      </c>
      <c r="I116" s="6"/>
      <c r="J116" s="5"/>
      <c r="K116" s="6"/>
      <c r="L116" s="6">
        <v>57647</v>
      </c>
      <c r="M116" s="6">
        <v>57647</v>
      </c>
    </row>
    <row r="117" spans="1:13" ht="30" x14ac:dyDescent="0.25">
      <c r="A117" s="5" t="s">
        <v>36</v>
      </c>
      <c r="B117" s="5" t="s">
        <v>35</v>
      </c>
      <c r="C117" s="5" t="s">
        <v>87</v>
      </c>
      <c r="D117" s="5" t="s">
        <v>727</v>
      </c>
      <c r="E117" s="8" t="s">
        <v>728</v>
      </c>
      <c r="F117" s="8" t="s">
        <v>729</v>
      </c>
      <c r="G117" s="5" t="s">
        <v>442</v>
      </c>
      <c r="H117" s="6">
        <v>67473</v>
      </c>
      <c r="I117" s="6"/>
      <c r="J117" s="5"/>
      <c r="K117" s="6"/>
      <c r="L117" s="6">
        <v>67473</v>
      </c>
      <c r="M117" s="6">
        <v>67473</v>
      </c>
    </row>
    <row r="118" spans="1:13" ht="30" x14ac:dyDescent="0.25">
      <c r="A118" s="5" t="s">
        <v>36</v>
      </c>
      <c r="B118" s="5" t="s">
        <v>35</v>
      </c>
      <c r="C118" s="5" t="s">
        <v>87</v>
      </c>
      <c r="D118" s="5" t="s">
        <v>730</v>
      </c>
      <c r="E118" s="8" t="s">
        <v>731</v>
      </c>
      <c r="F118" s="8" t="s">
        <v>732</v>
      </c>
      <c r="G118" s="5" t="s">
        <v>442</v>
      </c>
      <c r="H118" s="6">
        <v>45705</v>
      </c>
      <c r="I118" s="6"/>
      <c r="J118" s="5"/>
      <c r="K118" s="6"/>
      <c r="L118" s="6">
        <v>45705</v>
      </c>
      <c r="M118" s="6">
        <v>45705</v>
      </c>
    </row>
    <row r="119" spans="1:13" ht="30" x14ac:dyDescent="0.25">
      <c r="A119" s="5" t="s">
        <v>36</v>
      </c>
      <c r="B119" s="5" t="s">
        <v>35</v>
      </c>
      <c r="C119" s="5" t="s">
        <v>87</v>
      </c>
      <c r="D119" s="5" t="s">
        <v>733</v>
      </c>
      <c r="E119" s="8" t="s">
        <v>734</v>
      </c>
      <c r="F119" s="8" t="s">
        <v>735</v>
      </c>
      <c r="G119" s="5" t="s">
        <v>442</v>
      </c>
      <c r="H119" s="6">
        <v>50312</v>
      </c>
      <c r="I119" s="6"/>
      <c r="J119" s="5"/>
      <c r="K119" s="6"/>
      <c r="L119" s="6">
        <v>50312</v>
      </c>
      <c r="M119" s="6">
        <v>50312</v>
      </c>
    </row>
    <row r="120" spans="1:13" ht="30" x14ac:dyDescent="0.25">
      <c r="A120" s="5" t="s">
        <v>36</v>
      </c>
      <c r="B120" s="5" t="s">
        <v>35</v>
      </c>
      <c r="C120" s="5" t="s">
        <v>87</v>
      </c>
      <c r="D120" s="5" t="s">
        <v>736</v>
      </c>
      <c r="E120" s="8" t="s">
        <v>737</v>
      </c>
      <c r="F120" s="8" t="s">
        <v>738</v>
      </c>
      <c r="G120" s="5" t="s">
        <v>442</v>
      </c>
      <c r="H120" s="6">
        <v>40940</v>
      </c>
      <c r="I120" s="6">
        <v>10556</v>
      </c>
      <c r="J120" s="7">
        <v>0.25779999999999997</v>
      </c>
      <c r="K120" s="6"/>
      <c r="L120" s="6"/>
      <c r="M120" s="6">
        <v>10556</v>
      </c>
    </row>
    <row r="121" spans="1:13" ht="45" x14ac:dyDescent="0.25">
      <c r="A121" s="5" t="s">
        <v>36</v>
      </c>
      <c r="B121" s="5" t="s">
        <v>35</v>
      </c>
      <c r="C121" s="5" t="s">
        <v>87</v>
      </c>
      <c r="D121" s="5" t="s">
        <v>739</v>
      </c>
      <c r="E121" s="8" t="s">
        <v>740</v>
      </c>
      <c r="F121" s="8" t="s">
        <v>741</v>
      </c>
      <c r="G121" s="5" t="s">
        <v>446</v>
      </c>
      <c r="H121" s="6">
        <v>26082</v>
      </c>
      <c r="I121" s="6">
        <v>26082</v>
      </c>
      <c r="J121" s="7">
        <v>1</v>
      </c>
      <c r="K121" s="6"/>
      <c r="L121" s="6"/>
      <c r="M121" s="6">
        <v>26082</v>
      </c>
    </row>
    <row r="122" spans="1:13" ht="30" x14ac:dyDescent="0.25">
      <c r="A122" s="5" t="s">
        <v>36</v>
      </c>
      <c r="B122" s="5" t="s">
        <v>35</v>
      </c>
      <c r="C122" s="5" t="s">
        <v>87</v>
      </c>
      <c r="D122" s="5" t="s">
        <v>742</v>
      </c>
      <c r="E122" s="8" t="s">
        <v>743</v>
      </c>
      <c r="F122" s="8" t="s">
        <v>744</v>
      </c>
      <c r="G122" s="5" t="s">
        <v>442</v>
      </c>
      <c r="H122" s="6">
        <v>81282</v>
      </c>
      <c r="I122" s="6"/>
      <c r="J122" s="5"/>
      <c r="K122" s="6"/>
      <c r="L122" s="6">
        <v>81281</v>
      </c>
      <c r="M122" s="6">
        <v>81281</v>
      </c>
    </row>
    <row r="123" spans="1:13" ht="30" x14ac:dyDescent="0.25">
      <c r="A123" s="5" t="s">
        <v>36</v>
      </c>
      <c r="B123" s="5" t="s">
        <v>35</v>
      </c>
      <c r="C123" s="5" t="s">
        <v>87</v>
      </c>
      <c r="D123" s="5" t="s">
        <v>745</v>
      </c>
      <c r="E123" s="8" t="s">
        <v>746</v>
      </c>
      <c r="F123" s="8" t="s">
        <v>747</v>
      </c>
      <c r="G123" s="5" t="s">
        <v>442</v>
      </c>
      <c r="H123" s="6">
        <v>27462</v>
      </c>
      <c r="I123" s="6">
        <v>27462</v>
      </c>
      <c r="J123" s="7">
        <v>1</v>
      </c>
      <c r="K123" s="6"/>
      <c r="L123" s="6"/>
      <c r="M123" s="6">
        <v>27462</v>
      </c>
    </row>
    <row r="124" spans="1:13" ht="30" x14ac:dyDescent="0.25">
      <c r="A124" s="5" t="s">
        <v>36</v>
      </c>
      <c r="B124" s="5" t="s">
        <v>35</v>
      </c>
      <c r="C124" s="5" t="s">
        <v>87</v>
      </c>
      <c r="D124" s="5" t="s">
        <v>748</v>
      </c>
      <c r="E124" s="8" t="s">
        <v>749</v>
      </c>
      <c r="F124" s="8" t="s">
        <v>750</v>
      </c>
      <c r="G124" s="5" t="s">
        <v>442</v>
      </c>
      <c r="H124" s="6">
        <v>41176</v>
      </c>
      <c r="I124" s="6">
        <v>35314</v>
      </c>
      <c r="J124" s="7">
        <v>0.85760000000000003</v>
      </c>
      <c r="K124" s="6"/>
      <c r="L124" s="6">
        <v>5863</v>
      </c>
      <c r="M124" s="6">
        <v>41177</v>
      </c>
    </row>
    <row r="125" spans="1:13" x14ac:dyDescent="0.25">
      <c r="A125" s="5" t="s">
        <v>36</v>
      </c>
      <c r="B125" s="5" t="s">
        <v>35</v>
      </c>
      <c r="C125" s="5" t="s">
        <v>87</v>
      </c>
      <c r="D125" s="5" t="s">
        <v>751</v>
      </c>
      <c r="E125" s="8" t="s">
        <v>752</v>
      </c>
      <c r="F125" s="8" t="s">
        <v>753</v>
      </c>
      <c r="G125" s="5" t="s">
        <v>442</v>
      </c>
      <c r="H125" s="6">
        <v>51332</v>
      </c>
      <c r="I125" s="6"/>
      <c r="J125" s="5"/>
      <c r="K125" s="6"/>
      <c r="L125" s="6">
        <v>51332</v>
      </c>
      <c r="M125" s="6">
        <v>51332</v>
      </c>
    </row>
    <row r="126" spans="1:13" ht="30" x14ac:dyDescent="0.25">
      <c r="A126" s="5" t="s">
        <v>36</v>
      </c>
      <c r="B126" s="5" t="s">
        <v>35</v>
      </c>
      <c r="C126" s="5" t="s">
        <v>87</v>
      </c>
      <c r="D126" s="5" t="s">
        <v>754</v>
      </c>
      <c r="E126" s="8" t="s">
        <v>755</v>
      </c>
      <c r="F126" s="8" t="s">
        <v>756</v>
      </c>
      <c r="G126" s="5" t="s">
        <v>446</v>
      </c>
      <c r="H126" s="6">
        <v>85789</v>
      </c>
      <c r="I126" s="6">
        <v>85789</v>
      </c>
      <c r="J126" s="7">
        <v>0.97689999999999999</v>
      </c>
      <c r="K126" s="6"/>
      <c r="L126" s="6"/>
      <c r="M126" s="6">
        <v>85789</v>
      </c>
    </row>
    <row r="127" spans="1:13" ht="30" x14ac:dyDescent="0.25">
      <c r="A127" s="5" t="s">
        <v>36</v>
      </c>
      <c r="B127" s="5" t="s">
        <v>35</v>
      </c>
      <c r="C127" s="5" t="s">
        <v>87</v>
      </c>
      <c r="D127" s="5" t="s">
        <v>757</v>
      </c>
      <c r="E127" s="8" t="s">
        <v>758</v>
      </c>
      <c r="F127" s="8" t="s">
        <v>759</v>
      </c>
      <c r="G127" s="5" t="s">
        <v>442</v>
      </c>
      <c r="H127" s="6">
        <v>67952</v>
      </c>
      <c r="I127" s="6"/>
      <c r="J127" s="5"/>
      <c r="K127" s="6"/>
      <c r="L127" s="6">
        <v>67953</v>
      </c>
      <c r="M127" s="6">
        <v>67953</v>
      </c>
    </row>
    <row r="128" spans="1:13" ht="30" x14ac:dyDescent="0.25">
      <c r="A128" s="5" t="s">
        <v>36</v>
      </c>
      <c r="B128" s="5" t="s">
        <v>35</v>
      </c>
      <c r="C128" s="5" t="s">
        <v>87</v>
      </c>
      <c r="D128" s="5" t="s">
        <v>760</v>
      </c>
      <c r="E128" s="8" t="s">
        <v>761</v>
      </c>
      <c r="F128" s="8" t="s">
        <v>762</v>
      </c>
      <c r="G128" s="5" t="s">
        <v>442</v>
      </c>
      <c r="H128" s="6">
        <v>36283</v>
      </c>
      <c r="I128" s="6">
        <v>9988</v>
      </c>
      <c r="J128" s="7">
        <v>0.27529999999999999</v>
      </c>
      <c r="K128" s="6">
        <v>27336</v>
      </c>
      <c r="L128" s="6"/>
      <c r="M128" s="6">
        <v>37324</v>
      </c>
    </row>
    <row r="129" spans="1:13" ht="30" x14ac:dyDescent="0.25">
      <c r="A129" s="5" t="s">
        <v>36</v>
      </c>
      <c r="B129" s="5" t="s">
        <v>35</v>
      </c>
      <c r="C129" s="5" t="s">
        <v>87</v>
      </c>
      <c r="D129" s="5" t="s">
        <v>763</v>
      </c>
      <c r="E129" s="8" t="s">
        <v>764</v>
      </c>
      <c r="F129" s="8" t="s">
        <v>765</v>
      </c>
      <c r="G129" s="5" t="s">
        <v>442</v>
      </c>
      <c r="H129" s="6">
        <v>5402353</v>
      </c>
      <c r="I129" s="6"/>
      <c r="J129" s="5"/>
      <c r="K129" s="6"/>
      <c r="L129" s="6">
        <v>164706</v>
      </c>
      <c r="M129" s="6">
        <v>164706</v>
      </c>
    </row>
    <row r="130" spans="1:13" ht="30" x14ac:dyDescent="0.25">
      <c r="A130" s="5" t="s">
        <v>36</v>
      </c>
      <c r="B130" s="5" t="s">
        <v>35</v>
      </c>
      <c r="C130" s="5" t="s">
        <v>87</v>
      </c>
      <c r="D130" s="5" t="s">
        <v>766</v>
      </c>
      <c r="E130" s="8" t="s">
        <v>767</v>
      </c>
      <c r="F130" s="8" t="s">
        <v>768</v>
      </c>
      <c r="G130" s="5" t="s">
        <v>442</v>
      </c>
      <c r="H130" s="6">
        <v>4743530</v>
      </c>
      <c r="I130" s="6">
        <v>8113</v>
      </c>
      <c r="J130" s="7">
        <v>1.6999999999999999E-3</v>
      </c>
      <c r="K130" s="6"/>
      <c r="L130" s="6">
        <v>16470</v>
      </c>
      <c r="M130" s="6">
        <v>24583</v>
      </c>
    </row>
    <row r="131" spans="1:13" ht="30" x14ac:dyDescent="0.25">
      <c r="A131" s="5" t="s">
        <v>36</v>
      </c>
      <c r="B131" s="5" t="s">
        <v>35</v>
      </c>
      <c r="C131" s="5" t="s">
        <v>87</v>
      </c>
      <c r="D131" s="5" t="s">
        <v>769</v>
      </c>
      <c r="E131" s="8" t="s">
        <v>770</v>
      </c>
      <c r="F131" s="8" t="s">
        <v>714</v>
      </c>
      <c r="G131" s="5" t="s">
        <v>442</v>
      </c>
      <c r="H131" s="6">
        <v>4743530</v>
      </c>
      <c r="I131" s="6"/>
      <c r="J131" s="5"/>
      <c r="K131" s="6"/>
      <c r="L131" s="6">
        <v>164706</v>
      </c>
      <c r="M131" s="6">
        <v>164706</v>
      </c>
    </row>
    <row r="132" spans="1:13" ht="60" x14ac:dyDescent="0.25">
      <c r="A132" s="5" t="s">
        <v>36</v>
      </c>
      <c r="B132" s="5" t="s">
        <v>35</v>
      </c>
      <c r="C132" s="5" t="s">
        <v>87</v>
      </c>
      <c r="D132" s="5" t="s">
        <v>771</v>
      </c>
      <c r="E132" s="8" t="s">
        <v>772</v>
      </c>
      <c r="F132" s="8" t="s">
        <v>773</v>
      </c>
      <c r="G132" s="5" t="s">
        <v>442</v>
      </c>
      <c r="H132" s="6">
        <v>9223530</v>
      </c>
      <c r="I132" s="6"/>
      <c r="J132" s="5"/>
      <c r="K132" s="6"/>
      <c r="L132" s="6">
        <v>19897</v>
      </c>
      <c r="M132" s="6">
        <v>19897</v>
      </c>
    </row>
    <row r="133" spans="1:13" ht="45" x14ac:dyDescent="0.25">
      <c r="A133" s="5" t="s">
        <v>36</v>
      </c>
      <c r="B133" s="5" t="s">
        <v>35</v>
      </c>
      <c r="C133" s="5" t="s">
        <v>87</v>
      </c>
      <c r="D133" s="5" t="s">
        <v>774</v>
      </c>
      <c r="E133" s="8" t="s">
        <v>775</v>
      </c>
      <c r="F133" s="8" t="s">
        <v>773</v>
      </c>
      <c r="G133" s="5" t="s">
        <v>442</v>
      </c>
      <c r="H133" s="6">
        <v>11858823</v>
      </c>
      <c r="I133" s="6"/>
      <c r="J133" s="5"/>
      <c r="K133" s="6"/>
      <c r="L133" s="6">
        <v>57647</v>
      </c>
      <c r="M133" s="6">
        <v>57647</v>
      </c>
    </row>
    <row r="134" spans="1:13" ht="60" x14ac:dyDescent="0.25">
      <c r="A134" s="5" t="s">
        <v>36</v>
      </c>
      <c r="B134" s="5" t="s">
        <v>35</v>
      </c>
      <c r="C134" s="5" t="s">
        <v>87</v>
      </c>
      <c r="D134" s="5" t="s">
        <v>776</v>
      </c>
      <c r="E134" s="8" t="s">
        <v>777</v>
      </c>
      <c r="F134" s="8" t="s">
        <v>778</v>
      </c>
      <c r="G134" s="5" t="s">
        <v>442</v>
      </c>
      <c r="H134" s="6">
        <v>13967059</v>
      </c>
      <c r="I134" s="6"/>
      <c r="J134" s="5"/>
      <c r="K134" s="6"/>
      <c r="L134" s="6">
        <v>112536</v>
      </c>
      <c r="M134" s="6">
        <v>112536</v>
      </c>
    </row>
    <row r="135" spans="1:13" ht="30" x14ac:dyDescent="0.25">
      <c r="A135" s="5" t="s">
        <v>36</v>
      </c>
      <c r="B135" s="5" t="s">
        <v>35</v>
      </c>
      <c r="C135" s="5" t="s">
        <v>87</v>
      </c>
      <c r="D135" s="5" t="s">
        <v>779</v>
      </c>
      <c r="E135" s="8" t="s">
        <v>780</v>
      </c>
      <c r="F135" s="8" t="s">
        <v>773</v>
      </c>
      <c r="G135" s="5" t="s">
        <v>442</v>
      </c>
      <c r="H135" s="6">
        <v>60621</v>
      </c>
      <c r="I135" s="6"/>
      <c r="J135" s="5"/>
      <c r="K135" s="6"/>
      <c r="L135" s="6">
        <v>60622</v>
      </c>
      <c r="M135" s="6">
        <v>60622</v>
      </c>
    </row>
    <row r="136" spans="1:13" x14ac:dyDescent="0.25">
      <c r="A136" s="5" t="s">
        <v>36</v>
      </c>
      <c r="B136" s="5" t="s">
        <v>35</v>
      </c>
      <c r="C136" s="5" t="s">
        <v>87</v>
      </c>
      <c r="D136" s="5" t="s">
        <v>781</v>
      </c>
      <c r="E136" s="8" t="s">
        <v>782</v>
      </c>
      <c r="F136" s="8" t="s">
        <v>783</v>
      </c>
      <c r="G136" s="5" t="s">
        <v>442</v>
      </c>
      <c r="H136" s="6">
        <v>50379</v>
      </c>
      <c r="I136" s="6"/>
      <c r="J136" s="5"/>
      <c r="K136" s="6"/>
      <c r="L136" s="6">
        <v>50379</v>
      </c>
      <c r="M136" s="6">
        <v>50379</v>
      </c>
    </row>
    <row r="137" spans="1:13" ht="45" x14ac:dyDescent="0.25">
      <c r="A137" s="5" t="s">
        <v>36</v>
      </c>
      <c r="B137" s="5" t="s">
        <v>35</v>
      </c>
      <c r="C137" s="5" t="s">
        <v>87</v>
      </c>
      <c r="D137" s="5" t="s">
        <v>784</v>
      </c>
      <c r="E137" s="8" t="s">
        <v>785</v>
      </c>
      <c r="F137" s="8" t="s">
        <v>786</v>
      </c>
      <c r="G137" s="5" t="s">
        <v>442</v>
      </c>
      <c r="H137" s="6">
        <v>41176</v>
      </c>
      <c r="I137" s="6"/>
      <c r="J137" s="5"/>
      <c r="K137" s="6"/>
      <c r="L137" s="6">
        <v>20588</v>
      </c>
      <c r="M137" s="6">
        <v>20588</v>
      </c>
    </row>
    <row r="138" spans="1:13" ht="45" x14ac:dyDescent="0.25">
      <c r="A138" s="5" t="s">
        <v>36</v>
      </c>
      <c r="B138" s="5" t="s">
        <v>35</v>
      </c>
      <c r="C138" s="5" t="s">
        <v>87</v>
      </c>
      <c r="D138" s="5" t="s">
        <v>787</v>
      </c>
      <c r="E138" s="8" t="s">
        <v>788</v>
      </c>
      <c r="F138" s="8" t="s">
        <v>789</v>
      </c>
      <c r="G138" s="5" t="s">
        <v>442</v>
      </c>
      <c r="H138" s="6">
        <v>41171</v>
      </c>
      <c r="I138" s="6"/>
      <c r="J138" s="5"/>
      <c r="K138" s="6"/>
      <c r="L138" s="6">
        <v>41171</v>
      </c>
      <c r="M138" s="6">
        <v>41171</v>
      </c>
    </row>
    <row r="139" spans="1:13" x14ac:dyDescent="0.25">
      <c r="A139" s="5" t="s">
        <v>36</v>
      </c>
      <c r="B139" s="5" t="s">
        <v>35</v>
      </c>
      <c r="C139" s="5" t="s">
        <v>87</v>
      </c>
      <c r="D139" s="5" t="s">
        <v>790</v>
      </c>
      <c r="E139" s="8" t="s">
        <v>791</v>
      </c>
      <c r="F139" s="8" t="s">
        <v>792</v>
      </c>
      <c r="G139" s="5" t="s">
        <v>442</v>
      </c>
      <c r="H139" s="6">
        <v>101175</v>
      </c>
      <c r="I139" s="6"/>
      <c r="J139" s="5"/>
      <c r="K139" s="6"/>
      <c r="L139" s="6"/>
      <c r="M139" s="6"/>
    </row>
    <row r="140" spans="1:13" ht="30" x14ac:dyDescent="0.25">
      <c r="A140" s="5" t="s">
        <v>36</v>
      </c>
      <c r="B140" s="5" t="s">
        <v>35</v>
      </c>
      <c r="C140" s="5" t="s">
        <v>87</v>
      </c>
      <c r="D140" s="5" t="s">
        <v>793</v>
      </c>
      <c r="E140" s="8" t="s">
        <v>794</v>
      </c>
      <c r="F140" s="8" t="s">
        <v>795</v>
      </c>
      <c r="G140" s="5" t="s">
        <v>442</v>
      </c>
      <c r="H140" s="6">
        <v>41176</v>
      </c>
      <c r="I140" s="6"/>
      <c r="J140" s="5"/>
      <c r="K140" s="6"/>
      <c r="L140" s="6">
        <v>23916</v>
      </c>
      <c r="M140" s="6">
        <v>23916</v>
      </c>
    </row>
    <row r="141" spans="1:13" ht="30" x14ac:dyDescent="0.25">
      <c r="A141" s="5" t="s">
        <v>36</v>
      </c>
      <c r="B141" s="5" t="s">
        <v>35</v>
      </c>
      <c r="C141" s="5" t="s">
        <v>87</v>
      </c>
      <c r="D141" s="5" t="s">
        <v>796</v>
      </c>
      <c r="E141" s="8" t="s">
        <v>797</v>
      </c>
      <c r="F141" s="8" t="s">
        <v>747</v>
      </c>
      <c r="G141" s="5" t="s">
        <v>442</v>
      </c>
      <c r="H141" s="6">
        <v>51740</v>
      </c>
      <c r="I141" s="6"/>
      <c r="J141" s="5"/>
      <c r="K141" s="6"/>
      <c r="L141" s="6">
        <v>47866</v>
      </c>
      <c r="M141" s="6">
        <v>47866</v>
      </c>
    </row>
    <row r="142" spans="1:13" x14ac:dyDescent="0.25">
      <c r="A142" s="5" t="s">
        <v>36</v>
      </c>
      <c r="B142" s="5" t="s">
        <v>35</v>
      </c>
      <c r="C142" s="5" t="s">
        <v>87</v>
      </c>
      <c r="D142" s="5" t="s">
        <v>798</v>
      </c>
      <c r="E142" s="8" t="s">
        <v>799</v>
      </c>
      <c r="F142" s="8" t="s">
        <v>800</v>
      </c>
      <c r="G142" s="5" t="s">
        <v>442</v>
      </c>
      <c r="H142" s="6">
        <v>41544</v>
      </c>
      <c r="I142" s="6"/>
      <c r="J142" s="5"/>
      <c r="K142" s="6"/>
      <c r="L142" s="6">
        <v>41544</v>
      </c>
      <c r="M142" s="6">
        <v>41544</v>
      </c>
    </row>
    <row r="143" spans="1:13" ht="30" x14ac:dyDescent="0.25">
      <c r="A143" s="5" t="s">
        <v>36</v>
      </c>
      <c r="B143" s="5" t="s">
        <v>35</v>
      </c>
      <c r="C143" s="5" t="s">
        <v>87</v>
      </c>
      <c r="D143" s="5" t="s">
        <v>801</v>
      </c>
      <c r="E143" s="8" t="s">
        <v>802</v>
      </c>
      <c r="F143" s="8" t="s">
        <v>803</v>
      </c>
      <c r="G143" s="5" t="s">
        <v>442</v>
      </c>
      <c r="H143" s="6">
        <v>90365</v>
      </c>
      <c r="I143" s="6"/>
      <c r="J143" s="5"/>
      <c r="K143" s="6"/>
      <c r="L143" s="6"/>
      <c r="M143" s="6"/>
    </row>
    <row r="144" spans="1:13" ht="30" x14ac:dyDescent="0.25">
      <c r="A144" s="5" t="s">
        <v>36</v>
      </c>
      <c r="B144" s="5" t="s">
        <v>35</v>
      </c>
      <c r="C144" s="5" t="s">
        <v>87</v>
      </c>
      <c r="D144" s="5" t="s">
        <v>804</v>
      </c>
      <c r="E144" s="8" t="s">
        <v>805</v>
      </c>
      <c r="F144" s="8" t="s">
        <v>806</v>
      </c>
      <c r="G144" s="5" t="s">
        <v>442</v>
      </c>
      <c r="H144" s="6">
        <v>108076</v>
      </c>
      <c r="I144" s="6"/>
      <c r="J144" s="5"/>
      <c r="K144" s="6"/>
      <c r="L144" s="6">
        <v>70194</v>
      </c>
      <c r="M144" s="6">
        <v>70194</v>
      </c>
    </row>
    <row r="145" spans="1:13" ht="30" x14ac:dyDescent="0.25">
      <c r="A145" s="5" t="s">
        <v>36</v>
      </c>
      <c r="B145" s="5" t="s">
        <v>35</v>
      </c>
      <c r="C145" s="5" t="s">
        <v>87</v>
      </c>
      <c r="D145" s="5" t="s">
        <v>807</v>
      </c>
      <c r="E145" s="8" t="s">
        <v>808</v>
      </c>
      <c r="F145" s="8" t="s">
        <v>809</v>
      </c>
      <c r="G145" s="5" t="s">
        <v>442</v>
      </c>
      <c r="H145" s="6">
        <v>3000377</v>
      </c>
      <c r="I145" s="6"/>
      <c r="J145" s="5"/>
      <c r="K145" s="6"/>
      <c r="L145" s="6">
        <v>922353</v>
      </c>
      <c r="M145" s="6">
        <v>922353</v>
      </c>
    </row>
    <row r="146" spans="1:13" ht="30" x14ac:dyDescent="0.25">
      <c r="A146" s="5" t="s">
        <v>36</v>
      </c>
      <c r="B146" s="5" t="s">
        <v>35</v>
      </c>
      <c r="C146" s="5" t="s">
        <v>87</v>
      </c>
      <c r="D146" s="5" t="s">
        <v>810</v>
      </c>
      <c r="E146" s="8" t="s">
        <v>811</v>
      </c>
      <c r="F146" s="8" t="s">
        <v>812</v>
      </c>
      <c r="G146" s="5" t="s">
        <v>442</v>
      </c>
      <c r="H146" s="6">
        <v>56591</v>
      </c>
      <c r="I146" s="6"/>
      <c r="J146" s="5"/>
      <c r="K146" s="6"/>
      <c r="L146" s="6">
        <v>56591</v>
      </c>
      <c r="M146" s="6">
        <v>56591</v>
      </c>
    </row>
    <row r="147" spans="1:13" ht="30" x14ac:dyDescent="0.25">
      <c r="A147" s="5" t="s">
        <v>36</v>
      </c>
      <c r="B147" s="5" t="s">
        <v>35</v>
      </c>
      <c r="C147" s="5" t="s">
        <v>87</v>
      </c>
      <c r="D147" s="5" t="s">
        <v>813</v>
      </c>
      <c r="E147" s="8" t="s">
        <v>814</v>
      </c>
      <c r="F147" s="8" t="s">
        <v>815</v>
      </c>
      <c r="G147" s="5" t="s">
        <v>442</v>
      </c>
      <c r="H147" s="6">
        <v>103068</v>
      </c>
      <c r="I147" s="6"/>
      <c r="J147" s="5"/>
      <c r="K147" s="6"/>
      <c r="L147" s="6"/>
      <c r="M147" s="6"/>
    </row>
    <row r="148" spans="1:13" x14ac:dyDescent="0.25">
      <c r="A148" s="5" t="s">
        <v>36</v>
      </c>
      <c r="B148" s="5" t="s">
        <v>35</v>
      </c>
      <c r="C148" s="5" t="s">
        <v>87</v>
      </c>
      <c r="D148" s="5" t="s">
        <v>816</v>
      </c>
      <c r="E148" s="8" t="s">
        <v>817</v>
      </c>
      <c r="F148" s="8" t="s">
        <v>818</v>
      </c>
      <c r="G148" s="5" t="s">
        <v>442</v>
      </c>
      <c r="H148" s="6">
        <v>35184</v>
      </c>
      <c r="I148" s="6"/>
      <c r="J148" s="5"/>
      <c r="K148" s="6"/>
      <c r="L148" s="6">
        <v>35185</v>
      </c>
      <c r="M148" s="6">
        <v>35185</v>
      </c>
    </row>
    <row r="149" spans="1:13" ht="45" x14ac:dyDescent="0.25">
      <c r="A149" s="5" t="s">
        <v>36</v>
      </c>
      <c r="B149" s="5" t="s">
        <v>35</v>
      </c>
      <c r="C149" s="5" t="s">
        <v>87</v>
      </c>
      <c r="D149" s="5" t="s">
        <v>819</v>
      </c>
      <c r="E149" s="8" t="s">
        <v>820</v>
      </c>
      <c r="F149" s="8" t="s">
        <v>821</v>
      </c>
      <c r="G149" s="5" t="s">
        <v>442</v>
      </c>
      <c r="H149" s="6">
        <v>36750</v>
      </c>
      <c r="I149" s="6"/>
      <c r="J149" s="5"/>
      <c r="K149" s="6"/>
      <c r="L149" s="6"/>
      <c r="M149" s="6"/>
    </row>
    <row r="150" spans="1:13" ht="30" x14ac:dyDescent="0.25">
      <c r="A150" s="5" t="s">
        <v>36</v>
      </c>
      <c r="B150" s="5" t="s">
        <v>35</v>
      </c>
      <c r="C150" s="5" t="s">
        <v>87</v>
      </c>
      <c r="D150" s="5" t="s">
        <v>822</v>
      </c>
      <c r="E150" s="8" t="s">
        <v>823</v>
      </c>
      <c r="F150" s="8" t="s">
        <v>768</v>
      </c>
      <c r="G150" s="5" t="s">
        <v>442</v>
      </c>
      <c r="H150" s="6">
        <v>30547</v>
      </c>
      <c r="I150" s="6"/>
      <c r="J150" s="5"/>
      <c r="K150" s="6"/>
      <c r="L150" s="6">
        <v>30546</v>
      </c>
      <c r="M150" s="6">
        <v>30546</v>
      </c>
    </row>
    <row r="151" spans="1:13" ht="30" x14ac:dyDescent="0.25">
      <c r="A151" s="5" t="s">
        <v>36</v>
      </c>
      <c r="B151" s="5" t="s">
        <v>35</v>
      </c>
      <c r="C151" s="5" t="s">
        <v>87</v>
      </c>
      <c r="D151" s="5" t="s">
        <v>824</v>
      </c>
      <c r="E151" s="8" t="s">
        <v>825</v>
      </c>
      <c r="F151" s="8" t="s">
        <v>826</v>
      </c>
      <c r="G151" s="5" t="s">
        <v>442</v>
      </c>
      <c r="H151" s="6">
        <v>43028</v>
      </c>
      <c r="I151" s="6"/>
      <c r="J151" s="5"/>
      <c r="K151" s="6"/>
      <c r="L151" s="6">
        <v>43028</v>
      </c>
      <c r="M151" s="6">
        <v>43028</v>
      </c>
    </row>
    <row r="152" spans="1:13" ht="30" x14ac:dyDescent="0.25">
      <c r="A152" s="5" t="s">
        <v>36</v>
      </c>
      <c r="B152" s="5" t="s">
        <v>35</v>
      </c>
      <c r="C152" s="5" t="s">
        <v>87</v>
      </c>
      <c r="D152" s="5" t="s">
        <v>827</v>
      </c>
      <c r="E152" s="8" t="s">
        <v>828</v>
      </c>
      <c r="F152" s="8" t="s">
        <v>829</v>
      </c>
      <c r="G152" s="5" t="s">
        <v>442</v>
      </c>
      <c r="H152" s="6">
        <v>41168</v>
      </c>
      <c r="I152" s="6"/>
      <c r="J152" s="5"/>
      <c r="K152" s="6"/>
      <c r="L152" s="6">
        <v>41168</v>
      </c>
      <c r="M152" s="6">
        <v>41168</v>
      </c>
    </row>
    <row r="153" spans="1:13" ht="30" x14ac:dyDescent="0.25">
      <c r="A153" s="5" t="s">
        <v>36</v>
      </c>
      <c r="B153" s="5" t="s">
        <v>35</v>
      </c>
      <c r="C153" s="5" t="s">
        <v>87</v>
      </c>
      <c r="D153" s="5" t="s">
        <v>830</v>
      </c>
      <c r="E153" s="8" t="s">
        <v>831</v>
      </c>
      <c r="F153" s="8" t="s">
        <v>832</v>
      </c>
      <c r="G153" s="5" t="s">
        <v>442</v>
      </c>
      <c r="H153" s="6">
        <v>16515</v>
      </c>
      <c r="I153" s="6"/>
      <c r="J153" s="5"/>
      <c r="K153" s="6"/>
      <c r="L153" s="6">
        <v>16515</v>
      </c>
      <c r="M153" s="6">
        <v>16515</v>
      </c>
    </row>
    <row r="154" spans="1:13" ht="30" x14ac:dyDescent="0.25">
      <c r="A154" s="5" t="s">
        <v>36</v>
      </c>
      <c r="B154" s="5" t="s">
        <v>35</v>
      </c>
      <c r="C154" s="5" t="s">
        <v>87</v>
      </c>
      <c r="D154" s="5" t="s">
        <v>833</v>
      </c>
      <c r="E154" s="8" t="s">
        <v>834</v>
      </c>
      <c r="F154" s="8" t="s">
        <v>835</v>
      </c>
      <c r="G154" s="5" t="s">
        <v>442</v>
      </c>
      <c r="H154" s="6">
        <v>41176</v>
      </c>
      <c r="I154" s="6"/>
      <c r="J154" s="5"/>
      <c r="K154" s="6"/>
      <c r="L154" s="6">
        <v>41176</v>
      </c>
      <c r="M154" s="6">
        <v>41176</v>
      </c>
    </row>
    <row r="155" spans="1:13" ht="30" x14ac:dyDescent="0.25">
      <c r="A155" s="5" t="s">
        <v>36</v>
      </c>
      <c r="B155" s="5" t="s">
        <v>35</v>
      </c>
      <c r="C155" s="5" t="s">
        <v>87</v>
      </c>
      <c r="D155" s="5" t="s">
        <v>836</v>
      </c>
      <c r="E155" s="8" t="s">
        <v>837</v>
      </c>
      <c r="F155" s="8" t="s">
        <v>838</v>
      </c>
      <c r="G155" s="5" t="s">
        <v>442</v>
      </c>
      <c r="H155" s="6">
        <v>280269</v>
      </c>
      <c r="I155" s="6"/>
      <c r="J155" s="5"/>
      <c r="K155" s="6"/>
      <c r="L155" s="6">
        <v>25200</v>
      </c>
      <c r="M155" s="6">
        <v>25200</v>
      </c>
    </row>
    <row r="156" spans="1:13" x14ac:dyDescent="0.25">
      <c r="A156" s="5" t="s">
        <v>36</v>
      </c>
      <c r="B156" s="5" t="s">
        <v>35</v>
      </c>
      <c r="C156" s="5" t="s">
        <v>87</v>
      </c>
      <c r="D156" s="5" t="s">
        <v>839</v>
      </c>
      <c r="E156" s="8" t="s">
        <v>840</v>
      </c>
      <c r="F156" s="8" t="s">
        <v>841</v>
      </c>
      <c r="G156" s="5" t="s">
        <v>442</v>
      </c>
      <c r="H156" s="6">
        <v>36976</v>
      </c>
      <c r="I156" s="6"/>
      <c r="J156" s="5"/>
      <c r="K156" s="6"/>
      <c r="L156" s="6">
        <v>36976</v>
      </c>
      <c r="M156" s="6">
        <v>36976</v>
      </c>
    </row>
    <row r="157" spans="1:13" ht="30" x14ac:dyDescent="0.25">
      <c r="A157" s="5" t="s">
        <v>36</v>
      </c>
      <c r="B157" s="5" t="s">
        <v>35</v>
      </c>
      <c r="C157" s="5" t="s">
        <v>87</v>
      </c>
      <c r="D157" s="5" t="s">
        <v>842</v>
      </c>
      <c r="E157" s="8" t="s">
        <v>843</v>
      </c>
      <c r="F157" s="8" t="s">
        <v>844</v>
      </c>
      <c r="G157" s="5" t="s">
        <v>442</v>
      </c>
      <c r="H157" s="6">
        <v>184423</v>
      </c>
      <c r="I157" s="6"/>
      <c r="J157" s="5"/>
      <c r="K157" s="6"/>
      <c r="L157" s="6">
        <v>109370</v>
      </c>
      <c r="M157" s="6">
        <v>109370</v>
      </c>
    </row>
    <row r="158" spans="1:13" ht="30" x14ac:dyDescent="0.25">
      <c r="A158" s="5" t="s">
        <v>36</v>
      </c>
      <c r="B158" s="5" t="s">
        <v>35</v>
      </c>
      <c r="C158" s="5" t="s">
        <v>87</v>
      </c>
      <c r="D158" s="5" t="s">
        <v>845</v>
      </c>
      <c r="E158" s="8" t="s">
        <v>846</v>
      </c>
      <c r="F158" s="8" t="s">
        <v>847</v>
      </c>
      <c r="G158" s="5" t="s">
        <v>442</v>
      </c>
      <c r="H158" s="6">
        <v>39239</v>
      </c>
      <c r="I158" s="6"/>
      <c r="J158" s="5"/>
      <c r="K158" s="6"/>
      <c r="L158" s="6">
        <v>39239</v>
      </c>
      <c r="M158" s="6">
        <v>39239</v>
      </c>
    </row>
    <row r="159" spans="1:13" ht="30" x14ac:dyDescent="0.25">
      <c r="A159" s="5" t="s">
        <v>36</v>
      </c>
      <c r="B159" s="5" t="s">
        <v>35</v>
      </c>
      <c r="C159" s="5" t="s">
        <v>87</v>
      </c>
      <c r="D159" s="5" t="s">
        <v>848</v>
      </c>
      <c r="E159" s="8" t="s">
        <v>849</v>
      </c>
      <c r="F159" s="8" t="s">
        <v>850</v>
      </c>
      <c r="G159" s="5" t="s">
        <v>442</v>
      </c>
      <c r="H159" s="6">
        <v>138925</v>
      </c>
      <c r="I159" s="6"/>
      <c r="J159" s="5"/>
      <c r="K159" s="6"/>
      <c r="L159" s="6">
        <v>100635</v>
      </c>
      <c r="M159" s="6">
        <v>100635</v>
      </c>
    </row>
    <row r="160" spans="1:13" ht="30" x14ac:dyDescent="0.25">
      <c r="A160" s="5" t="s">
        <v>36</v>
      </c>
      <c r="B160" s="5" t="s">
        <v>35</v>
      </c>
      <c r="C160" s="5" t="s">
        <v>87</v>
      </c>
      <c r="D160" s="5" t="s">
        <v>851</v>
      </c>
      <c r="E160" s="8" t="s">
        <v>852</v>
      </c>
      <c r="F160" s="8" t="s">
        <v>853</v>
      </c>
      <c r="G160" s="5" t="s">
        <v>442</v>
      </c>
      <c r="H160" s="6">
        <v>25457</v>
      </c>
      <c r="I160" s="6"/>
      <c r="J160" s="5"/>
      <c r="K160" s="6"/>
      <c r="L160" s="6">
        <v>25457</v>
      </c>
      <c r="M160" s="6">
        <v>25457</v>
      </c>
    </row>
    <row r="161" spans="1:13" ht="30" x14ac:dyDescent="0.25">
      <c r="A161" s="5" t="s">
        <v>36</v>
      </c>
      <c r="B161" s="5" t="s">
        <v>35</v>
      </c>
      <c r="C161" s="5" t="s">
        <v>87</v>
      </c>
      <c r="D161" s="5" t="s">
        <v>854</v>
      </c>
      <c r="E161" s="8" t="s">
        <v>855</v>
      </c>
      <c r="F161" s="8" t="s">
        <v>856</v>
      </c>
      <c r="G161" s="5" t="s">
        <v>442</v>
      </c>
      <c r="H161" s="6">
        <v>95362</v>
      </c>
      <c r="I161" s="6"/>
      <c r="J161" s="5"/>
      <c r="K161" s="6"/>
      <c r="L161" s="6"/>
      <c r="M161" s="6"/>
    </row>
    <row r="162" spans="1:13" ht="30" x14ac:dyDescent="0.25">
      <c r="A162" s="5" t="s">
        <v>36</v>
      </c>
      <c r="B162" s="5" t="s">
        <v>35</v>
      </c>
      <c r="C162" s="5" t="s">
        <v>87</v>
      </c>
      <c r="D162" s="5" t="s">
        <v>857</v>
      </c>
      <c r="E162" s="8" t="s">
        <v>858</v>
      </c>
      <c r="F162" s="8" t="s">
        <v>859</v>
      </c>
      <c r="G162" s="5" t="s">
        <v>442</v>
      </c>
      <c r="H162" s="6">
        <v>37224</v>
      </c>
      <c r="I162" s="6"/>
      <c r="J162" s="5"/>
      <c r="K162" s="6"/>
      <c r="L162" s="6">
        <v>37224</v>
      </c>
      <c r="M162" s="6">
        <v>37224</v>
      </c>
    </row>
    <row r="163" spans="1:13" ht="30" x14ac:dyDescent="0.25">
      <c r="A163" s="5" t="s">
        <v>36</v>
      </c>
      <c r="B163" s="5" t="s">
        <v>35</v>
      </c>
      <c r="C163" s="5" t="s">
        <v>87</v>
      </c>
      <c r="D163" s="5" t="s">
        <v>860</v>
      </c>
      <c r="E163" s="8" t="s">
        <v>861</v>
      </c>
      <c r="F163" s="8" t="s">
        <v>862</v>
      </c>
      <c r="G163" s="5" t="s">
        <v>442</v>
      </c>
      <c r="H163" s="6">
        <v>12789</v>
      </c>
      <c r="I163" s="6"/>
      <c r="J163" s="5"/>
      <c r="K163" s="6"/>
      <c r="L163" s="6">
        <v>12789</v>
      </c>
      <c r="M163" s="6">
        <v>12789</v>
      </c>
    </row>
    <row r="164" spans="1:13" ht="30" x14ac:dyDescent="0.25">
      <c r="A164" s="5" t="s">
        <v>36</v>
      </c>
      <c r="B164" s="5" t="s">
        <v>35</v>
      </c>
      <c r="C164" s="5" t="s">
        <v>87</v>
      </c>
      <c r="D164" s="5" t="s">
        <v>863</v>
      </c>
      <c r="E164" s="8" t="s">
        <v>864</v>
      </c>
      <c r="F164" s="8" t="s">
        <v>865</v>
      </c>
      <c r="G164" s="5" t="s">
        <v>442</v>
      </c>
      <c r="H164" s="6">
        <v>64422</v>
      </c>
      <c r="I164" s="6"/>
      <c r="J164" s="5"/>
      <c r="K164" s="6"/>
      <c r="L164" s="6">
        <v>64421</v>
      </c>
      <c r="M164" s="6">
        <v>64421</v>
      </c>
    </row>
    <row r="165" spans="1:13" x14ac:dyDescent="0.25">
      <c r="A165" s="5" t="s">
        <v>36</v>
      </c>
      <c r="B165" s="5" t="s">
        <v>35</v>
      </c>
      <c r="C165" s="5" t="s">
        <v>87</v>
      </c>
      <c r="D165" s="5" t="s">
        <v>866</v>
      </c>
      <c r="E165" s="8" t="s">
        <v>867</v>
      </c>
      <c r="F165" s="8" t="s">
        <v>868</v>
      </c>
      <c r="G165" s="5" t="s">
        <v>442</v>
      </c>
      <c r="H165" s="6">
        <v>87609</v>
      </c>
      <c r="I165" s="6"/>
      <c r="J165" s="5"/>
      <c r="K165" s="6"/>
      <c r="L165" s="6">
        <v>87609</v>
      </c>
      <c r="M165" s="6">
        <v>87609</v>
      </c>
    </row>
    <row r="166" spans="1:13" ht="30" x14ac:dyDescent="0.25">
      <c r="A166" s="5" t="s">
        <v>36</v>
      </c>
      <c r="B166" s="5" t="s">
        <v>35</v>
      </c>
      <c r="C166" s="5" t="s">
        <v>87</v>
      </c>
      <c r="D166" s="5" t="s">
        <v>869</v>
      </c>
      <c r="E166" s="8" t="s">
        <v>870</v>
      </c>
      <c r="F166" s="8" t="s">
        <v>871</v>
      </c>
      <c r="G166" s="5" t="s">
        <v>442</v>
      </c>
      <c r="H166" s="6">
        <v>70087</v>
      </c>
      <c r="I166" s="6"/>
      <c r="J166" s="5"/>
      <c r="K166" s="6"/>
      <c r="L166" s="6">
        <v>14435</v>
      </c>
      <c r="M166" s="6">
        <v>14435</v>
      </c>
    </row>
    <row r="167" spans="1:13" ht="75" x14ac:dyDescent="0.25">
      <c r="A167" s="5" t="s">
        <v>36</v>
      </c>
      <c r="B167" s="5" t="s">
        <v>35</v>
      </c>
      <c r="C167" s="5" t="s">
        <v>87</v>
      </c>
      <c r="D167" s="5" t="s">
        <v>872</v>
      </c>
      <c r="E167" s="8" t="s">
        <v>873</v>
      </c>
      <c r="F167" s="8" t="s">
        <v>874</v>
      </c>
      <c r="G167" s="5" t="s">
        <v>442</v>
      </c>
      <c r="H167" s="6">
        <v>43805</v>
      </c>
      <c r="I167" s="6"/>
      <c r="J167" s="5"/>
      <c r="K167" s="6"/>
      <c r="L167" s="6">
        <v>43804</v>
      </c>
      <c r="M167" s="6">
        <v>43804</v>
      </c>
    </row>
    <row r="168" spans="1:13" ht="30" x14ac:dyDescent="0.25">
      <c r="A168" s="5" t="s">
        <v>36</v>
      </c>
      <c r="B168" s="5" t="s">
        <v>35</v>
      </c>
      <c r="C168" s="5" t="s">
        <v>87</v>
      </c>
      <c r="D168" s="5" t="s">
        <v>875</v>
      </c>
      <c r="E168" s="8" t="s">
        <v>876</v>
      </c>
      <c r="F168" s="8" t="s">
        <v>877</v>
      </c>
      <c r="G168" s="5" t="s">
        <v>442</v>
      </c>
      <c r="H168" s="6">
        <v>39962</v>
      </c>
      <c r="I168" s="6"/>
      <c r="J168" s="5"/>
      <c r="K168" s="6"/>
      <c r="L168" s="6">
        <v>39962</v>
      </c>
      <c r="M168" s="6">
        <v>39962</v>
      </c>
    </row>
    <row r="169" spans="1:13" ht="30" x14ac:dyDescent="0.25">
      <c r="A169" s="5" t="s">
        <v>36</v>
      </c>
      <c r="B169" s="5" t="s">
        <v>35</v>
      </c>
      <c r="C169" s="5" t="s">
        <v>87</v>
      </c>
      <c r="D169" s="5" t="s">
        <v>878</v>
      </c>
      <c r="E169" s="8" t="s">
        <v>879</v>
      </c>
      <c r="F169" s="8" t="s">
        <v>880</v>
      </c>
      <c r="G169" s="5" t="s">
        <v>442</v>
      </c>
      <c r="H169" s="6">
        <v>29210</v>
      </c>
      <c r="I169" s="6"/>
      <c r="J169" s="5"/>
      <c r="K169" s="6"/>
      <c r="L169" s="6">
        <v>14000</v>
      </c>
      <c r="M169" s="6">
        <v>14000</v>
      </c>
    </row>
    <row r="170" spans="1:13" ht="30" x14ac:dyDescent="0.25">
      <c r="A170" s="5" t="s">
        <v>36</v>
      </c>
      <c r="B170" s="5" t="s">
        <v>35</v>
      </c>
      <c r="C170" s="5" t="s">
        <v>87</v>
      </c>
      <c r="D170" s="5" t="s">
        <v>881</v>
      </c>
      <c r="E170" s="8" t="s">
        <v>882</v>
      </c>
      <c r="F170" s="8" t="s">
        <v>883</v>
      </c>
      <c r="G170" s="5" t="s">
        <v>442</v>
      </c>
      <c r="H170" s="6">
        <v>41125</v>
      </c>
      <c r="I170" s="6"/>
      <c r="J170" s="5"/>
      <c r="K170" s="6"/>
      <c r="L170" s="6">
        <v>39477</v>
      </c>
      <c r="M170" s="6">
        <v>39477</v>
      </c>
    </row>
    <row r="171" spans="1:13" ht="30" x14ac:dyDescent="0.25">
      <c r="A171" s="5" t="s">
        <v>36</v>
      </c>
      <c r="B171" s="5" t="s">
        <v>35</v>
      </c>
      <c r="C171" s="5" t="s">
        <v>87</v>
      </c>
      <c r="D171" s="5" t="s">
        <v>884</v>
      </c>
      <c r="E171" s="8" t="s">
        <v>885</v>
      </c>
      <c r="F171" s="8" t="s">
        <v>886</v>
      </c>
      <c r="G171" s="5" t="s">
        <v>442</v>
      </c>
      <c r="H171" s="6">
        <v>59607</v>
      </c>
      <c r="I171" s="6"/>
      <c r="J171" s="5"/>
      <c r="K171" s="6"/>
      <c r="L171" s="6"/>
      <c r="M171" s="6"/>
    </row>
    <row r="172" spans="1:13" ht="30" x14ac:dyDescent="0.25">
      <c r="A172" s="5" t="s">
        <v>36</v>
      </c>
      <c r="B172" s="5" t="s">
        <v>35</v>
      </c>
      <c r="C172" s="5" t="s">
        <v>87</v>
      </c>
      <c r="D172" s="5" t="s">
        <v>887</v>
      </c>
      <c r="E172" s="8" t="s">
        <v>888</v>
      </c>
      <c r="F172" s="8" t="s">
        <v>765</v>
      </c>
      <c r="G172" s="5" t="s">
        <v>442</v>
      </c>
      <c r="H172" s="6">
        <v>40016</v>
      </c>
      <c r="I172" s="6"/>
      <c r="J172" s="5"/>
      <c r="K172" s="6"/>
      <c r="L172" s="6">
        <v>40015</v>
      </c>
      <c r="M172" s="6">
        <v>40015</v>
      </c>
    </row>
    <row r="173" spans="1:13" ht="30" x14ac:dyDescent="0.25">
      <c r="A173" s="5" t="s">
        <v>36</v>
      </c>
      <c r="B173" s="5" t="s">
        <v>35</v>
      </c>
      <c r="C173" s="5" t="s">
        <v>87</v>
      </c>
      <c r="D173" s="5" t="s">
        <v>889</v>
      </c>
      <c r="E173" s="8" t="s">
        <v>890</v>
      </c>
      <c r="F173" s="8" t="s">
        <v>891</v>
      </c>
      <c r="G173" s="5" t="s">
        <v>442</v>
      </c>
      <c r="H173" s="6">
        <v>71076</v>
      </c>
      <c r="I173" s="6"/>
      <c r="J173" s="5"/>
      <c r="K173" s="6"/>
      <c r="L173" s="6">
        <v>142153</v>
      </c>
      <c r="M173" s="6">
        <v>142153</v>
      </c>
    </row>
    <row r="174" spans="1:13" ht="30" x14ac:dyDescent="0.25">
      <c r="A174" s="5" t="s">
        <v>36</v>
      </c>
      <c r="B174" s="5" t="s">
        <v>35</v>
      </c>
      <c r="C174" s="5" t="s">
        <v>89</v>
      </c>
      <c r="D174" s="5" t="s">
        <v>892</v>
      </c>
      <c r="E174" s="8" t="s">
        <v>893</v>
      </c>
      <c r="F174" s="8" t="s">
        <v>633</v>
      </c>
      <c r="G174" s="5" t="s">
        <v>442</v>
      </c>
      <c r="H174" s="6">
        <v>5000000</v>
      </c>
      <c r="I174" s="6">
        <v>1645374</v>
      </c>
      <c r="J174" s="7">
        <v>0.3291</v>
      </c>
      <c r="K174" s="6">
        <v>72243</v>
      </c>
      <c r="L174" s="6">
        <v>359443</v>
      </c>
      <c r="M174" s="6">
        <v>2077060</v>
      </c>
    </row>
    <row r="175" spans="1:13" ht="60" x14ac:dyDescent="0.25">
      <c r="A175" s="5" t="s">
        <v>36</v>
      </c>
      <c r="B175" s="5" t="s">
        <v>35</v>
      </c>
      <c r="C175" s="5" t="s">
        <v>94</v>
      </c>
      <c r="D175" s="5" t="s">
        <v>894</v>
      </c>
      <c r="E175" s="8" t="s">
        <v>895</v>
      </c>
      <c r="F175" s="8" t="s">
        <v>633</v>
      </c>
      <c r="G175" s="5" t="s">
        <v>442</v>
      </c>
      <c r="H175" s="6">
        <v>25000000</v>
      </c>
      <c r="I175" s="6">
        <v>5409343</v>
      </c>
      <c r="J175" s="7">
        <v>0.21640000000000001</v>
      </c>
      <c r="K175" s="6">
        <v>67304</v>
      </c>
      <c r="L175" s="6">
        <v>3601403</v>
      </c>
      <c r="M175" s="6">
        <v>9078050</v>
      </c>
    </row>
    <row r="176" spans="1:13" ht="45" x14ac:dyDescent="0.25">
      <c r="A176" s="5" t="s">
        <v>36</v>
      </c>
      <c r="B176" s="5" t="s">
        <v>35</v>
      </c>
      <c r="C176" s="5" t="s">
        <v>95</v>
      </c>
      <c r="D176" s="5" t="s">
        <v>896</v>
      </c>
      <c r="E176" s="8" t="s">
        <v>897</v>
      </c>
      <c r="F176" s="8" t="s">
        <v>633</v>
      </c>
      <c r="G176" s="5" t="s">
        <v>442</v>
      </c>
      <c r="H176" s="6">
        <v>21700000</v>
      </c>
      <c r="I176" s="6">
        <v>1789104</v>
      </c>
      <c r="J176" s="7">
        <v>8.2400000000000001E-2</v>
      </c>
      <c r="K176" s="6">
        <v>183598</v>
      </c>
      <c r="L176" s="6">
        <v>2026033</v>
      </c>
      <c r="M176" s="6">
        <v>3998735</v>
      </c>
    </row>
    <row r="177" spans="1:13" ht="30" x14ac:dyDescent="0.25">
      <c r="A177" s="5" t="s">
        <v>110</v>
      </c>
      <c r="B177" s="5" t="s">
        <v>35</v>
      </c>
      <c r="C177" s="5" t="s">
        <v>115</v>
      </c>
      <c r="D177" s="5" t="s">
        <v>898</v>
      </c>
      <c r="E177" s="8" t="s">
        <v>899</v>
      </c>
      <c r="F177" s="8" t="s">
        <v>900</v>
      </c>
      <c r="G177" s="5" t="s">
        <v>442</v>
      </c>
      <c r="H177" s="6">
        <v>56000000</v>
      </c>
      <c r="I177" s="6">
        <v>5132409</v>
      </c>
      <c r="J177" s="7">
        <v>9.1700000000000004E-2</v>
      </c>
      <c r="K177" s="6">
        <v>457474</v>
      </c>
      <c r="L177" s="6">
        <v>5250000</v>
      </c>
      <c r="M177" s="6">
        <v>10839883</v>
      </c>
    </row>
    <row r="178" spans="1:13" ht="30" x14ac:dyDescent="0.25">
      <c r="A178" s="5" t="s">
        <v>110</v>
      </c>
      <c r="B178" s="5" t="s">
        <v>35</v>
      </c>
      <c r="C178" s="5" t="s">
        <v>115</v>
      </c>
      <c r="D178" s="5" t="s">
        <v>901</v>
      </c>
      <c r="E178" s="8" t="s">
        <v>902</v>
      </c>
      <c r="F178" s="8" t="s">
        <v>900</v>
      </c>
      <c r="G178" s="5" t="s">
        <v>442</v>
      </c>
      <c r="H178" s="6">
        <v>636160</v>
      </c>
      <c r="I178" s="6">
        <v>244814</v>
      </c>
      <c r="J178" s="7">
        <v>0.38479999999999998</v>
      </c>
      <c r="K178" s="6"/>
      <c r="L178" s="6">
        <v>11811</v>
      </c>
      <c r="M178" s="6">
        <v>256625</v>
      </c>
    </row>
    <row r="179" spans="1:13" x14ac:dyDescent="0.25">
      <c r="A179" s="5" t="s">
        <v>110</v>
      </c>
      <c r="B179" s="5" t="s">
        <v>35</v>
      </c>
      <c r="C179" s="5" t="s">
        <v>115</v>
      </c>
      <c r="D179" s="5" t="s">
        <v>903</v>
      </c>
      <c r="E179" s="8" t="s">
        <v>904</v>
      </c>
      <c r="F179" s="8" t="s">
        <v>509</v>
      </c>
      <c r="G179" s="5" t="s">
        <v>442</v>
      </c>
      <c r="H179" s="6">
        <v>2561231</v>
      </c>
      <c r="I179" s="6">
        <v>429427</v>
      </c>
      <c r="J179" s="7">
        <v>0.16769999999999999</v>
      </c>
      <c r="K179" s="6">
        <v>114778</v>
      </c>
      <c r="L179" s="6">
        <v>138798</v>
      </c>
      <c r="M179" s="6">
        <v>683002</v>
      </c>
    </row>
    <row r="180" spans="1:13" x14ac:dyDescent="0.25">
      <c r="A180" s="5" t="s">
        <v>110</v>
      </c>
      <c r="B180" s="5" t="s">
        <v>35</v>
      </c>
      <c r="C180" s="5" t="s">
        <v>115</v>
      </c>
      <c r="D180" s="5" t="s">
        <v>905</v>
      </c>
      <c r="E180" s="8" t="s">
        <v>906</v>
      </c>
      <c r="F180" s="8" t="s">
        <v>907</v>
      </c>
      <c r="G180" s="5" t="s">
        <v>442</v>
      </c>
      <c r="H180" s="6">
        <v>6584437</v>
      </c>
      <c r="I180" s="6">
        <v>398987</v>
      </c>
      <c r="J180" s="7">
        <v>6.0600000000000001E-2</v>
      </c>
      <c r="K180" s="6">
        <v>523894</v>
      </c>
      <c r="L180" s="6">
        <v>1120000</v>
      </c>
      <c r="M180" s="6">
        <v>2042882</v>
      </c>
    </row>
    <row r="181" spans="1:13" x14ac:dyDescent="0.25">
      <c r="A181" s="5" t="s">
        <v>110</v>
      </c>
      <c r="B181" s="5" t="s">
        <v>35</v>
      </c>
      <c r="C181" s="5" t="s">
        <v>115</v>
      </c>
      <c r="D181" s="5" t="s">
        <v>908</v>
      </c>
      <c r="E181" s="8" t="s">
        <v>909</v>
      </c>
      <c r="F181" s="8" t="s">
        <v>910</v>
      </c>
      <c r="G181" s="5" t="s">
        <v>442</v>
      </c>
      <c r="H181" s="6">
        <v>7041952</v>
      </c>
      <c r="I181" s="6">
        <v>2484107</v>
      </c>
      <c r="J181" s="7">
        <v>0.3528</v>
      </c>
      <c r="K181" s="6">
        <v>840</v>
      </c>
      <c r="L181" s="6">
        <v>2631798</v>
      </c>
      <c r="M181" s="6">
        <v>5116745</v>
      </c>
    </row>
    <row r="182" spans="1:13" ht="45" x14ac:dyDescent="0.25">
      <c r="A182" s="5" t="s">
        <v>110</v>
      </c>
      <c r="B182" s="5" t="s">
        <v>35</v>
      </c>
      <c r="C182" s="5" t="s">
        <v>115</v>
      </c>
      <c r="D182" s="5" t="s">
        <v>911</v>
      </c>
      <c r="E182" s="8" t="s">
        <v>912</v>
      </c>
      <c r="F182" s="8" t="s">
        <v>913</v>
      </c>
      <c r="G182" s="5" t="s">
        <v>442</v>
      </c>
      <c r="H182" s="6">
        <v>3231925</v>
      </c>
      <c r="I182" s="6">
        <v>371013</v>
      </c>
      <c r="J182" s="7">
        <v>0.1148</v>
      </c>
      <c r="K182" s="6">
        <v>92683</v>
      </c>
      <c r="L182" s="6">
        <v>910000</v>
      </c>
      <c r="M182" s="6">
        <v>1373696</v>
      </c>
    </row>
    <row r="183" spans="1:13" x14ac:dyDescent="0.25">
      <c r="A183" s="5" t="s">
        <v>110</v>
      </c>
      <c r="B183" s="5" t="s">
        <v>35</v>
      </c>
      <c r="C183" s="5" t="s">
        <v>115</v>
      </c>
      <c r="D183" s="5" t="s">
        <v>914</v>
      </c>
      <c r="E183" s="8" t="s">
        <v>915</v>
      </c>
      <c r="F183" s="8" t="s">
        <v>916</v>
      </c>
      <c r="G183" s="5" t="s">
        <v>442</v>
      </c>
      <c r="H183" s="6">
        <v>2916761</v>
      </c>
      <c r="I183" s="6">
        <v>811757</v>
      </c>
      <c r="J183" s="7">
        <v>0.27829999999999999</v>
      </c>
      <c r="K183" s="6"/>
      <c r="L183" s="6">
        <v>308570</v>
      </c>
      <c r="M183" s="6">
        <v>1120327</v>
      </c>
    </row>
    <row r="184" spans="1:13" ht="45" x14ac:dyDescent="0.25">
      <c r="A184" s="5" t="s">
        <v>110</v>
      </c>
      <c r="B184" s="5" t="s">
        <v>35</v>
      </c>
      <c r="C184" s="5" t="s">
        <v>115</v>
      </c>
      <c r="D184" s="5" t="s">
        <v>917</v>
      </c>
      <c r="E184" s="8" t="s">
        <v>918</v>
      </c>
      <c r="F184" s="8" t="s">
        <v>919</v>
      </c>
      <c r="G184" s="5" t="s">
        <v>442</v>
      </c>
      <c r="H184" s="6">
        <v>1661714</v>
      </c>
      <c r="I184" s="6">
        <v>159758</v>
      </c>
      <c r="J184" s="7">
        <v>9.6100000000000005E-2</v>
      </c>
      <c r="K184" s="6"/>
      <c r="L184" s="6">
        <v>364000</v>
      </c>
      <c r="M184" s="6">
        <v>523758</v>
      </c>
    </row>
    <row r="185" spans="1:13" x14ac:dyDescent="0.25">
      <c r="A185" s="5" t="s">
        <v>110</v>
      </c>
      <c r="B185" s="5" t="s">
        <v>35</v>
      </c>
      <c r="C185" s="5" t="s">
        <v>115</v>
      </c>
      <c r="D185" s="5" t="s">
        <v>920</v>
      </c>
      <c r="E185" s="8" t="s">
        <v>921</v>
      </c>
      <c r="F185" s="8" t="s">
        <v>922</v>
      </c>
      <c r="G185" s="5" t="s">
        <v>442</v>
      </c>
      <c r="H185" s="6">
        <v>6746145</v>
      </c>
      <c r="I185" s="6">
        <v>180610</v>
      </c>
      <c r="J185" s="7">
        <v>2.6800000000000001E-2</v>
      </c>
      <c r="K185" s="6">
        <v>132244</v>
      </c>
      <c r="L185" s="6">
        <v>1925304</v>
      </c>
      <c r="M185" s="6">
        <v>2238159</v>
      </c>
    </row>
    <row r="186" spans="1:13" ht="30" x14ac:dyDescent="0.25">
      <c r="A186" s="5" t="s">
        <v>110</v>
      </c>
      <c r="B186" s="5" t="s">
        <v>35</v>
      </c>
      <c r="C186" s="5" t="s">
        <v>115</v>
      </c>
      <c r="D186" s="5" t="s">
        <v>923</v>
      </c>
      <c r="E186" s="8" t="s">
        <v>924</v>
      </c>
      <c r="F186" s="8" t="s">
        <v>925</v>
      </c>
      <c r="G186" s="5" t="s">
        <v>442</v>
      </c>
      <c r="H186" s="6">
        <v>812077</v>
      </c>
      <c r="I186" s="6">
        <v>99655</v>
      </c>
      <c r="J186" s="7">
        <v>0.1227</v>
      </c>
      <c r="K186" s="6">
        <v>45358</v>
      </c>
      <c r="L186" s="6">
        <v>357000</v>
      </c>
      <c r="M186" s="6">
        <v>502013</v>
      </c>
    </row>
    <row r="187" spans="1:13" x14ac:dyDescent="0.25">
      <c r="A187" s="5" t="s">
        <v>110</v>
      </c>
      <c r="B187" s="5" t="s">
        <v>35</v>
      </c>
      <c r="C187" s="5" t="s">
        <v>115</v>
      </c>
      <c r="D187" s="5" t="s">
        <v>926</v>
      </c>
      <c r="E187" s="8" t="s">
        <v>927</v>
      </c>
      <c r="F187" s="8" t="s">
        <v>928</v>
      </c>
      <c r="G187" s="5" t="s">
        <v>442</v>
      </c>
      <c r="H187" s="6">
        <v>1563870</v>
      </c>
      <c r="I187" s="6">
        <v>112105</v>
      </c>
      <c r="J187" s="7">
        <v>7.17E-2</v>
      </c>
      <c r="K187" s="6">
        <v>13487</v>
      </c>
      <c r="L187" s="6">
        <v>239680</v>
      </c>
      <c r="M187" s="6">
        <v>365272</v>
      </c>
    </row>
    <row r="188" spans="1:13" x14ac:dyDescent="0.25">
      <c r="A188" s="5" t="s">
        <v>110</v>
      </c>
      <c r="B188" s="5" t="s">
        <v>35</v>
      </c>
      <c r="C188" s="5" t="s">
        <v>115</v>
      </c>
      <c r="D188" s="5" t="s">
        <v>929</v>
      </c>
      <c r="E188" s="8" t="s">
        <v>930</v>
      </c>
      <c r="F188" s="8" t="s">
        <v>931</v>
      </c>
      <c r="G188" s="5" t="s">
        <v>442</v>
      </c>
      <c r="H188" s="6">
        <v>265888</v>
      </c>
      <c r="I188" s="6">
        <v>145180</v>
      </c>
      <c r="J188" s="7">
        <v>0.54600000000000004</v>
      </c>
      <c r="K188" s="6"/>
      <c r="L188" s="6">
        <v>111888</v>
      </c>
      <c r="M188" s="6">
        <v>257068</v>
      </c>
    </row>
    <row r="189" spans="1:13" ht="30" x14ac:dyDescent="0.25">
      <c r="A189" s="5" t="s">
        <v>110</v>
      </c>
      <c r="B189" s="5" t="s">
        <v>35</v>
      </c>
      <c r="C189" s="5" t="s">
        <v>127</v>
      </c>
      <c r="D189" s="5" t="s">
        <v>932</v>
      </c>
      <c r="E189" s="8" t="s">
        <v>933</v>
      </c>
      <c r="F189" s="8" t="s">
        <v>900</v>
      </c>
      <c r="G189" s="5" t="s">
        <v>442</v>
      </c>
      <c r="H189" s="6">
        <v>6658729</v>
      </c>
      <c r="I189" s="6">
        <v>637139</v>
      </c>
      <c r="J189" s="7">
        <v>9.5699999999999993E-2</v>
      </c>
      <c r="K189" s="6"/>
      <c r="L189" s="6">
        <v>476902</v>
      </c>
      <c r="M189" s="6">
        <v>1114041</v>
      </c>
    </row>
    <row r="190" spans="1:13" ht="30" x14ac:dyDescent="0.25">
      <c r="A190" s="5" t="s">
        <v>110</v>
      </c>
      <c r="B190" s="5" t="s">
        <v>35</v>
      </c>
      <c r="C190" s="5" t="s">
        <v>130</v>
      </c>
      <c r="D190" s="5" t="s">
        <v>934</v>
      </c>
      <c r="E190" s="8" t="s">
        <v>935</v>
      </c>
      <c r="F190" s="8" t="s">
        <v>900</v>
      </c>
      <c r="G190" s="5" t="s">
        <v>442</v>
      </c>
      <c r="H190" s="6">
        <v>1770000</v>
      </c>
      <c r="I190" s="6">
        <v>113369</v>
      </c>
      <c r="J190" s="7">
        <v>6.4100000000000004E-2</v>
      </c>
      <c r="K190" s="6"/>
      <c r="L190" s="6">
        <v>198794</v>
      </c>
      <c r="M190" s="6">
        <v>312163</v>
      </c>
    </row>
    <row r="191" spans="1:13" ht="30" x14ac:dyDescent="0.25">
      <c r="A191" s="5" t="s">
        <v>140</v>
      </c>
      <c r="B191" s="5" t="s">
        <v>139</v>
      </c>
      <c r="C191" s="5" t="s">
        <v>145</v>
      </c>
      <c r="D191" s="5" t="s">
        <v>936</v>
      </c>
      <c r="E191" s="8" t="s">
        <v>937</v>
      </c>
      <c r="F191" s="8" t="s">
        <v>938</v>
      </c>
      <c r="G191" s="5" t="s">
        <v>442</v>
      </c>
      <c r="H191" s="6">
        <v>664030</v>
      </c>
      <c r="I191" s="6">
        <v>505616</v>
      </c>
      <c r="J191" s="7">
        <v>0.76139999999999997</v>
      </c>
      <c r="K191" s="6"/>
      <c r="L191" s="6"/>
      <c r="M191" s="6">
        <v>505616</v>
      </c>
    </row>
    <row r="192" spans="1:13" ht="45" x14ac:dyDescent="0.25">
      <c r="A192" s="5" t="s">
        <v>140</v>
      </c>
      <c r="B192" s="5" t="s">
        <v>139</v>
      </c>
      <c r="C192" s="5" t="s">
        <v>145</v>
      </c>
      <c r="D192" s="5" t="s">
        <v>939</v>
      </c>
      <c r="E192" s="8" t="s">
        <v>940</v>
      </c>
      <c r="F192" s="8" t="s">
        <v>941</v>
      </c>
      <c r="G192" s="5" t="s">
        <v>442</v>
      </c>
      <c r="H192" s="6">
        <v>363272</v>
      </c>
      <c r="I192" s="6">
        <v>101977</v>
      </c>
      <c r="J192" s="7">
        <v>0.28070000000000001</v>
      </c>
      <c r="K192" s="6"/>
      <c r="L192" s="6"/>
      <c r="M192" s="6">
        <v>101977</v>
      </c>
    </row>
    <row r="193" spans="1:13" ht="30" x14ac:dyDescent="0.25">
      <c r="A193" s="5" t="s">
        <v>140</v>
      </c>
      <c r="B193" s="5" t="s">
        <v>139</v>
      </c>
      <c r="C193" s="5" t="s">
        <v>145</v>
      </c>
      <c r="D193" s="5" t="s">
        <v>942</v>
      </c>
      <c r="E193" s="8" t="s">
        <v>943</v>
      </c>
      <c r="F193" s="8" t="s">
        <v>944</v>
      </c>
      <c r="G193" s="5" t="s">
        <v>442</v>
      </c>
      <c r="H193" s="6">
        <v>484915</v>
      </c>
      <c r="I193" s="6">
        <v>320285</v>
      </c>
      <c r="J193" s="7">
        <v>0.66049999999999998</v>
      </c>
      <c r="K193" s="6"/>
      <c r="L193" s="6"/>
      <c r="M193" s="6">
        <v>320285</v>
      </c>
    </row>
    <row r="194" spans="1:13" ht="30" x14ac:dyDescent="0.25">
      <c r="A194" s="5" t="s">
        <v>140</v>
      </c>
      <c r="B194" s="5" t="s">
        <v>139</v>
      </c>
      <c r="C194" s="5" t="s">
        <v>145</v>
      </c>
      <c r="D194" s="5" t="s">
        <v>945</v>
      </c>
      <c r="E194" s="8" t="s">
        <v>946</v>
      </c>
      <c r="F194" s="8" t="s">
        <v>947</v>
      </c>
      <c r="G194" s="5" t="s">
        <v>446</v>
      </c>
      <c r="H194" s="6">
        <v>579042</v>
      </c>
      <c r="I194" s="6">
        <v>579042</v>
      </c>
      <c r="J194" s="7">
        <v>0.98370000000000002</v>
      </c>
      <c r="K194" s="6"/>
      <c r="L194" s="6"/>
      <c r="M194" s="6">
        <v>579042</v>
      </c>
    </row>
    <row r="195" spans="1:13" ht="45" x14ac:dyDescent="0.25">
      <c r="A195" s="5" t="s">
        <v>140</v>
      </c>
      <c r="B195" s="5" t="s">
        <v>139</v>
      </c>
      <c r="C195" s="5" t="s">
        <v>145</v>
      </c>
      <c r="D195" s="5" t="s">
        <v>948</v>
      </c>
      <c r="E195" s="8" t="s">
        <v>949</v>
      </c>
      <c r="F195" s="8" t="s">
        <v>950</v>
      </c>
      <c r="G195" s="5" t="s">
        <v>442</v>
      </c>
      <c r="H195" s="6">
        <v>494855</v>
      </c>
      <c r="I195" s="6">
        <v>434148</v>
      </c>
      <c r="J195" s="7">
        <v>0.87729999999999997</v>
      </c>
      <c r="K195" s="6"/>
      <c r="L195" s="6"/>
      <c r="M195" s="6">
        <v>434148</v>
      </c>
    </row>
    <row r="196" spans="1:13" ht="30" x14ac:dyDescent="0.25">
      <c r="A196" s="5" t="s">
        <v>140</v>
      </c>
      <c r="B196" s="5" t="s">
        <v>139</v>
      </c>
      <c r="C196" s="5" t="s">
        <v>145</v>
      </c>
      <c r="D196" s="5" t="s">
        <v>951</v>
      </c>
      <c r="E196" s="8" t="s">
        <v>952</v>
      </c>
      <c r="F196" s="8" t="s">
        <v>953</v>
      </c>
      <c r="G196" s="5" t="s">
        <v>442</v>
      </c>
      <c r="H196" s="6">
        <v>296551</v>
      </c>
      <c r="I196" s="6">
        <v>287333</v>
      </c>
      <c r="J196" s="7">
        <v>0.96889999999999998</v>
      </c>
      <c r="K196" s="6">
        <v>5295</v>
      </c>
      <c r="L196" s="6"/>
      <c r="M196" s="6">
        <v>292628</v>
      </c>
    </row>
    <row r="197" spans="1:13" ht="30" x14ac:dyDescent="0.25">
      <c r="A197" s="5" t="s">
        <v>140</v>
      </c>
      <c r="B197" s="5" t="s">
        <v>139</v>
      </c>
      <c r="C197" s="5" t="s">
        <v>145</v>
      </c>
      <c r="D197" s="5" t="s">
        <v>954</v>
      </c>
      <c r="E197" s="8" t="s">
        <v>955</v>
      </c>
      <c r="F197" s="8" t="s">
        <v>956</v>
      </c>
      <c r="G197" s="5" t="s">
        <v>442</v>
      </c>
      <c r="H197" s="6">
        <v>431370</v>
      </c>
      <c r="I197" s="6">
        <v>88474</v>
      </c>
      <c r="J197" s="7">
        <v>0.2051</v>
      </c>
      <c r="K197" s="6"/>
      <c r="L197" s="6"/>
      <c r="M197" s="6">
        <v>88474</v>
      </c>
    </row>
    <row r="198" spans="1:13" ht="30" x14ac:dyDescent="0.25">
      <c r="A198" s="5" t="s">
        <v>140</v>
      </c>
      <c r="B198" s="5" t="s">
        <v>139</v>
      </c>
      <c r="C198" s="5" t="s">
        <v>145</v>
      </c>
      <c r="D198" s="5" t="s">
        <v>957</v>
      </c>
      <c r="E198" s="8" t="s">
        <v>958</v>
      </c>
      <c r="F198" s="8" t="s">
        <v>958</v>
      </c>
      <c r="G198" s="5" t="s">
        <v>442</v>
      </c>
      <c r="H198" s="6">
        <v>1039508</v>
      </c>
      <c r="I198" s="6">
        <v>883747</v>
      </c>
      <c r="J198" s="7">
        <v>0.85019999999999996</v>
      </c>
      <c r="K198" s="6"/>
      <c r="L198" s="6"/>
      <c r="M198" s="6">
        <v>883747</v>
      </c>
    </row>
    <row r="199" spans="1:13" ht="30" x14ac:dyDescent="0.25">
      <c r="A199" s="5" t="s">
        <v>140</v>
      </c>
      <c r="B199" s="5" t="s">
        <v>139</v>
      </c>
      <c r="C199" s="5" t="s">
        <v>145</v>
      </c>
      <c r="D199" s="5" t="s">
        <v>959</v>
      </c>
      <c r="E199" s="8" t="s">
        <v>960</v>
      </c>
      <c r="F199" s="8" t="s">
        <v>961</v>
      </c>
      <c r="G199" s="5" t="s">
        <v>446</v>
      </c>
      <c r="H199" s="6">
        <v>869094</v>
      </c>
      <c r="I199" s="6">
        <v>869094</v>
      </c>
      <c r="J199" s="7">
        <v>0.99219999999999997</v>
      </c>
      <c r="K199" s="6"/>
      <c r="L199" s="6"/>
      <c r="M199" s="6">
        <v>869094</v>
      </c>
    </row>
    <row r="200" spans="1:13" ht="30" x14ac:dyDescent="0.25">
      <c r="A200" s="5" t="s">
        <v>140</v>
      </c>
      <c r="B200" s="5" t="s">
        <v>139</v>
      </c>
      <c r="C200" s="5" t="s">
        <v>145</v>
      </c>
      <c r="D200" s="5" t="s">
        <v>962</v>
      </c>
      <c r="E200" s="8" t="s">
        <v>963</v>
      </c>
      <c r="F200" s="8" t="s">
        <v>964</v>
      </c>
      <c r="G200" s="5" t="s">
        <v>442</v>
      </c>
      <c r="H200" s="6">
        <v>273273</v>
      </c>
      <c r="I200" s="6">
        <v>166916</v>
      </c>
      <c r="J200" s="7">
        <v>0.61080000000000001</v>
      </c>
      <c r="K200" s="6"/>
      <c r="L200" s="6"/>
      <c r="M200" s="6">
        <v>166916</v>
      </c>
    </row>
    <row r="201" spans="1:13" ht="30" x14ac:dyDescent="0.25">
      <c r="A201" s="5" t="s">
        <v>140</v>
      </c>
      <c r="B201" s="5" t="s">
        <v>139</v>
      </c>
      <c r="C201" s="5" t="s">
        <v>145</v>
      </c>
      <c r="D201" s="5" t="s">
        <v>965</v>
      </c>
      <c r="E201" s="8" t="s">
        <v>966</v>
      </c>
      <c r="F201" s="8" t="s">
        <v>966</v>
      </c>
      <c r="G201" s="5" t="s">
        <v>446</v>
      </c>
      <c r="H201" s="6">
        <v>499654</v>
      </c>
      <c r="I201" s="6">
        <v>499654</v>
      </c>
      <c r="J201" s="7">
        <v>0.99890000000000001</v>
      </c>
      <c r="K201" s="6"/>
      <c r="L201" s="6"/>
      <c r="M201" s="6">
        <v>499654</v>
      </c>
    </row>
    <row r="202" spans="1:13" ht="45" x14ac:dyDescent="0.25">
      <c r="A202" s="5" t="s">
        <v>140</v>
      </c>
      <c r="B202" s="5" t="s">
        <v>139</v>
      </c>
      <c r="C202" s="5" t="s">
        <v>145</v>
      </c>
      <c r="D202" s="5" t="s">
        <v>967</v>
      </c>
      <c r="E202" s="8" t="s">
        <v>968</v>
      </c>
      <c r="F202" s="8" t="s">
        <v>969</v>
      </c>
      <c r="G202" s="5" t="s">
        <v>442</v>
      </c>
      <c r="H202" s="6">
        <v>526073</v>
      </c>
      <c r="I202" s="6">
        <v>328896</v>
      </c>
      <c r="J202" s="7">
        <v>0.62519999999999998</v>
      </c>
      <c r="K202" s="6"/>
      <c r="L202" s="6"/>
      <c r="M202" s="6">
        <v>328896</v>
      </c>
    </row>
    <row r="203" spans="1:13" ht="30" x14ac:dyDescent="0.25">
      <c r="A203" s="5" t="s">
        <v>140</v>
      </c>
      <c r="B203" s="5" t="s">
        <v>139</v>
      </c>
      <c r="C203" s="5" t="s">
        <v>145</v>
      </c>
      <c r="D203" s="5" t="s">
        <v>970</v>
      </c>
      <c r="E203" s="8" t="s">
        <v>971</v>
      </c>
      <c r="F203" s="8" t="s">
        <v>971</v>
      </c>
      <c r="G203" s="5" t="s">
        <v>442</v>
      </c>
      <c r="H203" s="6">
        <v>685025</v>
      </c>
      <c r="I203" s="6">
        <v>283553</v>
      </c>
      <c r="J203" s="7">
        <v>0.41389999999999999</v>
      </c>
      <c r="K203" s="6">
        <v>50139</v>
      </c>
      <c r="L203" s="6"/>
      <c r="M203" s="6">
        <v>333692</v>
      </c>
    </row>
    <row r="204" spans="1:13" ht="45" x14ac:dyDescent="0.25">
      <c r="A204" s="5" t="s">
        <v>140</v>
      </c>
      <c r="B204" s="5" t="s">
        <v>139</v>
      </c>
      <c r="C204" s="5" t="s">
        <v>145</v>
      </c>
      <c r="D204" s="5" t="s">
        <v>972</v>
      </c>
      <c r="E204" s="8" t="s">
        <v>973</v>
      </c>
      <c r="F204" s="8" t="s">
        <v>974</v>
      </c>
      <c r="G204" s="5" t="s">
        <v>446</v>
      </c>
      <c r="H204" s="6">
        <v>610305</v>
      </c>
      <c r="I204" s="6">
        <v>610305</v>
      </c>
      <c r="J204" s="7">
        <v>0.99929999999999997</v>
      </c>
      <c r="K204" s="6"/>
      <c r="L204" s="6"/>
      <c r="M204" s="6">
        <v>610305</v>
      </c>
    </row>
    <row r="205" spans="1:13" ht="30" x14ac:dyDescent="0.25">
      <c r="A205" s="5" t="s">
        <v>140</v>
      </c>
      <c r="B205" s="5" t="s">
        <v>139</v>
      </c>
      <c r="C205" s="5" t="s">
        <v>145</v>
      </c>
      <c r="D205" s="5" t="s">
        <v>975</v>
      </c>
      <c r="E205" s="8" t="s">
        <v>976</v>
      </c>
      <c r="F205" s="8" t="s">
        <v>977</v>
      </c>
      <c r="G205" s="5" t="s">
        <v>442</v>
      </c>
      <c r="H205" s="6">
        <v>265626</v>
      </c>
      <c r="I205" s="6">
        <v>226391</v>
      </c>
      <c r="J205" s="7">
        <v>0.85229999999999995</v>
      </c>
      <c r="K205" s="6"/>
      <c r="L205" s="6"/>
      <c r="M205" s="6">
        <v>226391</v>
      </c>
    </row>
    <row r="206" spans="1:13" ht="30" x14ac:dyDescent="0.25">
      <c r="A206" s="5" t="s">
        <v>140</v>
      </c>
      <c r="B206" s="5" t="s">
        <v>139</v>
      </c>
      <c r="C206" s="5" t="s">
        <v>145</v>
      </c>
      <c r="D206" s="5" t="s">
        <v>978</v>
      </c>
      <c r="E206" s="8" t="s">
        <v>979</v>
      </c>
      <c r="F206" s="8" t="s">
        <v>979</v>
      </c>
      <c r="G206" s="5" t="s">
        <v>442</v>
      </c>
      <c r="H206" s="6">
        <v>291363</v>
      </c>
      <c r="I206" s="6">
        <v>139625</v>
      </c>
      <c r="J206" s="7">
        <v>0.47920000000000001</v>
      </c>
      <c r="K206" s="6"/>
      <c r="L206" s="6"/>
      <c r="M206" s="6">
        <v>139625</v>
      </c>
    </row>
    <row r="207" spans="1:13" ht="45" x14ac:dyDescent="0.25">
      <c r="A207" s="5" t="s">
        <v>140</v>
      </c>
      <c r="B207" s="5" t="s">
        <v>139</v>
      </c>
      <c r="C207" s="5" t="s">
        <v>145</v>
      </c>
      <c r="D207" s="5" t="s">
        <v>980</v>
      </c>
      <c r="E207" s="8" t="s">
        <v>981</v>
      </c>
      <c r="F207" s="8" t="s">
        <v>982</v>
      </c>
      <c r="G207" s="5" t="s">
        <v>442</v>
      </c>
      <c r="H207" s="6">
        <v>508186</v>
      </c>
      <c r="I207" s="6">
        <v>481624</v>
      </c>
      <c r="J207" s="7">
        <v>0.94769999999999999</v>
      </c>
      <c r="K207" s="6">
        <v>2286</v>
      </c>
      <c r="L207" s="6"/>
      <c r="M207" s="6">
        <v>483910</v>
      </c>
    </row>
    <row r="208" spans="1:13" ht="45" x14ac:dyDescent="0.25">
      <c r="A208" s="5" t="s">
        <v>140</v>
      </c>
      <c r="B208" s="5" t="s">
        <v>139</v>
      </c>
      <c r="C208" s="5" t="s">
        <v>145</v>
      </c>
      <c r="D208" s="5" t="s">
        <v>983</v>
      </c>
      <c r="E208" s="8" t="s">
        <v>984</v>
      </c>
      <c r="F208" s="8" t="s">
        <v>985</v>
      </c>
      <c r="G208" s="5" t="s">
        <v>446</v>
      </c>
      <c r="H208" s="6">
        <v>691543</v>
      </c>
      <c r="I208" s="6">
        <v>691543</v>
      </c>
      <c r="J208" s="7">
        <v>0.98119999999999996</v>
      </c>
      <c r="K208" s="6"/>
      <c r="L208" s="6"/>
      <c r="M208" s="6">
        <v>691543</v>
      </c>
    </row>
    <row r="209" spans="1:13" ht="150" x14ac:dyDescent="0.25">
      <c r="A209" s="5" t="s">
        <v>140</v>
      </c>
      <c r="B209" s="5" t="s">
        <v>139</v>
      </c>
      <c r="C209" s="5" t="s">
        <v>145</v>
      </c>
      <c r="D209" s="5" t="s">
        <v>986</v>
      </c>
      <c r="E209" s="8" t="s">
        <v>987</v>
      </c>
      <c r="F209" s="8" t="s">
        <v>988</v>
      </c>
      <c r="G209" s="5" t="s">
        <v>446</v>
      </c>
      <c r="H209" s="6">
        <v>243731</v>
      </c>
      <c r="I209" s="6">
        <v>243731</v>
      </c>
      <c r="J209" s="7">
        <v>0.99439999999999995</v>
      </c>
      <c r="K209" s="6"/>
      <c r="L209" s="6"/>
      <c r="M209" s="6">
        <v>243731</v>
      </c>
    </row>
    <row r="210" spans="1:13" ht="45" x14ac:dyDescent="0.25">
      <c r="A210" s="5" t="s">
        <v>140</v>
      </c>
      <c r="B210" s="5" t="s">
        <v>139</v>
      </c>
      <c r="C210" s="5" t="s">
        <v>145</v>
      </c>
      <c r="D210" s="5" t="s">
        <v>989</v>
      </c>
      <c r="E210" s="8" t="s">
        <v>990</v>
      </c>
      <c r="F210" s="8" t="s">
        <v>991</v>
      </c>
      <c r="G210" s="5" t="s">
        <v>446</v>
      </c>
      <c r="H210" s="6">
        <v>450726</v>
      </c>
      <c r="I210" s="6">
        <v>450726</v>
      </c>
      <c r="J210" s="7">
        <v>0.99419999999999997</v>
      </c>
      <c r="K210" s="6"/>
      <c r="L210" s="6"/>
      <c r="M210" s="6">
        <v>450726</v>
      </c>
    </row>
    <row r="211" spans="1:13" ht="30" x14ac:dyDescent="0.25">
      <c r="A211" s="5" t="s">
        <v>140</v>
      </c>
      <c r="B211" s="5" t="s">
        <v>139</v>
      </c>
      <c r="C211" s="5" t="s">
        <v>145</v>
      </c>
      <c r="D211" s="5" t="s">
        <v>992</v>
      </c>
      <c r="E211" s="8" t="s">
        <v>993</v>
      </c>
      <c r="F211" s="8" t="s">
        <v>994</v>
      </c>
      <c r="G211" s="5" t="s">
        <v>442</v>
      </c>
      <c r="H211" s="6">
        <v>524145</v>
      </c>
      <c r="I211" s="6">
        <v>392720</v>
      </c>
      <c r="J211" s="7">
        <v>0.74929999999999997</v>
      </c>
      <c r="K211" s="6"/>
      <c r="L211" s="6"/>
      <c r="M211" s="6">
        <v>392720</v>
      </c>
    </row>
    <row r="212" spans="1:13" ht="30" x14ac:dyDescent="0.25">
      <c r="A212" s="5" t="s">
        <v>140</v>
      </c>
      <c r="B212" s="5" t="s">
        <v>139</v>
      </c>
      <c r="C212" s="5" t="s">
        <v>145</v>
      </c>
      <c r="D212" s="5" t="s">
        <v>995</v>
      </c>
      <c r="E212" s="8" t="s">
        <v>996</v>
      </c>
      <c r="F212" s="8" t="s">
        <v>997</v>
      </c>
      <c r="G212" s="5" t="s">
        <v>442</v>
      </c>
      <c r="H212" s="6">
        <v>482707</v>
      </c>
      <c r="I212" s="6">
        <v>427093</v>
      </c>
      <c r="J212" s="7">
        <v>0.88480000000000003</v>
      </c>
      <c r="K212" s="6"/>
      <c r="L212" s="6"/>
      <c r="M212" s="6">
        <v>427093</v>
      </c>
    </row>
    <row r="213" spans="1:13" ht="30" x14ac:dyDescent="0.25">
      <c r="A213" s="5" t="s">
        <v>140</v>
      </c>
      <c r="B213" s="5" t="s">
        <v>139</v>
      </c>
      <c r="C213" s="5" t="s">
        <v>145</v>
      </c>
      <c r="D213" s="5" t="s">
        <v>998</v>
      </c>
      <c r="E213" s="8" t="s">
        <v>999</v>
      </c>
      <c r="F213" s="8" t="s">
        <v>1000</v>
      </c>
      <c r="G213" s="5" t="s">
        <v>442</v>
      </c>
      <c r="H213" s="6">
        <v>1007180</v>
      </c>
      <c r="I213" s="6">
        <v>825048</v>
      </c>
      <c r="J213" s="7">
        <v>0.81920000000000004</v>
      </c>
      <c r="K213" s="6"/>
      <c r="L213" s="6"/>
      <c r="M213" s="6">
        <v>825048</v>
      </c>
    </row>
    <row r="214" spans="1:13" ht="30" x14ac:dyDescent="0.25">
      <c r="A214" s="5" t="s">
        <v>140</v>
      </c>
      <c r="B214" s="5" t="s">
        <v>139</v>
      </c>
      <c r="C214" s="5" t="s">
        <v>145</v>
      </c>
      <c r="D214" s="5" t="s">
        <v>1001</v>
      </c>
      <c r="E214" s="8" t="s">
        <v>1002</v>
      </c>
      <c r="F214" s="8" t="s">
        <v>1003</v>
      </c>
      <c r="G214" s="5" t="s">
        <v>442</v>
      </c>
      <c r="H214" s="6">
        <v>474562</v>
      </c>
      <c r="I214" s="6">
        <v>394663</v>
      </c>
      <c r="J214" s="7">
        <v>0.83160000000000001</v>
      </c>
      <c r="K214" s="6"/>
      <c r="L214" s="6"/>
      <c r="M214" s="6">
        <v>394663</v>
      </c>
    </row>
    <row r="215" spans="1:13" ht="30" x14ac:dyDescent="0.25">
      <c r="A215" s="5" t="s">
        <v>140</v>
      </c>
      <c r="B215" s="5" t="s">
        <v>139</v>
      </c>
      <c r="C215" s="5" t="s">
        <v>145</v>
      </c>
      <c r="D215" s="5" t="s">
        <v>1004</v>
      </c>
      <c r="E215" s="8" t="s">
        <v>1005</v>
      </c>
      <c r="F215" s="8" t="s">
        <v>1006</v>
      </c>
      <c r="G215" s="5" t="s">
        <v>446</v>
      </c>
      <c r="H215" s="6">
        <v>922610</v>
      </c>
      <c r="I215" s="6">
        <v>922610</v>
      </c>
      <c r="J215" s="7">
        <v>1</v>
      </c>
      <c r="K215" s="6"/>
      <c r="L215" s="6"/>
      <c r="M215" s="6">
        <v>922610</v>
      </c>
    </row>
    <row r="216" spans="1:13" ht="30" x14ac:dyDescent="0.25">
      <c r="A216" s="5" t="s">
        <v>140</v>
      </c>
      <c r="B216" s="5" t="s">
        <v>139</v>
      </c>
      <c r="C216" s="5" t="s">
        <v>145</v>
      </c>
      <c r="D216" s="5" t="s">
        <v>1007</v>
      </c>
      <c r="E216" s="8" t="s">
        <v>1008</v>
      </c>
      <c r="F216" s="8" t="s">
        <v>1009</v>
      </c>
      <c r="G216" s="5" t="s">
        <v>442</v>
      </c>
      <c r="H216" s="6">
        <v>402605</v>
      </c>
      <c r="I216" s="6"/>
      <c r="J216" s="5"/>
      <c r="K216" s="6"/>
      <c r="L216" s="6"/>
      <c r="M216" s="6"/>
    </row>
    <row r="217" spans="1:13" ht="45" x14ac:dyDescent="0.25">
      <c r="A217" s="5" t="s">
        <v>140</v>
      </c>
      <c r="B217" s="5" t="s">
        <v>139</v>
      </c>
      <c r="C217" s="5" t="s">
        <v>145</v>
      </c>
      <c r="D217" s="5" t="s">
        <v>1010</v>
      </c>
      <c r="E217" s="8" t="s">
        <v>1011</v>
      </c>
      <c r="F217" s="8" t="s">
        <v>1012</v>
      </c>
      <c r="G217" s="5" t="s">
        <v>442</v>
      </c>
      <c r="H217" s="6">
        <v>679837</v>
      </c>
      <c r="I217" s="6">
        <v>236186</v>
      </c>
      <c r="J217" s="7">
        <v>0.34739999999999999</v>
      </c>
      <c r="K217" s="6">
        <v>175865</v>
      </c>
      <c r="L217" s="6"/>
      <c r="M217" s="6">
        <v>412051</v>
      </c>
    </row>
    <row r="218" spans="1:13" ht="30" x14ac:dyDescent="0.25">
      <c r="A218" s="5" t="s">
        <v>140</v>
      </c>
      <c r="B218" s="5" t="s">
        <v>139</v>
      </c>
      <c r="C218" s="5" t="s">
        <v>145</v>
      </c>
      <c r="D218" s="5" t="s">
        <v>1013</v>
      </c>
      <c r="E218" s="8" t="s">
        <v>1014</v>
      </c>
      <c r="F218" s="8" t="s">
        <v>1015</v>
      </c>
      <c r="G218" s="5" t="s">
        <v>442</v>
      </c>
      <c r="H218" s="6">
        <v>337160</v>
      </c>
      <c r="I218" s="6">
        <v>235014</v>
      </c>
      <c r="J218" s="7">
        <v>0.69699999999999995</v>
      </c>
      <c r="K218" s="6">
        <v>40237</v>
      </c>
      <c r="L218" s="6"/>
      <c r="M218" s="6">
        <v>275250</v>
      </c>
    </row>
    <row r="219" spans="1:13" ht="30" x14ac:dyDescent="0.25">
      <c r="A219" s="5" t="s">
        <v>140</v>
      </c>
      <c r="B219" s="5" t="s">
        <v>139</v>
      </c>
      <c r="C219" s="5" t="s">
        <v>145</v>
      </c>
      <c r="D219" s="5" t="s">
        <v>1016</v>
      </c>
      <c r="E219" s="8" t="s">
        <v>1017</v>
      </c>
      <c r="F219" s="8" t="s">
        <v>1018</v>
      </c>
      <c r="G219" s="5" t="s">
        <v>446</v>
      </c>
      <c r="H219" s="6">
        <v>879267</v>
      </c>
      <c r="I219" s="6">
        <v>879267</v>
      </c>
      <c r="J219" s="7">
        <v>0.998</v>
      </c>
      <c r="K219" s="6"/>
      <c r="L219" s="6"/>
      <c r="M219" s="6">
        <v>879267</v>
      </c>
    </row>
    <row r="220" spans="1:13" ht="30" x14ac:dyDescent="0.25">
      <c r="A220" s="5" t="s">
        <v>140</v>
      </c>
      <c r="B220" s="5" t="s">
        <v>139</v>
      </c>
      <c r="C220" s="5" t="s">
        <v>145</v>
      </c>
      <c r="D220" s="5" t="s">
        <v>1019</v>
      </c>
      <c r="E220" s="8" t="s">
        <v>1020</v>
      </c>
      <c r="F220" s="8" t="s">
        <v>1021</v>
      </c>
      <c r="G220" s="5" t="s">
        <v>446</v>
      </c>
      <c r="H220" s="6">
        <v>193040</v>
      </c>
      <c r="I220" s="6">
        <v>193040</v>
      </c>
      <c r="J220" s="7">
        <v>0.99490000000000001</v>
      </c>
      <c r="K220" s="6"/>
      <c r="L220" s="6"/>
      <c r="M220" s="6">
        <v>193040</v>
      </c>
    </row>
    <row r="221" spans="1:13" ht="45" x14ac:dyDescent="0.25">
      <c r="A221" s="5" t="s">
        <v>140</v>
      </c>
      <c r="B221" s="5" t="s">
        <v>139</v>
      </c>
      <c r="C221" s="5" t="s">
        <v>145</v>
      </c>
      <c r="D221" s="5" t="s">
        <v>1022</v>
      </c>
      <c r="E221" s="8" t="s">
        <v>1023</v>
      </c>
      <c r="F221" s="8" t="s">
        <v>1024</v>
      </c>
      <c r="G221" s="5" t="s">
        <v>442</v>
      </c>
      <c r="H221" s="6">
        <v>739915</v>
      </c>
      <c r="I221" s="6">
        <v>554329</v>
      </c>
      <c r="J221" s="7">
        <v>0.74919999999999998</v>
      </c>
      <c r="K221" s="6">
        <v>18207</v>
      </c>
      <c r="L221" s="6"/>
      <c r="M221" s="6">
        <v>572536</v>
      </c>
    </row>
    <row r="222" spans="1:13" ht="45" x14ac:dyDescent="0.25">
      <c r="A222" s="5" t="s">
        <v>140</v>
      </c>
      <c r="B222" s="5" t="s">
        <v>139</v>
      </c>
      <c r="C222" s="5" t="s">
        <v>145</v>
      </c>
      <c r="D222" s="5" t="s">
        <v>1025</v>
      </c>
      <c r="E222" s="8" t="s">
        <v>1026</v>
      </c>
      <c r="F222" s="8" t="s">
        <v>1027</v>
      </c>
      <c r="G222" s="5" t="s">
        <v>442</v>
      </c>
      <c r="H222" s="6">
        <v>598187</v>
      </c>
      <c r="I222" s="6"/>
      <c r="J222" s="5"/>
      <c r="K222" s="6"/>
      <c r="L222" s="6"/>
      <c r="M222" s="6"/>
    </row>
    <row r="223" spans="1:13" ht="30" x14ac:dyDescent="0.25">
      <c r="A223" s="5" t="s">
        <v>140</v>
      </c>
      <c r="B223" s="5" t="s">
        <v>139</v>
      </c>
      <c r="C223" s="5" t="s">
        <v>145</v>
      </c>
      <c r="D223" s="5" t="s">
        <v>1028</v>
      </c>
      <c r="E223" s="8" t="s">
        <v>1029</v>
      </c>
      <c r="F223" s="8" t="s">
        <v>1030</v>
      </c>
      <c r="G223" s="5" t="s">
        <v>446</v>
      </c>
      <c r="H223" s="6">
        <v>782699</v>
      </c>
      <c r="I223" s="6">
        <v>782699</v>
      </c>
      <c r="J223" s="7">
        <v>0.99380000000000002</v>
      </c>
      <c r="K223" s="6"/>
      <c r="L223" s="6"/>
      <c r="M223" s="6">
        <v>782699</v>
      </c>
    </row>
    <row r="224" spans="1:13" ht="45" x14ac:dyDescent="0.25">
      <c r="A224" s="5" t="s">
        <v>140</v>
      </c>
      <c r="B224" s="5" t="s">
        <v>139</v>
      </c>
      <c r="C224" s="5" t="s">
        <v>145</v>
      </c>
      <c r="D224" s="5" t="s">
        <v>1031</v>
      </c>
      <c r="E224" s="8" t="s">
        <v>1032</v>
      </c>
      <c r="F224" s="8" t="s">
        <v>1033</v>
      </c>
      <c r="G224" s="5" t="s">
        <v>442</v>
      </c>
      <c r="H224" s="6">
        <v>23940</v>
      </c>
      <c r="I224" s="6"/>
      <c r="J224" s="5"/>
      <c r="K224" s="6"/>
      <c r="L224" s="6"/>
      <c r="M224" s="6"/>
    </row>
    <row r="225" spans="1:13" ht="60" x14ac:dyDescent="0.25">
      <c r="A225" s="5" t="s">
        <v>140</v>
      </c>
      <c r="B225" s="5" t="s">
        <v>139</v>
      </c>
      <c r="C225" s="5" t="s">
        <v>145</v>
      </c>
      <c r="D225" s="5" t="s">
        <v>1034</v>
      </c>
      <c r="E225" s="8" t="s">
        <v>1035</v>
      </c>
      <c r="F225" s="8" t="s">
        <v>1036</v>
      </c>
      <c r="G225" s="5" t="s">
        <v>446</v>
      </c>
      <c r="H225" s="6">
        <v>310306</v>
      </c>
      <c r="I225" s="6">
        <v>310306</v>
      </c>
      <c r="J225" s="7">
        <v>0.99119999999999997</v>
      </c>
      <c r="K225" s="6"/>
      <c r="L225" s="6"/>
      <c r="M225" s="6">
        <v>310306</v>
      </c>
    </row>
    <row r="226" spans="1:13" ht="45" x14ac:dyDescent="0.25">
      <c r="A226" s="5" t="s">
        <v>140</v>
      </c>
      <c r="B226" s="5" t="s">
        <v>139</v>
      </c>
      <c r="C226" s="5" t="s">
        <v>145</v>
      </c>
      <c r="D226" s="5" t="s">
        <v>1037</v>
      </c>
      <c r="E226" s="8" t="s">
        <v>1038</v>
      </c>
      <c r="F226" s="8" t="s">
        <v>1039</v>
      </c>
      <c r="G226" s="5" t="s">
        <v>442</v>
      </c>
      <c r="H226" s="6">
        <v>450930</v>
      </c>
      <c r="I226" s="6">
        <v>407085</v>
      </c>
      <c r="J226" s="7">
        <v>0.90280000000000005</v>
      </c>
      <c r="K226" s="6"/>
      <c r="L226" s="6"/>
      <c r="M226" s="6">
        <v>407085</v>
      </c>
    </row>
    <row r="227" spans="1:13" ht="30" x14ac:dyDescent="0.25">
      <c r="A227" s="5" t="s">
        <v>140</v>
      </c>
      <c r="B227" s="5" t="s">
        <v>139</v>
      </c>
      <c r="C227" s="5" t="s">
        <v>145</v>
      </c>
      <c r="D227" s="5" t="s">
        <v>1040</v>
      </c>
      <c r="E227" s="8" t="s">
        <v>1041</v>
      </c>
      <c r="F227" s="8" t="s">
        <v>1042</v>
      </c>
      <c r="G227" s="5" t="s">
        <v>446</v>
      </c>
      <c r="H227" s="6">
        <v>48550</v>
      </c>
      <c r="I227" s="6">
        <v>48550</v>
      </c>
      <c r="J227" s="7">
        <v>1</v>
      </c>
      <c r="K227" s="6"/>
      <c r="L227" s="6"/>
      <c r="M227" s="6">
        <v>48550</v>
      </c>
    </row>
    <row r="228" spans="1:13" ht="30" x14ac:dyDescent="0.25">
      <c r="A228" s="5" t="s">
        <v>140</v>
      </c>
      <c r="B228" s="5" t="s">
        <v>139</v>
      </c>
      <c r="C228" s="5" t="s">
        <v>145</v>
      </c>
      <c r="D228" s="5" t="s">
        <v>1043</v>
      </c>
      <c r="E228" s="8" t="s">
        <v>1044</v>
      </c>
      <c r="F228" s="8" t="s">
        <v>1045</v>
      </c>
      <c r="G228" s="5" t="s">
        <v>446</v>
      </c>
      <c r="H228" s="6">
        <v>377185</v>
      </c>
      <c r="I228" s="6">
        <v>377185</v>
      </c>
      <c r="J228" s="7">
        <v>0.99839999999999995</v>
      </c>
      <c r="K228" s="6"/>
      <c r="L228" s="6"/>
      <c r="M228" s="6">
        <v>377185</v>
      </c>
    </row>
    <row r="229" spans="1:13" ht="45" x14ac:dyDescent="0.25">
      <c r="A229" s="5" t="s">
        <v>140</v>
      </c>
      <c r="B229" s="5" t="s">
        <v>139</v>
      </c>
      <c r="C229" s="5" t="s">
        <v>145</v>
      </c>
      <c r="D229" s="5" t="s">
        <v>1046</v>
      </c>
      <c r="E229" s="8" t="s">
        <v>1047</v>
      </c>
      <c r="F229" s="8" t="s">
        <v>1048</v>
      </c>
      <c r="G229" s="5" t="s">
        <v>442</v>
      </c>
      <c r="H229" s="6">
        <v>684319</v>
      </c>
      <c r="I229" s="6">
        <v>533122</v>
      </c>
      <c r="J229" s="7">
        <v>0.77910000000000001</v>
      </c>
      <c r="K229" s="6"/>
      <c r="L229" s="6"/>
      <c r="M229" s="6">
        <v>533122</v>
      </c>
    </row>
    <row r="230" spans="1:13" ht="45" x14ac:dyDescent="0.25">
      <c r="A230" s="5" t="s">
        <v>140</v>
      </c>
      <c r="B230" s="5" t="s">
        <v>139</v>
      </c>
      <c r="C230" s="5" t="s">
        <v>145</v>
      </c>
      <c r="D230" s="5" t="s">
        <v>1049</v>
      </c>
      <c r="E230" s="8" t="s">
        <v>1050</v>
      </c>
      <c r="F230" s="8" t="s">
        <v>1051</v>
      </c>
      <c r="G230" s="5" t="s">
        <v>446</v>
      </c>
      <c r="H230" s="6">
        <v>623320</v>
      </c>
      <c r="I230" s="6">
        <v>623320</v>
      </c>
      <c r="J230" s="7">
        <v>1</v>
      </c>
      <c r="K230" s="6"/>
      <c r="L230" s="6"/>
      <c r="M230" s="6">
        <v>623320</v>
      </c>
    </row>
    <row r="231" spans="1:13" ht="30" x14ac:dyDescent="0.25">
      <c r="A231" s="5" t="s">
        <v>140</v>
      </c>
      <c r="B231" s="5" t="s">
        <v>139</v>
      </c>
      <c r="C231" s="5" t="s">
        <v>145</v>
      </c>
      <c r="D231" s="5" t="s">
        <v>1052</v>
      </c>
      <c r="E231" s="8" t="s">
        <v>1053</v>
      </c>
      <c r="F231" s="8" t="s">
        <v>1054</v>
      </c>
      <c r="G231" s="5" t="s">
        <v>442</v>
      </c>
      <c r="H231" s="6">
        <v>849503</v>
      </c>
      <c r="I231" s="6">
        <v>741141</v>
      </c>
      <c r="J231" s="7">
        <v>0.87239999999999995</v>
      </c>
      <c r="K231" s="6"/>
      <c r="L231" s="6"/>
      <c r="M231" s="6">
        <v>741141</v>
      </c>
    </row>
    <row r="232" spans="1:13" ht="45" x14ac:dyDescent="0.25">
      <c r="A232" s="5" t="s">
        <v>140</v>
      </c>
      <c r="B232" s="5" t="s">
        <v>139</v>
      </c>
      <c r="C232" s="5" t="s">
        <v>145</v>
      </c>
      <c r="D232" s="5" t="s">
        <v>1055</v>
      </c>
      <c r="E232" s="8" t="s">
        <v>1056</v>
      </c>
      <c r="F232" s="8" t="s">
        <v>1057</v>
      </c>
      <c r="G232" s="5" t="s">
        <v>442</v>
      </c>
      <c r="H232" s="6">
        <v>452145</v>
      </c>
      <c r="I232" s="6"/>
      <c r="J232" s="5"/>
      <c r="K232" s="6"/>
      <c r="L232" s="6"/>
      <c r="M232" s="6"/>
    </row>
    <row r="233" spans="1:13" ht="45" x14ac:dyDescent="0.25">
      <c r="A233" s="5" t="s">
        <v>140</v>
      </c>
      <c r="B233" s="5" t="s">
        <v>139</v>
      </c>
      <c r="C233" s="5" t="s">
        <v>145</v>
      </c>
      <c r="D233" s="5" t="s">
        <v>1058</v>
      </c>
      <c r="E233" s="8" t="s">
        <v>1059</v>
      </c>
      <c r="F233" s="8" t="s">
        <v>1060</v>
      </c>
      <c r="G233" s="5" t="s">
        <v>442</v>
      </c>
      <c r="H233" s="6">
        <v>1170062</v>
      </c>
      <c r="I233" s="6">
        <v>1103435</v>
      </c>
      <c r="J233" s="7">
        <v>0.94310000000000005</v>
      </c>
      <c r="K233" s="6">
        <v>3497</v>
      </c>
      <c r="L233" s="6"/>
      <c r="M233" s="6">
        <v>1106931</v>
      </c>
    </row>
    <row r="234" spans="1:13" ht="45" x14ac:dyDescent="0.25">
      <c r="A234" s="5" t="s">
        <v>140</v>
      </c>
      <c r="B234" s="5" t="s">
        <v>139</v>
      </c>
      <c r="C234" s="5" t="s">
        <v>145</v>
      </c>
      <c r="D234" s="5" t="s">
        <v>1061</v>
      </c>
      <c r="E234" s="8" t="s">
        <v>1062</v>
      </c>
      <c r="F234" s="8" t="s">
        <v>1063</v>
      </c>
      <c r="G234" s="5" t="s">
        <v>446</v>
      </c>
      <c r="H234" s="6">
        <v>570137</v>
      </c>
      <c r="I234" s="6">
        <v>570137</v>
      </c>
      <c r="J234" s="7">
        <v>0.99139999999999995</v>
      </c>
      <c r="K234" s="6"/>
      <c r="L234" s="6"/>
      <c r="M234" s="6">
        <v>570137</v>
      </c>
    </row>
    <row r="235" spans="1:13" ht="30" x14ac:dyDescent="0.25">
      <c r="A235" s="5" t="s">
        <v>140</v>
      </c>
      <c r="B235" s="5" t="s">
        <v>139</v>
      </c>
      <c r="C235" s="5" t="s">
        <v>145</v>
      </c>
      <c r="D235" s="5" t="s">
        <v>1064</v>
      </c>
      <c r="E235" s="8" t="s">
        <v>1065</v>
      </c>
      <c r="F235" s="8" t="s">
        <v>1066</v>
      </c>
      <c r="G235" s="5" t="s">
        <v>442</v>
      </c>
      <c r="H235" s="6">
        <v>335156</v>
      </c>
      <c r="I235" s="6">
        <v>284705</v>
      </c>
      <c r="J235" s="7">
        <v>0.84950000000000003</v>
      </c>
      <c r="K235" s="6"/>
      <c r="L235" s="6"/>
      <c r="M235" s="6">
        <v>284705</v>
      </c>
    </row>
    <row r="236" spans="1:13" ht="30" x14ac:dyDescent="0.25">
      <c r="A236" s="5" t="s">
        <v>140</v>
      </c>
      <c r="B236" s="5" t="s">
        <v>139</v>
      </c>
      <c r="C236" s="5" t="s">
        <v>145</v>
      </c>
      <c r="D236" s="5" t="s">
        <v>1067</v>
      </c>
      <c r="E236" s="8" t="s">
        <v>1068</v>
      </c>
      <c r="F236" s="8" t="s">
        <v>1069</v>
      </c>
      <c r="G236" s="5" t="s">
        <v>446</v>
      </c>
      <c r="H236" s="6">
        <v>395125</v>
      </c>
      <c r="I236" s="6">
        <v>395125</v>
      </c>
      <c r="J236" s="7">
        <v>0.99739999999999995</v>
      </c>
      <c r="K236" s="6"/>
      <c r="L236" s="6"/>
      <c r="M236" s="6">
        <v>395125</v>
      </c>
    </row>
    <row r="237" spans="1:13" ht="30" x14ac:dyDescent="0.25">
      <c r="A237" s="5" t="s">
        <v>140</v>
      </c>
      <c r="B237" s="5" t="s">
        <v>139</v>
      </c>
      <c r="C237" s="5" t="s">
        <v>145</v>
      </c>
      <c r="D237" s="5" t="s">
        <v>1070</v>
      </c>
      <c r="E237" s="8" t="s">
        <v>1071</v>
      </c>
      <c r="F237" s="8" t="s">
        <v>1071</v>
      </c>
      <c r="G237" s="5" t="s">
        <v>442</v>
      </c>
      <c r="H237" s="6">
        <v>310121</v>
      </c>
      <c r="I237" s="6"/>
      <c r="J237" s="5"/>
      <c r="K237" s="6"/>
      <c r="L237" s="6"/>
      <c r="M237" s="6"/>
    </row>
    <row r="238" spans="1:13" ht="30" x14ac:dyDescent="0.25">
      <c r="A238" s="5" t="s">
        <v>140</v>
      </c>
      <c r="B238" s="5" t="s">
        <v>139</v>
      </c>
      <c r="C238" s="5" t="s">
        <v>145</v>
      </c>
      <c r="D238" s="5" t="s">
        <v>1072</v>
      </c>
      <c r="E238" s="8" t="s">
        <v>1073</v>
      </c>
      <c r="F238" s="8" t="s">
        <v>1073</v>
      </c>
      <c r="G238" s="5" t="s">
        <v>442</v>
      </c>
      <c r="H238" s="6">
        <v>856216</v>
      </c>
      <c r="I238" s="6">
        <v>692625</v>
      </c>
      <c r="J238" s="7">
        <v>0.80889999999999995</v>
      </c>
      <c r="K238" s="6">
        <v>92103</v>
      </c>
      <c r="L238" s="6"/>
      <c r="M238" s="6">
        <v>784728</v>
      </c>
    </row>
    <row r="239" spans="1:13" ht="45" x14ac:dyDescent="0.25">
      <c r="A239" s="5" t="s">
        <v>140</v>
      </c>
      <c r="B239" s="5" t="s">
        <v>139</v>
      </c>
      <c r="C239" s="5" t="s">
        <v>145</v>
      </c>
      <c r="D239" s="5" t="s">
        <v>1074</v>
      </c>
      <c r="E239" s="8" t="s">
        <v>1075</v>
      </c>
      <c r="F239" s="8" t="s">
        <v>1076</v>
      </c>
      <c r="G239" s="5" t="s">
        <v>442</v>
      </c>
      <c r="H239" s="6">
        <v>222146</v>
      </c>
      <c r="I239" s="6">
        <v>206621</v>
      </c>
      <c r="J239" s="7">
        <v>0.93010000000000004</v>
      </c>
      <c r="K239" s="6">
        <v>15525</v>
      </c>
      <c r="L239" s="6"/>
      <c r="M239" s="6">
        <v>222146</v>
      </c>
    </row>
    <row r="240" spans="1:13" ht="30" x14ac:dyDescent="0.25">
      <c r="A240" s="5" t="s">
        <v>140</v>
      </c>
      <c r="B240" s="5" t="s">
        <v>139</v>
      </c>
      <c r="C240" s="5" t="s">
        <v>145</v>
      </c>
      <c r="D240" s="5" t="s">
        <v>1077</v>
      </c>
      <c r="E240" s="8" t="s">
        <v>1078</v>
      </c>
      <c r="F240" s="8" t="s">
        <v>1079</v>
      </c>
      <c r="G240" s="5" t="s">
        <v>446</v>
      </c>
      <c r="H240" s="6">
        <v>905248</v>
      </c>
      <c r="I240" s="6">
        <v>905248</v>
      </c>
      <c r="J240" s="7">
        <v>1</v>
      </c>
      <c r="K240" s="6"/>
      <c r="L240" s="6"/>
      <c r="M240" s="6">
        <v>905248</v>
      </c>
    </row>
    <row r="241" spans="1:13" ht="30" x14ac:dyDescent="0.25">
      <c r="A241" s="5" t="s">
        <v>140</v>
      </c>
      <c r="B241" s="5" t="s">
        <v>139</v>
      </c>
      <c r="C241" s="5" t="s">
        <v>145</v>
      </c>
      <c r="D241" s="5" t="s">
        <v>1080</v>
      </c>
      <c r="E241" s="8" t="s">
        <v>1081</v>
      </c>
      <c r="F241" s="8" t="s">
        <v>1081</v>
      </c>
      <c r="G241" s="5" t="s">
        <v>442</v>
      </c>
      <c r="H241" s="6">
        <v>654351</v>
      </c>
      <c r="I241" s="6">
        <v>605843</v>
      </c>
      <c r="J241" s="7">
        <v>0.92589999999999995</v>
      </c>
      <c r="K241" s="6">
        <v>14454</v>
      </c>
      <c r="L241" s="6"/>
      <c r="M241" s="6">
        <v>620297</v>
      </c>
    </row>
    <row r="242" spans="1:13" ht="30" x14ac:dyDescent="0.25">
      <c r="A242" s="5" t="s">
        <v>140</v>
      </c>
      <c r="B242" s="5" t="s">
        <v>139</v>
      </c>
      <c r="C242" s="5" t="s">
        <v>145</v>
      </c>
      <c r="D242" s="5" t="s">
        <v>1082</v>
      </c>
      <c r="E242" s="8" t="s">
        <v>1083</v>
      </c>
      <c r="F242" s="8" t="s">
        <v>1084</v>
      </c>
      <c r="G242" s="5" t="s">
        <v>442</v>
      </c>
      <c r="H242" s="6">
        <v>876812</v>
      </c>
      <c r="I242" s="6">
        <v>435830</v>
      </c>
      <c r="J242" s="7">
        <v>0.49709999999999999</v>
      </c>
      <c r="K242" s="6">
        <v>238697</v>
      </c>
      <c r="L242" s="6"/>
      <c r="M242" s="6">
        <v>674527</v>
      </c>
    </row>
    <row r="243" spans="1:13" ht="30" x14ac:dyDescent="0.25">
      <c r="A243" s="5" t="s">
        <v>140</v>
      </c>
      <c r="B243" s="5" t="s">
        <v>139</v>
      </c>
      <c r="C243" s="5" t="s">
        <v>145</v>
      </c>
      <c r="D243" s="5" t="s">
        <v>1085</v>
      </c>
      <c r="E243" s="8" t="s">
        <v>1086</v>
      </c>
      <c r="F243" s="8" t="s">
        <v>1087</v>
      </c>
      <c r="G243" s="5" t="s">
        <v>442</v>
      </c>
      <c r="H243" s="6">
        <v>452515</v>
      </c>
      <c r="I243" s="6">
        <v>323565</v>
      </c>
      <c r="J243" s="7">
        <v>0.71499999999999997</v>
      </c>
      <c r="K243" s="6"/>
      <c r="L243" s="6"/>
      <c r="M243" s="6">
        <v>323565</v>
      </c>
    </row>
    <row r="244" spans="1:13" ht="30" x14ac:dyDescent="0.25">
      <c r="A244" s="5" t="s">
        <v>140</v>
      </c>
      <c r="B244" s="5" t="s">
        <v>139</v>
      </c>
      <c r="C244" s="5" t="s">
        <v>145</v>
      </c>
      <c r="D244" s="5" t="s">
        <v>1088</v>
      </c>
      <c r="E244" s="8" t="s">
        <v>1089</v>
      </c>
      <c r="F244" s="8" t="s">
        <v>1090</v>
      </c>
      <c r="G244" s="5" t="s">
        <v>446</v>
      </c>
      <c r="H244" s="6">
        <v>733031</v>
      </c>
      <c r="I244" s="6">
        <v>733031</v>
      </c>
      <c r="J244" s="7">
        <v>0.99070000000000003</v>
      </c>
      <c r="K244" s="6"/>
      <c r="L244" s="6"/>
      <c r="M244" s="6">
        <v>733031</v>
      </c>
    </row>
    <row r="245" spans="1:13" ht="30" x14ac:dyDescent="0.25">
      <c r="A245" s="5" t="s">
        <v>140</v>
      </c>
      <c r="B245" s="5" t="s">
        <v>139</v>
      </c>
      <c r="C245" s="5" t="s">
        <v>145</v>
      </c>
      <c r="D245" s="5" t="s">
        <v>1091</v>
      </c>
      <c r="E245" s="8" t="s">
        <v>1092</v>
      </c>
      <c r="F245" s="8" t="s">
        <v>1093</v>
      </c>
      <c r="G245" s="5" t="s">
        <v>446</v>
      </c>
      <c r="H245" s="6">
        <v>1199890</v>
      </c>
      <c r="I245" s="6">
        <v>1199890</v>
      </c>
      <c r="J245" s="7">
        <v>0.999</v>
      </c>
      <c r="K245" s="6"/>
      <c r="L245" s="6"/>
      <c r="M245" s="6">
        <v>1199890</v>
      </c>
    </row>
    <row r="246" spans="1:13" ht="45" x14ac:dyDescent="0.25">
      <c r="A246" s="5" t="s">
        <v>140</v>
      </c>
      <c r="B246" s="5" t="s">
        <v>139</v>
      </c>
      <c r="C246" s="5" t="s">
        <v>145</v>
      </c>
      <c r="D246" s="5" t="s">
        <v>1094</v>
      </c>
      <c r="E246" s="8" t="s">
        <v>1095</v>
      </c>
      <c r="F246" s="8" t="s">
        <v>1096</v>
      </c>
      <c r="G246" s="5" t="s">
        <v>442</v>
      </c>
      <c r="H246" s="6">
        <v>629791</v>
      </c>
      <c r="I246" s="6">
        <v>101237</v>
      </c>
      <c r="J246" s="7">
        <v>0.16070000000000001</v>
      </c>
      <c r="K246" s="6">
        <v>117626</v>
      </c>
      <c r="L246" s="6"/>
      <c r="M246" s="6">
        <v>218863</v>
      </c>
    </row>
    <row r="247" spans="1:13" ht="30" x14ac:dyDescent="0.25">
      <c r="A247" s="5" t="s">
        <v>140</v>
      </c>
      <c r="B247" s="5" t="s">
        <v>139</v>
      </c>
      <c r="C247" s="5" t="s">
        <v>145</v>
      </c>
      <c r="D247" s="5" t="s">
        <v>1097</v>
      </c>
      <c r="E247" s="8" t="s">
        <v>1098</v>
      </c>
      <c r="F247" s="8" t="s">
        <v>1099</v>
      </c>
      <c r="G247" s="5" t="s">
        <v>442</v>
      </c>
      <c r="H247" s="6">
        <v>1166743</v>
      </c>
      <c r="I247" s="6"/>
      <c r="J247" s="5"/>
      <c r="K247" s="6"/>
      <c r="L247" s="6"/>
      <c r="M247" s="6"/>
    </row>
    <row r="248" spans="1:13" ht="150" x14ac:dyDescent="0.25">
      <c r="A248" s="5" t="s">
        <v>140</v>
      </c>
      <c r="B248" s="5" t="s">
        <v>139</v>
      </c>
      <c r="C248" s="5" t="s">
        <v>145</v>
      </c>
      <c r="D248" s="5" t="s">
        <v>1100</v>
      </c>
      <c r="E248" s="8" t="s">
        <v>1101</v>
      </c>
      <c r="F248" s="8" t="s">
        <v>988</v>
      </c>
      <c r="G248" s="5" t="s">
        <v>446</v>
      </c>
      <c r="H248" s="6">
        <v>225594</v>
      </c>
      <c r="I248" s="6">
        <v>225594</v>
      </c>
      <c r="J248" s="7">
        <v>0.995</v>
      </c>
      <c r="K248" s="6"/>
      <c r="L248" s="6"/>
      <c r="M248" s="6">
        <v>225594</v>
      </c>
    </row>
    <row r="249" spans="1:13" ht="30" x14ac:dyDescent="0.25">
      <c r="A249" s="5" t="s">
        <v>140</v>
      </c>
      <c r="B249" s="5" t="s">
        <v>139</v>
      </c>
      <c r="C249" s="5" t="s">
        <v>145</v>
      </c>
      <c r="D249" s="5" t="s">
        <v>1102</v>
      </c>
      <c r="E249" s="8" t="s">
        <v>1103</v>
      </c>
      <c r="F249" s="8" t="s">
        <v>1104</v>
      </c>
      <c r="G249" s="5" t="s">
        <v>442</v>
      </c>
      <c r="H249" s="6">
        <v>275981</v>
      </c>
      <c r="I249" s="6">
        <v>138123</v>
      </c>
      <c r="J249" s="7">
        <v>0.50049999999999994</v>
      </c>
      <c r="K249" s="6"/>
      <c r="L249" s="6"/>
      <c r="M249" s="6">
        <v>138123</v>
      </c>
    </row>
    <row r="250" spans="1:13" ht="45" x14ac:dyDescent="0.25">
      <c r="A250" s="5" t="s">
        <v>140</v>
      </c>
      <c r="B250" s="5" t="s">
        <v>139</v>
      </c>
      <c r="C250" s="5" t="s">
        <v>145</v>
      </c>
      <c r="D250" s="5" t="s">
        <v>1105</v>
      </c>
      <c r="E250" s="8" t="s">
        <v>1106</v>
      </c>
      <c r="F250" s="8" t="s">
        <v>1106</v>
      </c>
      <c r="G250" s="5" t="s">
        <v>442</v>
      </c>
      <c r="H250" s="6">
        <v>667847</v>
      </c>
      <c r="I250" s="6">
        <v>604447</v>
      </c>
      <c r="J250" s="7">
        <v>0.90510000000000002</v>
      </c>
      <c r="K250" s="6"/>
      <c r="L250" s="6"/>
      <c r="M250" s="6">
        <v>604447</v>
      </c>
    </row>
    <row r="251" spans="1:13" ht="45" x14ac:dyDescent="0.25">
      <c r="A251" s="5" t="s">
        <v>140</v>
      </c>
      <c r="B251" s="5" t="s">
        <v>139</v>
      </c>
      <c r="C251" s="5" t="s">
        <v>145</v>
      </c>
      <c r="D251" s="5" t="s">
        <v>1107</v>
      </c>
      <c r="E251" s="8" t="s">
        <v>1108</v>
      </c>
      <c r="F251" s="8" t="s">
        <v>1109</v>
      </c>
      <c r="G251" s="5" t="s">
        <v>442</v>
      </c>
      <c r="H251" s="6">
        <v>530211</v>
      </c>
      <c r="I251" s="6">
        <v>162779</v>
      </c>
      <c r="J251" s="7">
        <v>0.307</v>
      </c>
      <c r="K251" s="6"/>
      <c r="L251" s="6"/>
      <c r="M251" s="6">
        <v>162779</v>
      </c>
    </row>
    <row r="252" spans="1:13" ht="30" x14ac:dyDescent="0.25">
      <c r="A252" s="5" t="s">
        <v>140</v>
      </c>
      <c r="B252" s="5" t="s">
        <v>139</v>
      </c>
      <c r="C252" s="5" t="s">
        <v>145</v>
      </c>
      <c r="D252" s="5" t="s">
        <v>1110</v>
      </c>
      <c r="E252" s="8" t="s">
        <v>1111</v>
      </c>
      <c r="F252" s="8" t="s">
        <v>1112</v>
      </c>
      <c r="G252" s="5" t="s">
        <v>442</v>
      </c>
      <c r="H252" s="6">
        <v>538917</v>
      </c>
      <c r="I252" s="6">
        <v>469002</v>
      </c>
      <c r="J252" s="7">
        <v>0.87029999999999996</v>
      </c>
      <c r="K252" s="6">
        <v>66171</v>
      </c>
      <c r="L252" s="6"/>
      <c r="M252" s="6">
        <v>535173</v>
      </c>
    </row>
    <row r="253" spans="1:13" ht="45" x14ac:dyDescent="0.25">
      <c r="A253" s="5" t="s">
        <v>140</v>
      </c>
      <c r="B253" s="5" t="s">
        <v>139</v>
      </c>
      <c r="C253" s="5" t="s">
        <v>145</v>
      </c>
      <c r="D253" s="5" t="s">
        <v>1113</v>
      </c>
      <c r="E253" s="8" t="s">
        <v>1114</v>
      </c>
      <c r="F253" s="8" t="s">
        <v>1114</v>
      </c>
      <c r="G253" s="5" t="s">
        <v>446</v>
      </c>
      <c r="H253" s="6">
        <v>497821</v>
      </c>
      <c r="I253" s="6">
        <v>497821</v>
      </c>
      <c r="J253" s="7">
        <v>0.98070000000000002</v>
      </c>
      <c r="K253" s="6"/>
      <c r="L253" s="6"/>
      <c r="M253" s="6">
        <v>497821</v>
      </c>
    </row>
    <row r="254" spans="1:13" ht="30" x14ac:dyDescent="0.25">
      <c r="A254" s="5" t="s">
        <v>140</v>
      </c>
      <c r="B254" s="5" t="s">
        <v>139</v>
      </c>
      <c r="C254" s="5" t="s">
        <v>145</v>
      </c>
      <c r="D254" s="5" t="s">
        <v>1115</v>
      </c>
      <c r="E254" s="8" t="s">
        <v>1116</v>
      </c>
      <c r="F254" s="8" t="s">
        <v>1117</v>
      </c>
      <c r="G254" s="5" t="s">
        <v>442</v>
      </c>
      <c r="H254" s="6">
        <v>529854</v>
      </c>
      <c r="I254" s="6">
        <v>426392</v>
      </c>
      <c r="J254" s="7">
        <v>0.80469999999999997</v>
      </c>
      <c r="K254" s="6">
        <v>38113</v>
      </c>
      <c r="L254" s="6"/>
      <c r="M254" s="6">
        <v>464506</v>
      </c>
    </row>
    <row r="255" spans="1:13" ht="30" x14ac:dyDescent="0.25">
      <c r="A255" s="5" t="s">
        <v>140</v>
      </c>
      <c r="B255" s="5" t="s">
        <v>139</v>
      </c>
      <c r="C255" s="5" t="s">
        <v>145</v>
      </c>
      <c r="D255" s="5" t="s">
        <v>1118</v>
      </c>
      <c r="E255" s="8" t="s">
        <v>1119</v>
      </c>
      <c r="F255" s="8" t="s">
        <v>1119</v>
      </c>
      <c r="G255" s="5" t="s">
        <v>446</v>
      </c>
      <c r="H255" s="6">
        <v>202145</v>
      </c>
      <c r="I255" s="6">
        <v>202145</v>
      </c>
      <c r="J255" s="7">
        <v>1</v>
      </c>
      <c r="K255" s="6"/>
      <c r="L255" s="6"/>
      <c r="M255" s="6">
        <v>202145</v>
      </c>
    </row>
    <row r="256" spans="1:13" ht="30" x14ac:dyDescent="0.25">
      <c r="A256" s="5" t="s">
        <v>140</v>
      </c>
      <c r="B256" s="5" t="s">
        <v>139</v>
      </c>
      <c r="C256" s="5" t="s">
        <v>145</v>
      </c>
      <c r="D256" s="5" t="s">
        <v>1120</v>
      </c>
      <c r="E256" s="8" t="s">
        <v>1121</v>
      </c>
      <c r="F256" s="8" t="s">
        <v>1121</v>
      </c>
      <c r="G256" s="5" t="s">
        <v>442</v>
      </c>
      <c r="H256" s="6">
        <v>1233257</v>
      </c>
      <c r="I256" s="6">
        <v>1146948</v>
      </c>
      <c r="J256" s="7">
        <v>0.93</v>
      </c>
      <c r="K256" s="6"/>
      <c r="L256" s="6"/>
      <c r="M256" s="6">
        <v>1146948</v>
      </c>
    </row>
    <row r="257" spans="1:13" ht="30" x14ac:dyDescent="0.25">
      <c r="A257" s="5" t="s">
        <v>140</v>
      </c>
      <c r="B257" s="5" t="s">
        <v>139</v>
      </c>
      <c r="C257" s="5" t="s">
        <v>145</v>
      </c>
      <c r="D257" s="5" t="s">
        <v>1122</v>
      </c>
      <c r="E257" s="8" t="s">
        <v>1123</v>
      </c>
      <c r="F257" s="8" t="s">
        <v>1124</v>
      </c>
      <c r="G257" s="5" t="s">
        <v>446</v>
      </c>
      <c r="H257" s="6">
        <v>933411</v>
      </c>
      <c r="I257" s="6">
        <v>933411</v>
      </c>
      <c r="J257" s="7">
        <v>1</v>
      </c>
      <c r="K257" s="6"/>
      <c r="L257" s="6"/>
      <c r="M257" s="6">
        <v>933411</v>
      </c>
    </row>
    <row r="258" spans="1:13" ht="30" x14ac:dyDescent="0.25">
      <c r="A258" s="5" t="s">
        <v>140</v>
      </c>
      <c r="B258" s="5" t="s">
        <v>139</v>
      </c>
      <c r="C258" s="5" t="s">
        <v>145</v>
      </c>
      <c r="D258" s="5" t="s">
        <v>1125</v>
      </c>
      <c r="E258" s="8" t="s">
        <v>1126</v>
      </c>
      <c r="F258" s="8" t="s">
        <v>1126</v>
      </c>
      <c r="G258" s="5" t="s">
        <v>442</v>
      </c>
      <c r="H258" s="6">
        <v>835330</v>
      </c>
      <c r="I258" s="6">
        <v>795953</v>
      </c>
      <c r="J258" s="7">
        <v>0.95289999999999997</v>
      </c>
      <c r="K258" s="6"/>
      <c r="L258" s="6"/>
      <c r="M258" s="6">
        <v>795953</v>
      </c>
    </row>
    <row r="259" spans="1:13" ht="150" x14ac:dyDescent="0.25">
      <c r="A259" s="5" t="s">
        <v>140</v>
      </c>
      <c r="B259" s="5" t="s">
        <v>139</v>
      </c>
      <c r="C259" s="5" t="s">
        <v>145</v>
      </c>
      <c r="D259" s="5" t="s">
        <v>1127</v>
      </c>
      <c r="E259" s="8" t="s">
        <v>1128</v>
      </c>
      <c r="F259" s="8" t="s">
        <v>988</v>
      </c>
      <c r="G259" s="5" t="s">
        <v>446</v>
      </c>
      <c r="H259" s="6">
        <v>247432</v>
      </c>
      <c r="I259" s="6">
        <v>247432</v>
      </c>
      <c r="J259" s="7">
        <v>0.99539999999999995</v>
      </c>
      <c r="K259" s="6"/>
      <c r="L259" s="6"/>
      <c r="M259" s="6">
        <v>247432</v>
      </c>
    </row>
    <row r="260" spans="1:13" ht="30" x14ac:dyDescent="0.25">
      <c r="A260" s="5" t="s">
        <v>140</v>
      </c>
      <c r="B260" s="5" t="s">
        <v>139</v>
      </c>
      <c r="C260" s="5" t="s">
        <v>145</v>
      </c>
      <c r="D260" s="5" t="s">
        <v>1129</v>
      </c>
      <c r="E260" s="8" t="s">
        <v>1130</v>
      </c>
      <c r="F260" s="8" t="s">
        <v>1130</v>
      </c>
      <c r="G260" s="5" t="s">
        <v>446</v>
      </c>
      <c r="H260" s="6">
        <v>714695</v>
      </c>
      <c r="I260" s="6">
        <v>714695</v>
      </c>
      <c r="J260" s="7">
        <v>1</v>
      </c>
      <c r="K260" s="6"/>
      <c r="L260" s="6"/>
      <c r="M260" s="6">
        <v>714695</v>
      </c>
    </row>
    <row r="261" spans="1:13" ht="30" x14ac:dyDescent="0.25">
      <c r="A261" s="5" t="s">
        <v>140</v>
      </c>
      <c r="B261" s="5" t="s">
        <v>139</v>
      </c>
      <c r="C261" s="5" t="s">
        <v>145</v>
      </c>
      <c r="D261" s="5" t="s">
        <v>1131</v>
      </c>
      <c r="E261" s="8" t="s">
        <v>1132</v>
      </c>
      <c r="F261" s="8" t="s">
        <v>1132</v>
      </c>
      <c r="G261" s="5" t="s">
        <v>442</v>
      </c>
      <c r="H261" s="6">
        <v>537678</v>
      </c>
      <c r="I261" s="6">
        <v>522181</v>
      </c>
      <c r="J261" s="7">
        <v>0.97119999999999995</v>
      </c>
      <c r="K261" s="6"/>
      <c r="L261" s="6"/>
      <c r="M261" s="6">
        <v>522181</v>
      </c>
    </row>
    <row r="262" spans="1:13" ht="30" x14ac:dyDescent="0.25">
      <c r="A262" s="5" t="s">
        <v>140</v>
      </c>
      <c r="B262" s="5" t="s">
        <v>139</v>
      </c>
      <c r="C262" s="5" t="s">
        <v>145</v>
      </c>
      <c r="D262" s="5" t="s">
        <v>1133</v>
      </c>
      <c r="E262" s="8" t="s">
        <v>1134</v>
      </c>
      <c r="F262" s="8" t="s">
        <v>1134</v>
      </c>
      <c r="G262" s="5" t="s">
        <v>442</v>
      </c>
      <c r="H262" s="6">
        <v>215743</v>
      </c>
      <c r="I262" s="6">
        <v>196121</v>
      </c>
      <c r="J262" s="7">
        <v>0.90900000000000003</v>
      </c>
      <c r="K262" s="6">
        <v>16562</v>
      </c>
      <c r="L262" s="6"/>
      <c r="M262" s="6">
        <v>212683</v>
      </c>
    </row>
    <row r="263" spans="1:13" ht="45" x14ac:dyDescent="0.25">
      <c r="A263" s="5" t="s">
        <v>140</v>
      </c>
      <c r="B263" s="5" t="s">
        <v>139</v>
      </c>
      <c r="C263" s="5" t="s">
        <v>145</v>
      </c>
      <c r="D263" s="5" t="s">
        <v>1135</v>
      </c>
      <c r="E263" s="8" t="s">
        <v>1136</v>
      </c>
      <c r="F263" s="8" t="s">
        <v>1136</v>
      </c>
      <c r="G263" s="5" t="s">
        <v>442</v>
      </c>
      <c r="H263" s="6">
        <v>466779</v>
      </c>
      <c r="I263" s="6">
        <v>416541</v>
      </c>
      <c r="J263" s="7">
        <v>0.89239999999999997</v>
      </c>
      <c r="K263" s="6"/>
      <c r="L263" s="6"/>
      <c r="M263" s="6">
        <v>416541</v>
      </c>
    </row>
    <row r="264" spans="1:13" ht="45" x14ac:dyDescent="0.25">
      <c r="A264" s="5" t="s">
        <v>140</v>
      </c>
      <c r="B264" s="5" t="s">
        <v>139</v>
      </c>
      <c r="C264" s="5" t="s">
        <v>145</v>
      </c>
      <c r="D264" s="5" t="s">
        <v>1137</v>
      </c>
      <c r="E264" s="8" t="s">
        <v>1138</v>
      </c>
      <c r="F264" s="8" t="s">
        <v>1139</v>
      </c>
      <c r="G264" s="5" t="s">
        <v>442</v>
      </c>
      <c r="H264" s="6">
        <v>304161</v>
      </c>
      <c r="I264" s="6">
        <v>280210</v>
      </c>
      <c r="J264" s="7">
        <v>0.92130000000000001</v>
      </c>
      <c r="K264" s="6">
        <v>22608</v>
      </c>
      <c r="L264" s="6"/>
      <c r="M264" s="6">
        <v>302819</v>
      </c>
    </row>
    <row r="265" spans="1:13" ht="30" x14ac:dyDescent="0.25">
      <c r="A265" s="5" t="s">
        <v>140</v>
      </c>
      <c r="B265" s="5" t="s">
        <v>139</v>
      </c>
      <c r="C265" s="5" t="s">
        <v>145</v>
      </c>
      <c r="D265" s="5" t="s">
        <v>1140</v>
      </c>
      <c r="E265" s="8" t="s">
        <v>1141</v>
      </c>
      <c r="F265" s="8" t="s">
        <v>1142</v>
      </c>
      <c r="G265" s="5" t="s">
        <v>446</v>
      </c>
      <c r="H265" s="6">
        <v>344860</v>
      </c>
      <c r="I265" s="6">
        <v>344860</v>
      </c>
      <c r="J265" s="7">
        <v>0.98899999999999999</v>
      </c>
      <c r="K265" s="6"/>
      <c r="L265" s="6"/>
      <c r="M265" s="6">
        <v>344860</v>
      </c>
    </row>
    <row r="266" spans="1:13" ht="45" x14ac:dyDescent="0.25">
      <c r="A266" s="5" t="s">
        <v>140</v>
      </c>
      <c r="B266" s="5" t="s">
        <v>139</v>
      </c>
      <c r="C266" s="5" t="s">
        <v>145</v>
      </c>
      <c r="D266" s="5" t="s">
        <v>1143</v>
      </c>
      <c r="E266" s="8" t="s">
        <v>1144</v>
      </c>
      <c r="F266" s="8" t="s">
        <v>1145</v>
      </c>
      <c r="G266" s="5" t="s">
        <v>442</v>
      </c>
      <c r="H266" s="6">
        <v>369124</v>
      </c>
      <c r="I266" s="6">
        <v>286501</v>
      </c>
      <c r="J266" s="7">
        <v>0.7762</v>
      </c>
      <c r="K266" s="6"/>
      <c r="L266" s="6"/>
      <c r="M266" s="6">
        <v>286501</v>
      </c>
    </row>
    <row r="267" spans="1:13" ht="45" x14ac:dyDescent="0.25">
      <c r="A267" s="5" t="s">
        <v>140</v>
      </c>
      <c r="B267" s="5" t="s">
        <v>139</v>
      </c>
      <c r="C267" s="5" t="s">
        <v>145</v>
      </c>
      <c r="D267" s="5" t="s">
        <v>1146</v>
      </c>
      <c r="E267" s="8" t="s">
        <v>1147</v>
      </c>
      <c r="F267" s="8" t="s">
        <v>1147</v>
      </c>
      <c r="G267" s="5" t="s">
        <v>446</v>
      </c>
      <c r="H267" s="6">
        <v>184831</v>
      </c>
      <c r="I267" s="6">
        <v>184831</v>
      </c>
      <c r="J267" s="7">
        <v>0.99350000000000005</v>
      </c>
      <c r="K267" s="6"/>
      <c r="L267" s="6"/>
      <c r="M267" s="6">
        <v>184831</v>
      </c>
    </row>
    <row r="268" spans="1:13" ht="45" x14ac:dyDescent="0.25">
      <c r="A268" s="5" t="s">
        <v>140</v>
      </c>
      <c r="B268" s="5" t="s">
        <v>139</v>
      </c>
      <c r="C268" s="5" t="s">
        <v>145</v>
      </c>
      <c r="D268" s="5" t="s">
        <v>1148</v>
      </c>
      <c r="E268" s="8" t="s">
        <v>1149</v>
      </c>
      <c r="F268" s="8" t="s">
        <v>1150</v>
      </c>
      <c r="G268" s="5" t="s">
        <v>446</v>
      </c>
      <c r="H268" s="6">
        <v>420804</v>
      </c>
      <c r="I268" s="6">
        <v>420804</v>
      </c>
      <c r="J268" s="7">
        <v>0.99529999999999996</v>
      </c>
      <c r="K268" s="6"/>
      <c r="L268" s="6"/>
      <c r="M268" s="6">
        <v>420804</v>
      </c>
    </row>
    <row r="269" spans="1:13" ht="45" x14ac:dyDescent="0.25">
      <c r="A269" s="5" t="s">
        <v>140</v>
      </c>
      <c r="B269" s="5" t="s">
        <v>139</v>
      </c>
      <c r="C269" s="5" t="s">
        <v>145</v>
      </c>
      <c r="D269" s="5" t="s">
        <v>1151</v>
      </c>
      <c r="E269" s="8" t="s">
        <v>1152</v>
      </c>
      <c r="F269" s="8" t="s">
        <v>1152</v>
      </c>
      <c r="G269" s="5" t="s">
        <v>442</v>
      </c>
      <c r="H269" s="6">
        <v>580831</v>
      </c>
      <c r="I269" s="6">
        <v>521214</v>
      </c>
      <c r="J269" s="7">
        <v>0.89739999999999998</v>
      </c>
      <c r="K269" s="6">
        <v>28885</v>
      </c>
      <c r="L269" s="6"/>
      <c r="M269" s="6">
        <v>550099</v>
      </c>
    </row>
    <row r="270" spans="1:13" ht="45" x14ac:dyDescent="0.25">
      <c r="A270" s="5" t="s">
        <v>140</v>
      </c>
      <c r="B270" s="5" t="s">
        <v>139</v>
      </c>
      <c r="C270" s="5" t="s">
        <v>145</v>
      </c>
      <c r="D270" s="5" t="s">
        <v>1153</v>
      </c>
      <c r="E270" s="8" t="s">
        <v>1154</v>
      </c>
      <c r="F270" s="8" t="s">
        <v>1155</v>
      </c>
      <c r="G270" s="5" t="s">
        <v>442</v>
      </c>
      <c r="H270" s="6">
        <v>454964</v>
      </c>
      <c r="I270" s="6">
        <v>408115</v>
      </c>
      <c r="J270" s="7">
        <v>0.89700000000000002</v>
      </c>
      <c r="K270" s="6"/>
      <c r="L270" s="6"/>
      <c r="M270" s="6">
        <v>408115</v>
      </c>
    </row>
    <row r="271" spans="1:13" ht="30" x14ac:dyDescent="0.25">
      <c r="A271" s="5" t="s">
        <v>140</v>
      </c>
      <c r="B271" s="5" t="s">
        <v>139</v>
      </c>
      <c r="C271" s="5" t="s">
        <v>145</v>
      </c>
      <c r="D271" s="5" t="s">
        <v>1156</v>
      </c>
      <c r="E271" s="8" t="s">
        <v>1157</v>
      </c>
      <c r="F271" s="8" t="s">
        <v>1157</v>
      </c>
      <c r="G271" s="5" t="s">
        <v>442</v>
      </c>
      <c r="H271" s="6">
        <v>655747</v>
      </c>
      <c r="I271" s="6">
        <v>421962</v>
      </c>
      <c r="J271" s="7">
        <v>0.64349999999999996</v>
      </c>
      <c r="K271" s="6"/>
      <c r="L271" s="6"/>
      <c r="M271" s="6">
        <v>421962</v>
      </c>
    </row>
    <row r="272" spans="1:13" ht="30" x14ac:dyDescent="0.25">
      <c r="A272" s="5" t="s">
        <v>140</v>
      </c>
      <c r="B272" s="5" t="s">
        <v>139</v>
      </c>
      <c r="C272" s="5" t="s">
        <v>145</v>
      </c>
      <c r="D272" s="5" t="s">
        <v>1158</v>
      </c>
      <c r="E272" s="8" t="s">
        <v>1159</v>
      </c>
      <c r="F272" s="8" t="s">
        <v>1160</v>
      </c>
      <c r="G272" s="5" t="s">
        <v>442</v>
      </c>
      <c r="H272" s="6">
        <v>555767</v>
      </c>
      <c r="I272" s="6"/>
      <c r="J272" s="5"/>
      <c r="K272" s="6">
        <v>271850</v>
      </c>
      <c r="L272" s="6"/>
      <c r="M272" s="6">
        <v>271850</v>
      </c>
    </row>
    <row r="273" spans="1:13" ht="45" x14ac:dyDescent="0.25">
      <c r="A273" s="5" t="s">
        <v>140</v>
      </c>
      <c r="B273" s="5" t="s">
        <v>139</v>
      </c>
      <c r="C273" s="5" t="s">
        <v>145</v>
      </c>
      <c r="D273" s="5" t="s">
        <v>1161</v>
      </c>
      <c r="E273" s="8" t="s">
        <v>1162</v>
      </c>
      <c r="F273" s="8" t="s">
        <v>1162</v>
      </c>
      <c r="G273" s="5" t="s">
        <v>442</v>
      </c>
      <c r="H273" s="6">
        <v>493862</v>
      </c>
      <c r="I273" s="6"/>
      <c r="J273" s="5"/>
      <c r="K273" s="6"/>
      <c r="L273" s="6"/>
      <c r="M273" s="6"/>
    </row>
    <row r="274" spans="1:13" ht="45" x14ac:dyDescent="0.25">
      <c r="A274" s="5" t="s">
        <v>140</v>
      </c>
      <c r="B274" s="5" t="s">
        <v>139</v>
      </c>
      <c r="C274" s="5" t="s">
        <v>145</v>
      </c>
      <c r="D274" s="5" t="s">
        <v>1163</v>
      </c>
      <c r="E274" s="8" t="s">
        <v>1164</v>
      </c>
      <c r="F274" s="8" t="s">
        <v>1164</v>
      </c>
      <c r="G274" s="5" t="s">
        <v>446</v>
      </c>
      <c r="H274" s="6">
        <v>596570</v>
      </c>
      <c r="I274" s="6">
        <v>596570</v>
      </c>
      <c r="J274" s="7">
        <v>0.98109999999999997</v>
      </c>
      <c r="K274" s="6"/>
      <c r="L274" s="6"/>
      <c r="M274" s="6">
        <v>596570</v>
      </c>
    </row>
    <row r="275" spans="1:13" ht="30" x14ac:dyDescent="0.25">
      <c r="A275" s="5" t="s">
        <v>140</v>
      </c>
      <c r="B275" s="5" t="s">
        <v>139</v>
      </c>
      <c r="C275" s="5" t="s">
        <v>145</v>
      </c>
      <c r="D275" s="5" t="s">
        <v>1165</v>
      </c>
      <c r="E275" s="8" t="s">
        <v>1166</v>
      </c>
      <c r="F275" s="8" t="s">
        <v>1167</v>
      </c>
      <c r="G275" s="5" t="s">
        <v>446</v>
      </c>
      <c r="H275" s="6">
        <v>570828</v>
      </c>
      <c r="I275" s="6">
        <v>570828</v>
      </c>
      <c r="J275" s="7">
        <v>0.99639999999999995</v>
      </c>
      <c r="K275" s="6"/>
      <c r="L275" s="6"/>
      <c r="M275" s="6">
        <v>570828</v>
      </c>
    </row>
    <row r="276" spans="1:13" ht="30" x14ac:dyDescent="0.25">
      <c r="A276" s="5" t="s">
        <v>140</v>
      </c>
      <c r="B276" s="5" t="s">
        <v>139</v>
      </c>
      <c r="C276" s="5" t="s">
        <v>145</v>
      </c>
      <c r="D276" s="5" t="s">
        <v>1168</v>
      </c>
      <c r="E276" s="8" t="s">
        <v>1169</v>
      </c>
      <c r="F276" s="8" t="s">
        <v>1170</v>
      </c>
      <c r="G276" s="5" t="s">
        <v>446</v>
      </c>
      <c r="H276" s="6">
        <v>875239</v>
      </c>
      <c r="I276" s="6">
        <v>875239</v>
      </c>
      <c r="J276" s="7">
        <v>0.99990000000000001</v>
      </c>
      <c r="K276" s="6"/>
      <c r="L276" s="6"/>
      <c r="M276" s="6">
        <v>875239</v>
      </c>
    </row>
    <row r="277" spans="1:13" ht="45" x14ac:dyDescent="0.25">
      <c r="A277" s="5" t="s">
        <v>140</v>
      </c>
      <c r="B277" s="5" t="s">
        <v>139</v>
      </c>
      <c r="C277" s="5" t="s">
        <v>145</v>
      </c>
      <c r="D277" s="5" t="s">
        <v>1171</v>
      </c>
      <c r="E277" s="8" t="s">
        <v>1172</v>
      </c>
      <c r="F277" s="8" t="s">
        <v>1172</v>
      </c>
      <c r="G277" s="5" t="s">
        <v>442</v>
      </c>
      <c r="H277" s="6">
        <v>916379</v>
      </c>
      <c r="I277" s="6">
        <v>434841</v>
      </c>
      <c r="J277" s="7">
        <v>0.47449999999999998</v>
      </c>
      <c r="K277" s="6"/>
      <c r="L277" s="6"/>
      <c r="M277" s="6">
        <v>434841</v>
      </c>
    </row>
    <row r="278" spans="1:13" ht="30" x14ac:dyDescent="0.25">
      <c r="A278" s="5" t="s">
        <v>140</v>
      </c>
      <c r="B278" s="5" t="s">
        <v>139</v>
      </c>
      <c r="C278" s="5" t="s">
        <v>145</v>
      </c>
      <c r="D278" s="5" t="s">
        <v>1173</v>
      </c>
      <c r="E278" s="8" t="s">
        <v>1174</v>
      </c>
      <c r="F278" s="8" t="s">
        <v>1175</v>
      </c>
      <c r="G278" s="5" t="s">
        <v>446</v>
      </c>
      <c r="H278" s="6">
        <v>1098513</v>
      </c>
      <c r="I278" s="6">
        <v>1098513</v>
      </c>
      <c r="J278" s="7">
        <v>0.99219999999999997</v>
      </c>
      <c r="K278" s="6"/>
      <c r="L278" s="6"/>
      <c r="M278" s="6">
        <v>1098513</v>
      </c>
    </row>
    <row r="279" spans="1:13" ht="45" x14ac:dyDescent="0.25">
      <c r="A279" s="5" t="s">
        <v>140</v>
      </c>
      <c r="B279" s="5" t="s">
        <v>139</v>
      </c>
      <c r="C279" s="5" t="s">
        <v>145</v>
      </c>
      <c r="D279" s="5" t="s">
        <v>1176</v>
      </c>
      <c r="E279" s="8" t="s">
        <v>1177</v>
      </c>
      <c r="F279" s="8" t="s">
        <v>1178</v>
      </c>
      <c r="G279" s="5" t="s">
        <v>442</v>
      </c>
      <c r="H279" s="6">
        <v>459670</v>
      </c>
      <c r="I279" s="6">
        <v>249915</v>
      </c>
      <c r="J279" s="7">
        <v>0.54369999999999996</v>
      </c>
      <c r="K279" s="6">
        <v>67518</v>
      </c>
      <c r="L279" s="6"/>
      <c r="M279" s="6">
        <v>317433</v>
      </c>
    </row>
    <row r="280" spans="1:13" ht="45" x14ac:dyDescent="0.25">
      <c r="A280" s="5" t="s">
        <v>140</v>
      </c>
      <c r="B280" s="5" t="s">
        <v>139</v>
      </c>
      <c r="C280" s="5" t="s">
        <v>145</v>
      </c>
      <c r="D280" s="5" t="s">
        <v>1179</v>
      </c>
      <c r="E280" s="8" t="s">
        <v>1180</v>
      </c>
      <c r="F280" s="8" t="s">
        <v>1180</v>
      </c>
      <c r="G280" s="5" t="s">
        <v>446</v>
      </c>
      <c r="H280" s="6">
        <v>378182</v>
      </c>
      <c r="I280" s="6">
        <v>378182</v>
      </c>
      <c r="J280" s="7">
        <v>0.99790000000000001</v>
      </c>
      <c r="K280" s="6"/>
      <c r="L280" s="6"/>
      <c r="M280" s="6">
        <v>378182</v>
      </c>
    </row>
    <row r="281" spans="1:13" ht="30" x14ac:dyDescent="0.25">
      <c r="A281" s="5" t="s">
        <v>140</v>
      </c>
      <c r="B281" s="5" t="s">
        <v>139</v>
      </c>
      <c r="C281" s="5" t="s">
        <v>145</v>
      </c>
      <c r="D281" s="5" t="s">
        <v>1181</v>
      </c>
      <c r="E281" s="8" t="s">
        <v>1182</v>
      </c>
      <c r="F281" s="8" t="s">
        <v>1183</v>
      </c>
      <c r="G281" s="5" t="s">
        <v>446</v>
      </c>
      <c r="H281" s="6">
        <v>991445</v>
      </c>
      <c r="I281" s="6">
        <v>991445</v>
      </c>
      <c r="J281" s="7">
        <v>0.98499999999999999</v>
      </c>
      <c r="K281" s="6"/>
      <c r="L281" s="6"/>
      <c r="M281" s="6">
        <v>991445</v>
      </c>
    </row>
    <row r="282" spans="1:13" ht="45" x14ac:dyDescent="0.25">
      <c r="A282" s="5" t="s">
        <v>140</v>
      </c>
      <c r="B282" s="5" t="s">
        <v>139</v>
      </c>
      <c r="C282" s="5" t="s">
        <v>145</v>
      </c>
      <c r="D282" s="5" t="s">
        <v>1184</v>
      </c>
      <c r="E282" s="8" t="s">
        <v>1185</v>
      </c>
      <c r="F282" s="8" t="s">
        <v>1186</v>
      </c>
      <c r="G282" s="5" t="s">
        <v>446</v>
      </c>
      <c r="H282" s="6">
        <v>523884</v>
      </c>
      <c r="I282" s="6">
        <v>523884</v>
      </c>
      <c r="J282" s="7">
        <v>1</v>
      </c>
      <c r="K282" s="6"/>
      <c r="L282" s="6"/>
      <c r="M282" s="6">
        <v>523884</v>
      </c>
    </row>
    <row r="283" spans="1:13" ht="30" x14ac:dyDescent="0.25">
      <c r="A283" s="5" t="s">
        <v>140</v>
      </c>
      <c r="B283" s="5" t="s">
        <v>139</v>
      </c>
      <c r="C283" s="5" t="s">
        <v>145</v>
      </c>
      <c r="D283" s="5" t="s">
        <v>1187</v>
      </c>
      <c r="E283" s="8" t="s">
        <v>1188</v>
      </c>
      <c r="F283" s="8" t="s">
        <v>1189</v>
      </c>
      <c r="G283" s="5" t="s">
        <v>446</v>
      </c>
      <c r="H283" s="6">
        <v>499836</v>
      </c>
      <c r="I283" s="6">
        <v>499836</v>
      </c>
      <c r="J283" s="7">
        <v>1</v>
      </c>
      <c r="K283" s="6"/>
      <c r="L283" s="6"/>
      <c r="M283" s="6">
        <v>499836</v>
      </c>
    </row>
    <row r="284" spans="1:13" ht="45" x14ac:dyDescent="0.25">
      <c r="A284" s="5" t="s">
        <v>140</v>
      </c>
      <c r="B284" s="5" t="s">
        <v>139</v>
      </c>
      <c r="C284" s="5" t="s">
        <v>145</v>
      </c>
      <c r="D284" s="5" t="s">
        <v>1190</v>
      </c>
      <c r="E284" s="8" t="s">
        <v>1191</v>
      </c>
      <c r="F284" s="8" t="s">
        <v>1192</v>
      </c>
      <c r="G284" s="5" t="s">
        <v>446</v>
      </c>
      <c r="H284" s="6">
        <v>627861</v>
      </c>
      <c r="I284" s="6">
        <v>627861</v>
      </c>
      <c r="J284" s="7">
        <v>1</v>
      </c>
      <c r="K284" s="6"/>
      <c r="L284" s="6"/>
      <c r="M284" s="6">
        <v>627861</v>
      </c>
    </row>
    <row r="285" spans="1:13" ht="45" x14ac:dyDescent="0.25">
      <c r="A285" s="5" t="s">
        <v>140</v>
      </c>
      <c r="B285" s="5" t="s">
        <v>139</v>
      </c>
      <c r="C285" s="5" t="s">
        <v>145</v>
      </c>
      <c r="D285" s="5" t="s">
        <v>1193</v>
      </c>
      <c r="E285" s="8" t="s">
        <v>1194</v>
      </c>
      <c r="F285" s="8" t="s">
        <v>1195</v>
      </c>
      <c r="G285" s="5" t="s">
        <v>446</v>
      </c>
      <c r="H285" s="6">
        <v>319697</v>
      </c>
      <c r="I285" s="6">
        <v>319697</v>
      </c>
      <c r="J285" s="7">
        <v>0.99629999999999996</v>
      </c>
      <c r="K285" s="6"/>
      <c r="L285" s="6"/>
      <c r="M285" s="6">
        <v>319697</v>
      </c>
    </row>
    <row r="286" spans="1:13" ht="45" x14ac:dyDescent="0.25">
      <c r="A286" s="5" t="s">
        <v>140</v>
      </c>
      <c r="B286" s="5" t="s">
        <v>139</v>
      </c>
      <c r="C286" s="5" t="s">
        <v>145</v>
      </c>
      <c r="D286" s="5" t="s">
        <v>1196</v>
      </c>
      <c r="E286" s="8" t="s">
        <v>1197</v>
      </c>
      <c r="F286" s="8" t="s">
        <v>1198</v>
      </c>
      <c r="G286" s="5" t="s">
        <v>446</v>
      </c>
      <c r="H286" s="6">
        <v>381443</v>
      </c>
      <c r="I286" s="6">
        <v>381443</v>
      </c>
      <c r="J286" s="7">
        <v>1</v>
      </c>
      <c r="K286" s="6"/>
      <c r="L286" s="6"/>
      <c r="M286" s="6">
        <v>381443</v>
      </c>
    </row>
    <row r="287" spans="1:13" ht="30" x14ac:dyDescent="0.25">
      <c r="A287" s="5" t="s">
        <v>140</v>
      </c>
      <c r="B287" s="5" t="s">
        <v>139</v>
      </c>
      <c r="C287" s="5" t="s">
        <v>145</v>
      </c>
      <c r="D287" s="5" t="s">
        <v>1199</v>
      </c>
      <c r="E287" s="8" t="s">
        <v>1200</v>
      </c>
      <c r="F287" s="8" t="s">
        <v>1201</v>
      </c>
      <c r="G287" s="5" t="s">
        <v>442</v>
      </c>
      <c r="H287" s="6">
        <v>512208</v>
      </c>
      <c r="I287" s="6">
        <v>447920</v>
      </c>
      <c r="J287" s="7">
        <v>0.87450000000000006</v>
      </c>
      <c r="K287" s="6"/>
      <c r="L287" s="6"/>
      <c r="M287" s="6">
        <v>447920</v>
      </c>
    </row>
    <row r="288" spans="1:13" ht="30" x14ac:dyDescent="0.25">
      <c r="A288" s="5" t="s">
        <v>140</v>
      </c>
      <c r="B288" s="5" t="s">
        <v>139</v>
      </c>
      <c r="C288" s="5" t="s">
        <v>145</v>
      </c>
      <c r="D288" s="5" t="s">
        <v>1202</v>
      </c>
      <c r="E288" s="8" t="s">
        <v>1203</v>
      </c>
      <c r="F288" s="8" t="s">
        <v>1204</v>
      </c>
      <c r="G288" s="5" t="s">
        <v>446</v>
      </c>
      <c r="H288" s="6">
        <v>467720</v>
      </c>
      <c r="I288" s="6">
        <v>467720</v>
      </c>
      <c r="J288" s="7">
        <v>0.99919999999999998</v>
      </c>
      <c r="K288" s="6"/>
      <c r="L288" s="6"/>
      <c r="M288" s="6">
        <v>467720</v>
      </c>
    </row>
    <row r="289" spans="1:13" ht="30" x14ac:dyDescent="0.25">
      <c r="A289" s="5" t="s">
        <v>140</v>
      </c>
      <c r="B289" s="5" t="s">
        <v>139</v>
      </c>
      <c r="C289" s="5" t="s">
        <v>145</v>
      </c>
      <c r="D289" s="5" t="s">
        <v>1205</v>
      </c>
      <c r="E289" s="8" t="s">
        <v>1206</v>
      </c>
      <c r="F289" s="8" t="s">
        <v>1206</v>
      </c>
      <c r="G289" s="5" t="s">
        <v>446</v>
      </c>
      <c r="H289" s="6">
        <v>691072</v>
      </c>
      <c r="I289" s="6">
        <v>691072</v>
      </c>
      <c r="J289" s="7">
        <v>1</v>
      </c>
      <c r="K289" s="6"/>
      <c r="L289" s="6"/>
      <c r="M289" s="6">
        <v>691072</v>
      </c>
    </row>
    <row r="290" spans="1:13" ht="30" x14ac:dyDescent="0.25">
      <c r="A290" s="5" t="s">
        <v>140</v>
      </c>
      <c r="B290" s="5" t="s">
        <v>139</v>
      </c>
      <c r="C290" s="5" t="s">
        <v>145</v>
      </c>
      <c r="D290" s="5" t="s">
        <v>1207</v>
      </c>
      <c r="E290" s="8" t="s">
        <v>1208</v>
      </c>
      <c r="F290" s="8" t="s">
        <v>1209</v>
      </c>
      <c r="G290" s="5" t="s">
        <v>442</v>
      </c>
      <c r="H290" s="6">
        <v>468910</v>
      </c>
      <c r="I290" s="6">
        <v>344068</v>
      </c>
      <c r="J290" s="7">
        <v>0.73380000000000001</v>
      </c>
      <c r="K290" s="6">
        <v>46398</v>
      </c>
      <c r="L290" s="6"/>
      <c r="M290" s="6">
        <v>390467</v>
      </c>
    </row>
    <row r="291" spans="1:13" ht="30" x14ac:dyDescent="0.25">
      <c r="A291" s="5" t="s">
        <v>140</v>
      </c>
      <c r="B291" s="5" t="s">
        <v>139</v>
      </c>
      <c r="C291" s="5" t="s">
        <v>145</v>
      </c>
      <c r="D291" s="5" t="s">
        <v>1210</v>
      </c>
      <c r="E291" s="8" t="s">
        <v>1211</v>
      </c>
      <c r="F291" s="8" t="s">
        <v>1212</v>
      </c>
      <c r="G291" s="5" t="s">
        <v>442</v>
      </c>
      <c r="H291" s="6">
        <v>404291</v>
      </c>
      <c r="I291" s="6"/>
      <c r="J291" s="5"/>
      <c r="K291" s="6">
        <v>36996</v>
      </c>
      <c r="L291" s="6"/>
      <c r="M291" s="6">
        <v>36996</v>
      </c>
    </row>
    <row r="292" spans="1:13" ht="45" x14ac:dyDescent="0.25">
      <c r="A292" s="5" t="s">
        <v>140</v>
      </c>
      <c r="B292" s="5" t="s">
        <v>139</v>
      </c>
      <c r="C292" s="5" t="s">
        <v>145</v>
      </c>
      <c r="D292" s="5" t="s">
        <v>1213</v>
      </c>
      <c r="E292" s="8" t="s">
        <v>1214</v>
      </c>
      <c r="F292" s="8" t="s">
        <v>1215</v>
      </c>
      <c r="G292" s="5" t="s">
        <v>446</v>
      </c>
      <c r="H292" s="6">
        <v>357873</v>
      </c>
      <c r="I292" s="6">
        <v>357873</v>
      </c>
      <c r="J292" s="7">
        <v>0.99870000000000003</v>
      </c>
      <c r="K292" s="6"/>
      <c r="L292" s="6"/>
      <c r="M292" s="6">
        <v>357873</v>
      </c>
    </row>
    <row r="293" spans="1:13" ht="45" x14ac:dyDescent="0.25">
      <c r="A293" s="5" t="s">
        <v>140</v>
      </c>
      <c r="B293" s="5" t="s">
        <v>139</v>
      </c>
      <c r="C293" s="5" t="s">
        <v>145</v>
      </c>
      <c r="D293" s="5" t="s">
        <v>1216</v>
      </c>
      <c r="E293" s="8" t="s">
        <v>1217</v>
      </c>
      <c r="F293" s="8" t="s">
        <v>1218</v>
      </c>
      <c r="G293" s="5" t="s">
        <v>446</v>
      </c>
      <c r="H293" s="6">
        <v>358500</v>
      </c>
      <c r="I293" s="6">
        <v>358500</v>
      </c>
      <c r="J293" s="7">
        <v>0.99670000000000003</v>
      </c>
      <c r="K293" s="6"/>
      <c r="L293" s="6"/>
      <c r="M293" s="6">
        <v>358500</v>
      </c>
    </row>
    <row r="294" spans="1:13" ht="45" x14ac:dyDescent="0.25">
      <c r="A294" s="5" t="s">
        <v>140</v>
      </c>
      <c r="B294" s="5" t="s">
        <v>139</v>
      </c>
      <c r="C294" s="5" t="s">
        <v>145</v>
      </c>
      <c r="D294" s="5" t="s">
        <v>1219</v>
      </c>
      <c r="E294" s="8" t="s">
        <v>1220</v>
      </c>
      <c r="F294" s="8" t="s">
        <v>1221</v>
      </c>
      <c r="G294" s="5" t="s">
        <v>442</v>
      </c>
      <c r="H294" s="6">
        <v>1175999</v>
      </c>
      <c r="I294" s="6">
        <v>1039089</v>
      </c>
      <c r="J294" s="7">
        <v>0.88360000000000005</v>
      </c>
      <c r="K294" s="6"/>
      <c r="L294" s="6"/>
      <c r="M294" s="6">
        <v>1039089</v>
      </c>
    </row>
    <row r="295" spans="1:13" ht="45" x14ac:dyDescent="0.25">
      <c r="A295" s="5" t="s">
        <v>140</v>
      </c>
      <c r="B295" s="5" t="s">
        <v>139</v>
      </c>
      <c r="C295" s="5" t="s">
        <v>145</v>
      </c>
      <c r="D295" s="5" t="s">
        <v>1222</v>
      </c>
      <c r="E295" s="8" t="s">
        <v>1223</v>
      </c>
      <c r="F295" s="8" t="s">
        <v>1224</v>
      </c>
      <c r="G295" s="5" t="s">
        <v>442</v>
      </c>
      <c r="H295" s="6">
        <v>205050</v>
      </c>
      <c r="I295" s="6"/>
      <c r="J295" s="5"/>
      <c r="K295" s="6">
        <v>110947</v>
      </c>
      <c r="L295" s="6"/>
      <c r="M295" s="6">
        <v>110947</v>
      </c>
    </row>
    <row r="296" spans="1:13" ht="45" x14ac:dyDescent="0.25">
      <c r="A296" s="5" t="s">
        <v>140</v>
      </c>
      <c r="B296" s="5" t="s">
        <v>139</v>
      </c>
      <c r="C296" s="5" t="s">
        <v>145</v>
      </c>
      <c r="D296" s="5" t="s">
        <v>1225</v>
      </c>
      <c r="E296" s="8" t="s">
        <v>1226</v>
      </c>
      <c r="F296" s="8" t="s">
        <v>1227</v>
      </c>
      <c r="G296" s="5" t="s">
        <v>446</v>
      </c>
      <c r="H296" s="6">
        <v>643985</v>
      </c>
      <c r="I296" s="6">
        <v>643985</v>
      </c>
      <c r="J296" s="7">
        <v>1</v>
      </c>
      <c r="K296" s="6"/>
      <c r="L296" s="6"/>
      <c r="M296" s="6">
        <v>643985</v>
      </c>
    </row>
    <row r="297" spans="1:13" ht="30" x14ac:dyDescent="0.25">
      <c r="A297" s="5" t="s">
        <v>140</v>
      </c>
      <c r="B297" s="5" t="s">
        <v>139</v>
      </c>
      <c r="C297" s="5" t="s">
        <v>145</v>
      </c>
      <c r="D297" s="5" t="s">
        <v>1228</v>
      </c>
      <c r="E297" s="8" t="s">
        <v>1229</v>
      </c>
      <c r="F297" s="8" t="s">
        <v>1230</v>
      </c>
      <c r="G297" s="5" t="s">
        <v>446</v>
      </c>
      <c r="H297" s="6">
        <v>489415</v>
      </c>
      <c r="I297" s="6">
        <v>489415</v>
      </c>
      <c r="J297" s="7">
        <v>0.99980000000000002</v>
      </c>
      <c r="K297" s="6"/>
      <c r="L297" s="6"/>
      <c r="M297" s="6">
        <v>489415</v>
      </c>
    </row>
    <row r="298" spans="1:13" ht="45" x14ac:dyDescent="0.25">
      <c r="A298" s="5" t="s">
        <v>140</v>
      </c>
      <c r="B298" s="5" t="s">
        <v>139</v>
      </c>
      <c r="C298" s="5" t="s">
        <v>145</v>
      </c>
      <c r="D298" s="5" t="s">
        <v>1231</v>
      </c>
      <c r="E298" s="8" t="s">
        <v>1232</v>
      </c>
      <c r="F298" s="8" t="s">
        <v>1233</v>
      </c>
      <c r="G298" s="5" t="s">
        <v>442</v>
      </c>
      <c r="H298" s="6">
        <v>346760</v>
      </c>
      <c r="I298" s="6">
        <v>344841</v>
      </c>
      <c r="J298" s="7">
        <v>0.99450000000000005</v>
      </c>
      <c r="K298" s="6"/>
      <c r="L298" s="6"/>
      <c r="M298" s="6">
        <v>344841</v>
      </c>
    </row>
    <row r="299" spans="1:13" ht="45" x14ac:dyDescent="0.25">
      <c r="A299" s="5" t="s">
        <v>140</v>
      </c>
      <c r="B299" s="5" t="s">
        <v>139</v>
      </c>
      <c r="C299" s="5" t="s">
        <v>145</v>
      </c>
      <c r="D299" s="5" t="s">
        <v>1234</v>
      </c>
      <c r="E299" s="8" t="s">
        <v>1235</v>
      </c>
      <c r="F299" s="8" t="s">
        <v>1236</v>
      </c>
      <c r="G299" s="5" t="s">
        <v>446</v>
      </c>
      <c r="H299" s="6">
        <v>500781</v>
      </c>
      <c r="I299" s="6">
        <v>500781</v>
      </c>
      <c r="J299" s="7">
        <v>1</v>
      </c>
      <c r="K299" s="6"/>
      <c r="L299" s="6"/>
      <c r="M299" s="6">
        <v>500781</v>
      </c>
    </row>
    <row r="300" spans="1:13" ht="45" x14ac:dyDescent="0.25">
      <c r="A300" s="5" t="s">
        <v>140</v>
      </c>
      <c r="B300" s="5" t="s">
        <v>139</v>
      </c>
      <c r="C300" s="5" t="s">
        <v>145</v>
      </c>
      <c r="D300" s="5" t="s">
        <v>1237</v>
      </c>
      <c r="E300" s="8" t="s">
        <v>1238</v>
      </c>
      <c r="F300" s="8" t="s">
        <v>1239</v>
      </c>
      <c r="G300" s="5" t="s">
        <v>442</v>
      </c>
      <c r="H300" s="6">
        <v>501980</v>
      </c>
      <c r="I300" s="6">
        <v>496223</v>
      </c>
      <c r="J300" s="7">
        <v>0.98850000000000005</v>
      </c>
      <c r="K300" s="6"/>
      <c r="L300" s="6"/>
      <c r="M300" s="6">
        <v>496223</v>
      </c>
    </row>
    <row r="301" spans="1:13" ht="45" x14ac:dyDescent="0.25">
      <c r="A301" s="5" t="s">
        <v>140</v>
      </c>
      <c r="B301" s="5" t="s">
        <v>139</v>
      </c>
      <c r="C301" s="5" t="s">
        <v>145</v>
      </c>
      <c r="D301" s="5" t="s">
        <v>1240</v>
      </c>
      <c r="E301" s="8" t="s">
        <v>1241</v>
      </c>
      <c r="F301" s="8" t="s">
        <v>1241</v>
      </c>
      <c r="G301" s="5" t="s">
        <v>446</v>
      </c>
      <c r="H301" s="6">
        <v>364937</v>
      </c>
      <c r="I301" s="6">
        <v>364937</v>
      </c>
      <c r="J301" s="7">
        <v>0.99739999999999995</v>
      </c>
      <c r="K301" s="6"/>
      <c r="L301" s="6"/>
      <c r="M301" s="6">
        <v>364937</v>
      </c>
    </row>
    <row r="302" spans="1:13" ht="45" x14ac:dyDescent="0.25">
      <c r="A302" s="5" t="s">
        <v>140</v>
      </c>
      <c r="B302" s="5" t="s">
        <v>139</v>
      </c>
      <c r="C302" s="5" t="s">
        <v>145</v>
      </c>
      <c r="D302" s="5" t="s">
        <v>1242</v>
      </c>
      <c r="E302" s="8" t="s">
        <v>1243</v>
      </c>
      <c r="F302" s="8" t="s">
        <v>1244</v>
      </c>
      <c r="G302" s="5" t="s">
        <v>446</v>
      </c>
      <c r="H302" s="6">
        <v>691553</v>
      </c>
      <c r="I302" s="6">
        <v>691553</v>
      </c>
      <c r="J302" s="7">
        <v>0.98060000000000003</v>
      </c>
      <c r="K302" s="6"/>
      <c r="L302" s="6"/>
      <c r="M302" s="6">
        <v>691553</v>
      </c>
    </row>
    <row r="303" spans="1:13" ht="45" x14ac:dyDescent="0.25">
      <c r="A303" s="5" t="s">
        <v>140</v>
      </c>
      <c r="B303" s="5" t="s">
        <v>139</v>
      </c>
      <c r="C303" s="5" t="s">
        <v>145</v>
      </c>
      <c r="D303" s="5" t="s">
        <v>1245</v>
      </c>
      <c r="E303" s="8" t="s">
        <v>1246</v>
      </c>
      <c r="F303" s="8" t="s">
        <v>1247</v>
      </c>
      <c r="G303" s="5" t="s">
        <v>442</v>
      </c>
      <c r="H303" s="6">
        <v>552976</v>
      </c>
      <c r="I303" s="6">
        <v>451767</v>
      </c>
      <c r="J303" s="7">
        <v>0.81699999999999995</v>
      </c>
      <c r="K303" s="6"/>
      <c r="L303" s="6"/>
      <c r="M303" s="6">
        <v>451767</v>
      </c>
    </row>
    <row r="304" spans="1:13" ht="30" x14ac:dyDescent="0.25">
      <c r="A304" s="5" t="s">
        <v>140</v>
      </c>
      <c r="B304" s="5" t="s">
        <v>139</v>
      </c>
      <c r="C304" s="5" t="s">
        <v>145</v>
      </c>
      <c r="D304" s="5" t="s">
        <v>1248</v>
      </c>
      <c r="E304" s="8" t="s">
        <v>1249</v>
      </c>
      <c r="F304" s="8" t="s">
        <v>1250</v>
      </c>
      <c r="G304" s="5" t="s">
        <v>442</v>
      </c>
      <c r="H304" s="6">
        <v>517761</v>
      </c>
      <c r="I304" s="6"/>
      <c r="J304" s="5"/>
      <c r="K304" s="6"/>
      <c r="L304" s="6"/>
      <c r="M304" s="6"/>
    </row>
    <row r="305" spans="1:13" ht="30" x14ac:dyDescent="0.25">
      <c r="A305" s="5" t="s">
        <v>140</v>
      </c>
      <c r="B305" s="5" t="s">
        <v>139</v>
      </c>
      <c r="C305" s="5" t="s">
        <v>145</v>
      </c>
      <c r="D305" s="5" t="s">
        <v>1251</v>
      </c>
      <c r="E305" s="8" t="s">
        <v>1252</v>
      </c>
      <c r="F305" s="8" t="s">
        <v>1253</v>
      </c>
      <c r="G305" s="5" t="s">
        <v>442</v>
      </c>
      <c r="H305" s="6">
        <v>413408</v>
      </c>
      <c r="I305" s="6">
        <v>319085</v>
      </c>
      <c r="J305" s="7">
        <v>0.77180000000000004</v>
      </c>
      <c r="K305" s="6"/>
      <c r="L305" s="6"/>
      <c r="M305" s="6">
        <v>319085</v>
      </c>
    </row>
    <row r="306" spans="1:13" ht="30" x14ac:dyDescent="0.25">
      <c r="A306" s="5" t="s">
        <v>140</v>
      </c>
      <c r="B306" s="5" t="s">
        <v>139</v>
      </c>
      <c r="C306" s="5" t="s">
        <v>145</v>
      </c>
      <c r="D306" s="5" t="s">
        <v>1254</v>
      </c>
      <c r="E306" s="8" t="s">
        <v>1255</v>
      </c>
      <c r="F306" s="8" t="s">
        <v>1256</v>
      </c>
      <c r="G306" s="5" t="s">
        <v>446</v>
      </c>
      <c r="H306" s="6">
        <v>788300</v>
      </c>
      <c r="I306" s="6">
        <v>788300</v>
      </c>
      <c r="J306" s="7">
        <v>0.997</v>
      </c>
      <c r="K306" s="6"/>
      <c r="L306" s="6"/>
      <c r="M306" s="6">
        <v>788300</v>
      </c>
    </row>
    <row r="307" spans="1:13" ht="30" x14ac:dyDescent="0.25">
      <c r="A307" s="5" t="s">
        <v>140</v>
      </c>
      <c r="B307" s="5" t="s">
        <v>139</v>
      </c>
      <c r="C307" s="5" t="s">
        <v>145</v>
      </c>
      <c r="D307" s="5" t="s">
        <v>1257</v>
      </c>
      <c r="E307" s="8" t="s">
        <v>1258</v>
      </c>
      <c r="F307" s="8" t="s">
        <v>1259</v>
      </c>
      <c r="G307" s="5" t="s">
        <v>446</v>
      </c>
      <c r="H307" s="6">
        <v>495666</v>
      </c>
      <c r="I307" s="6">
        <v>495666</v>
      </c>
      <c r="J307" s="7">
        <v>0.99829999999999997</v>
      </c>
      <c r="K307" s="6"/>
      <c r="L307" s="6"/>
      <c r="M307" s="6">
        <v>495666</v>
      </c>
    </row>
    <row r="308" spans="1:13" ht="45" x14ac:dyDescent="0.25">
      <c r="A308" s="5" t="s">
        <v>140</v>
      </c>
      <c r="B308" s="5" t="s">
        <v>139</v>
      </c>
      <c r="C308" s="5" t="s">
        <v>145</v>
      </c>
      <c r="D308" s="5" t="s">
        <v>1260</v>
      </c>
      <c r="E308" s="8" t="s">
        <v>1261</v>
      </c>
      <c r="F308" s="8" t="s">
        <v>1262</v>
      </c>
      <c r="G308" s="5" t="s">
        <v>442</v>
      </c>
      <c r="H308" s="6">
        <v>366757</v>
      </c>
      <c r="I308" s="6">
        <v>271600</v>
      </c>
      <c r="J308" s="7">
        <v>0.74050000000000005</v>
      </c>
      <c r="K308" s="6"/>
      <c r="L308" s="6"/>
      <c r="M308" s="6">
        <v>271600</v>
      </c>
    </row>
    <row r="309" spans="1:13" ht="30" x14ac:dyDescent="0.25">
      <c r="A309" s="5" t="s">
        <v>140</v>
      </c>
      <c r="B309" s="5" t="s">
        <v>139</v>
      </c>
      <c r="C309" s="5" t="s">
        <v>145</v>
      </c>
      <c r="D309" s="5" t="s">
        <v>1263</v>
      </c>
      <c r="E309" s="8" t="s">
        <v>1264</v>
      </c>
      <c r="F309" s="8" t="s">
        <v>1265</v>
      </c>
      <c r="G309" s="5" t="s">
        <v>446</v>
      </c>
      <c r="H309" s="6">
        <v>473128</v>
      </c>
      <c r="I309" s="6">
        <v>473128</v>
      </c>
      <c r="J309" s="7">
        <v>0.99460000000000004</v>
      </c>
      <c r="K309" s="6"/>
      <c r="L309" s="6"/>
      <c r="M309" s="6">
        <v>473128</v>
      </c>
    </row>
    <row r="310" spans="1:13" ht="30" x14ac:dyDescent="0.25">
      <c r="A310" s="5" t="s">
        <v>140</v>
      </c>
      <c r="B310" s="5" t="s">
        <v>139</v>
      </c>
      <c r="C310" s="5" t="s">
        <v>145</v>
      </c>
      <c r="D310" s="5" t="s">
        <v>1266</v>
      </c>
      <c r="E310" s="8" t="s">
        <v>1267</v>
      </c>
      <c r="F310" s="8" t="s">
        <v>1268</v>
      </c>
      <c r="G310" s="5" t="s">
        <v>442</v>
      </c>
      <c r="H310" s="6">
        <v>554850</v>
      </c>
      <c r="I310" s="6"/>
      <c r="J310" s="5"/>
      <c r="K310" s="6"/>
      <c r="L310" s="6"/>
      <c r="M310" s="6"/>
    </row>
    <row r="311" spans="1:13" ht="30" x14ac:dyDescent="0.25">
      <c r="A311" s="5" t="s">
        <v>140</v>
      </c>
      <c r="B311" s="5" t="s">
        <v>139</v>
      </c>
      <c r="C311" s="5" t="s">
        <v>145</v>
      </c>
      <c r="D311" s="5" t="s">
        <v>1269</v>
      </c>
      <c r="E311" s="8" t="s">
        <v>1270</v>
      </c>
      <c r="F311" s="8" t="s">
        <v>1271</v>
      </c>
      <c r="G311" s="5" t="s">
        <v>446</v>
      </c>
      <c r="H311" s="6">
        <v>406867</v>
      </c>
      <c r="I311" s="6">
        <v>406867</v>
      </c>
      <c r="J311" s="7">
        <v>0.98040000000000005</v>
      </c>
      <c r="K311" s="6"/>
      <c r="L311" s="6"/>
      <c r="M311" s="6">
        <v>406867</v>
      </c>
    </row>
    <row r="312" spans="1:13" ht="45" x14ac:dyDescent="0.25">
      <c r="A312" s="5" t="s">
        <v>140</v>
      </c>
      <c r="B312" s="5" t="s">
        <v>139</v>
      </c>
      <c r="C312" s="5" t="s">
        <v>145</v>
      </c>
      <c r="D312" s="5" t="s">
        <v>1272</v>
      </c>
      <c r="E312" s="8" t="s">
        <v>1273</v>
      </c>
      <c r="F312" s="8" t="s">
        <v>1274</v>
      </c>
      <c r="G312" s="5" t="s">
        <v>446</v>
      </c>
      <c r="H312" s="6">
        <v>374212</v>
      </c>
      <c r="I312" s="6">
        <v>374212</v>
      </c>
      <c r="J312" s="7">
        <v>0.96189999999999998</v>
      </c>
      <c r="K312" s="6"/>
      <c r="L312" s="6"/>
      <c r="M312" s="6">
        <v>374212</v>
      </c>
    </row>
    <row r="313" spans="1:13" ht="30" x14ac:dyDescent="0.25">
      <c r="A313" s="5" t="s">
        <v>140</v>
      </c>
      <c r="B313" s="5" t="s">
        <v>139</v>
      </c>
      <c r="C313" s="5" t="s">
        <v>145</v>
      </c>
      <c r="D313" s="5" t="s">
        <v>1275</v>
      </c>
      <c r="E313" s="8" t="s">
        <v>1276</v>
      </c>
      <c r="F313" s="8" t="s">
        <v>1277</v>
      </c>
      <c r="G313" s="5" t="s">
        <v>442</v>
      </c>
      <c r="H313" s="6">
        <v>558636</v>
      </c>
      <c r="I313" s="6">
        <v>182110</v>
      </c>
      <c r="J313" s="7">
        <v>0.32600000000000001</v>
      </c>
      <c r="K313" s="6"/>
      <c r="L313" s="6"/>
      <c r="M313" s="6">
        <v>182110</v>
      </c>
    </row>
    <row r="314" spans="1:13" ht="45" x14ac:dyDescent="0.25">
      <c r="A314" s="5" t="s">
        <v>140</v>
      </c>
      <c r="B314" s="5" t="s">
        <v>139</v>
      </c>
      <c r="C314" s="5" t="s">
        <v>145</v>
      </c>
      <c r="D314" s="5" t="s">
        <v>1278</v>
      </c>
      <c r="E314" s="8" t="s">
        <v>1279</v>
      </c>
      <c r="F314" s="8" t="s">
        <v>1280</v>
      </c>
      <c r="G314" s="5" t="s">
        <v>442</v>
      </c>
      <c r="H314" s="6">
        <v>172186</v>
      </c>
      <c r="I314" s="6">
        <v>138256</v>
      </c>
      <c r="J314" s="7">
        <v>0.80289999999999995</v>
      </c>
      <c r="K314" s="6">
        <v>11773</v>
      </c>
      <c r="L314" s="6"/>
      <c r="M314" s="6">
        <v>150029</v>
      </c>
    </row>
    <row r="315" spans="1:13" ht="30" x14ac:dyDescent="0.25">
      <c r="A315" s="5" t="s">
        <v>140</v>
      </c>
      <c r="B315" s="5" t="s">
        <v>139</v>
      </c>
      <c r="C315" s="5" t="s">
        <v>145</v>
      </c>
      <c r="D315" s="5" t="s">
        <v>1281</v>
      </c>
      <c r="E315" s="8" t="s">
        <v>1282</v>
      </c>
      <c r="F315" s="8" t="s">
        <v>1283</v>
      </c>
      <c r="G315" s="5" t="s">
        <v>442</v>
      </c>
      <c r="H315" s="6">
        <v>1021803</v>
      </c>
      <c r="I315" s="6">
        <v>810919</v>
      </c>
      <c r="J315" s="7">
        <v>0.79359999999999997</v>
      </c>
      <c r="K315" s="6"/>
      <c r="L315" s="6"/>
      <c r="M315" s="6">
        <v>810919</v>
      </c>
    </row>
    <row r="316" spans="1:13" ht="45" x14ac:dyDescent="0.25">
      <c r="A316" s="5" t="s">
        <v>140</v>
      </c>
      <c r="B316" s="5" t="s">
        <v>139</v>
      </c>
      <c r="C316" s="5" t="s">
        <v>145</v>
      </c>
      <c r="D316" s="5" t="s">
        <v>1284</v>
      </c>
      <c r="E316" s="8" t="s">
        <v>1285</v>
      </c>
      <c r="F316" s="8" t="s">
        <v>1285</v>
      </c>
      <c r="G316" s="5" t="s">
        <v>446</v>
      </c>
      <c r="H316" s="6">
        <v>459036</v>
      </c>
      <c r="I316" s="6">
        <v>459036</v>
      </c>
      <c r="J316" s="7">
        <v>0.96870000000000001</v>
      </c>
      <c r="K316" s="6"/>
      <c r="L316" s="6"/>
      <c r="M316" s="6">
        <v>459036</v>
      </c>
    </row>
    <row r="317" spans="1:13" ht="45" x14ac:dyDescent="0.25">
      <c r="A317" s="5" t="s">
        <v>140</v>
      </c>
      <c r="B317" s="5" t="s">
        <v>139</v>
      </c>
      <c r="C317" s="5" t="s">
        <v>145</v>
      </c>
      <c r="D317" s="5" t="s">
        <v>1286</v>
      </c>
      <c r="E317" s="8" t="s">
        <v>1287</v>
      </c>
      <c r="F317" s="8" t="s">
        <v>1288</v>
      </c>
      <c r="G317" s="5" t="s">
        <v>446</v>
      </c>
      <c r="H317" s="6">
        <v>512698</v>
      </c>
      <c r="I317" s="6">
        <v>512698</v>
      </c>
      <c r="J317" s="7">
        <v>0.99919999999999998</v>
      </c>
      <c r="K317" s="6"/>
      <c r="L317" s="6"/>
      <c r="M317" s="6">
        <v>512698</v>
      </c>
    </row>
    <row r="318" spans="1:13" ht="45" x14ac:dyDescent="0.25">
      <c r="A318" s="5" t="s">
        <v>140</v>
      </c>
      <c r="B318" s="5" t="s">
        <v>139</v>
      </c>
      <c r="C318" s="5" t="s">
        <v>145</v>
      </c>
      <c r="D318" s="5" t="s">
        <v>1289</v>
      </c>
      <c r="E318" s="8" t="s">
        <v>1290</v>
      </c>
      <c r="F318" s="8" t="s">
        <v>1291</v>
      </c>
      <c r="G318" s="5" t="s">
        <v>442</v>
      </c>
      <c r="H318" s="6">
        <v>573317</v>
      </c>
      <c r="I318" s="6">
        <v>530733</v>
      </c>
      <c r="J318" s="7">
        <v>0.92569999999999997</v>
      </c>
      <c r="K318" s="6"/>
      <c r="L318" s="6"/>
      <c r="M318" s="6">
        <v>530733</v>
      </c>
    </row>
    <row r="319" spans="1:13" ht="45" x14ac:dyDescent="0.25">
      <c r="A319" s="5" t="s">
        <v>140</v>
      </c>
      <c r="B319" s="5" t="s">
        <v>139</v>
      </c>
      <c r="C319" s="5" t="s">
        <v>145</v>
      </c>
      <c r="D319" s="5" t="s">
        <v>1292</v>
      </c>
      <c r="E319" s="8" t="s">
        <v>1293</v>
      </c>
      <c r="F319" s="8" t="s">
        <v>1294</v>
      </c>
      <c r="G319" s="5" t="s">
        <v>446</v>
      </c>
      <c r="H319" s="6">
        <v>597474</v>
      </c>
      <c r="I319" s="6">
        <v>597474</v>
      </c>
      <c r="J319" s="7">
        <v>0.99250000000000005</v>
      </c>
      <c r="K319" s="6"/>
      <c r="L319" s="6"/>
      <c r="M319" s="6">
        <v>597474</v>
      </c>
    </row>
    <row r="320" spans="1:13" ht="45" x14ac:dyDescent="0.25">
      <c r="A320" s="5" t="s">
        <v>140</v>
      </c>
      <c r="B320" s="5" t="s">
        <v>139</v>
      </c>
      <c r="C320" s="5" t="s">
        <v>145</v>
      </c>
      <c r="D320" s="5" t="s">
        <v>1295</v>
      </c>
      <c r="E320" s="8" t="s">
        <v>1296</v>
      </c>
      <c r="F320" s="8" t="s">
        <v>1297</v>
      </c>
      <c r="G320" s="5" t="s">
        <v>446</v>
      </c>
      <c r="H320" s="6">
        <v>558147</v>
      </c>
      <c r="I320" s="6">
        <v>558147</v>
      </c>
      <c r="J320" s="7">
        <v>0.99390000000000001</v>
      </c>
      <c r="K320" s="6"/>
      <c r="L320" s="6"/>
      <c r="M320" s="6">
        <v>558147</v>
      </c>
    </row>
    <row r="321" spans="1:13" ht="30" x14ac:dyDescent="0.25">
      <c r="A321" s="5" t="s">
        <v>140</v>
      </c>
      <c r="B321" s="5" t="s">
        <v>139</v>
      </c>
      <c r="C321" s="5" t="s">
        <v>145</v>
      </c>
      <c r="D321" s="5" t="s">
        <v>1298</v>
      </c>
      <c r="E321" s="8" t="s">
        <v>1299</v>
      </c>
      <c r="F321" s="8" t="s">
        <v>1299</v>
      </c>
      <c r="G321" s="5" t="s">
        <v>442</v>
      </c>
      <c r="H321" s="6">
        <v>803922</v>
      </c>
      <c r="I321" s="6">
        <v>406561</v>
      </c>
      <c r="J321" s="7">
        <v>0.50570000000000004</v>
      </c>
      <c r="K321" s="6"/>
      <c r="L321" s="6"/>
      <c r="M321" s="6">
        <v>406561</v>
      </c>
    </row>
    <row r="322" spans="1:13" ht="45" x14ac:dyDescent="0.25">
      <c r="A322" s="5" t="s">
        <v>140</v>
      </c>
      <c r="B322" s="5" t="s">
        <v>139</v>
      </c>
      <c r="C322" s="5" t="s">
        <v>145</v>
      </c>
      <c r="D322" s="5" t="s">
        <v>1300</v>
      </c>
      <c r="E322" s="8" t="s">
        <v>1301</v>
      </c>
      <c r="F322" s="8" t="s">
        <v>1301</v>
      </c>
      <c r="G322" s="5" t="s">
        <v>446</v>
      </c>
      <c r="H322" s="6">
        <v>454622</v>
      </c>
      <c r="I322" s="6">
        <v>454622</v>
      </c>
      <c r="J322" s="7">
        <v>1</v>
      </c>
      <c r="K322" s="6"/>
      <c r="L322" s="6"/>
      <c r="M322" s="6">
        <v>454622</v>
      </c>
    </row>
    <row r="323" spans="1:13" ht="45" x14ac:dyDescent="0.25">
      <c r="A323" s="5" t="s">
        <v>140</v>
      </c>
      <c r="B323" s="5" t="s">
        <v>139</v>
      </c>
      <c r="C323" s="5" t="s">
        <v>145</v>
      </c>
      <c r="D323" s="5" t="s">
        <v>1302</v>
      </c>
      <c r="E323" s="8" t="s">
        <v>1303</v>
      </c>
      <c r="F323" s="8" t="s">
        <v>1304</v>
      </c>
      <c r="G323" s="5" t="s">
        <v>446</v>
      </c>
      <c r="H323" s="6">
        <v>465704</v>
      </c>
      <c r="I323" s="6">
        <v>465704</v>
      </c>
      <c r="J323" s="7">
        <v>1</v>
      </c>
      <c r="K323" s="6"/>
      <c r="L323" s="6"/>
      <c r="M323" s="6">
        <v>465704</v>
      </c>
    </row>
    <row r="324" spans="1:13" ht="30" x14ac:dyDescent="0.25">
      <c r="A324" s="5" t="s">
        <v>140</v>
      </c>
      <c r="B324" s="5" t="s">
        <v>139</v>
      </c>
      <c r="C324" s="5" t="s">
        <v>145</v>
      </c>
      <c r="D324" s="5" t="s">
        <v>1305</v>
      </c>
      <c r="E324" s="8" t="s">
        <v>1306</v>
      </c>
      <c r="F324" s="8" t="s">
        <v>1307</v>
      </c>
      <c r="G324" s="5" t="s">
        <v>442</v>
      </c>
      <c r="H324" s="6">
        <v>505522</v>
      </c>
      <c r="I324" s="6">
        <v>409245</v>
      </c>
      <c r="J324" s="7">
        <v>0.8095</v>
      </c>
      <c r="K324" s="6">
        <v>43772</v>
      </c>
      <c r="L324" s="6"/>
      <c r="M324" s="6">
        <v>453017</v>
      </c>
    </row>
    <row r="325" spans="1:13" ht="30" x14ac:dyDescent="0.25">
      <c r="A325" s="5" t="s">
        <v>140</v>
      </c>
      <c r="B325" s="5" t="s">
        <v>139</v>
      </c>
      <c r="C325" s="5" t="s">
        <v>145</v>
      </c>
      <c r="D325" s="5" t="s">
        <v>1308</v>
      </c>
      <c r="E325" s="8" t="s">
        <v>1309</v>
      </c>
      <c r="F325" s="8" t="s">
        <v>1310</v>
      </c>
      <c r="G325" s="5" t="s">
        <v>442</v>
      </c>
      <c r="H325" s="6">
        <v>932640</v>
      </c>
      <c r="I325" s="6">
        <v>641765</v>
      </c>
      <c r="J325" s="7">
        <v>0.68810000000000004</v>
      </c>
      <c r="K325" s="6"/>
      <c r="L325" s="6"/>
      <c r="M325" s="6">
        <v>641765</v>
      </c>
    </row>
    <row r="326" spans="1:13" ht="30" x14ac:dyDescent="0.25">
      <c r="A326" s="5" t="s">
        <v>140</v>
      </c>
      <c r="B326" s="5" t="s">
        <v>139</v>
      </c>
      <c r="C326" s="5" t="s">
        <v>145</v>
      </c>
      <c r="D326" s="5" t="s">
        <v>1311</v>
      </c>
      <c r="E326" s="8" t="s">
        <v>1312</v>
      </c>
      <c r="F326" s="8" t="s">
        <v>1312</v>
      </c>
      <c r="G326" s="5" t="s">
        <v>442</v>
      </c>
      <c r="H326" s="6">
        <v>374718</v>
      </c>
      <c r="I326" s="6">
        <v>341350</v>
      </c>
      <c r="J326" s="7">
        <v>0.91100000000000003</v>
      </c>
      <c r="K326" s="6"/>
      <c r="L326" s="6"/>
      <c r="M326" s="6">
        <v>341350</v>
      </c>
    </row>
    <row r="327" spans="1:13" ht="45" x14ac:dyDescent="0.25">
      <c r="A327" s="5" t="s">
        <v>140</v>
      </c>
      <c r="B327" s="5" t="s">
        <v>139</v>
      </c>
      <c r="C327" s="5" t="s">
        <v>145</v>
      </c>
      <c r="D327" s="5" t="s">
        <v>1313</v>
      </c>
      <c r="E327" s="8" t="s">
        <v>1314</v>
      </c>
      <c r="F327" s="8" t="s">
        <v>1315</v>
      </c>
      <c r="G327" s="5" t="s">
        <v>446</v>
      </c>
      <c r="H327" s="6">
        <v>416691</v>
      </c>
      <c r="I327" s="6">
        <v>416691</v>
      </c>
      <c r="J327" s="7">
        <v>1</v>
      </c>
      <c r="K327" s="6"/>
      <c r="L327" s="6"/>
      <c r="M327" s="6">
        <v>416691</v>
      </c>
    </row>
    <row r="328" spans="1:13" ht="30" x14ac:dyDescent="0.25">
      <c r="A328" s="5" t="s">
        <v>140</v>
      </c>
      <c r="B328" s="5" t="s">
        <v>139</v>
      </c>
      <c r="C328" s="5" t="s">
        <v>145</v>
      </c>
      <c r="D328" s="5" t="s">
        <v>1316</v>
      </c>
      <c r="E328" s="8" t="s">
        <v>1317</v>
      </c>
      <c r="F328" s="8" t="s">
        <v>1317</v>
      </c>
      <c r="G328" s="5" t="s">
        <v>446</v>
      </c>
      <c r="H328" s="6">
        <v>540021</v>
      </c>
      <c r="I328" s="6">
        <v>540021</v>
      </c>
      <c r="J328" s="7">
        <v>0.99990000000000001</v>
      </c>
      <c r="K328" s="6"/>
      <c r="L328" s="6"/>
      <c r="M328" s="6">
        <v>540021</v>
      </c>
    </row>
    <row r="329" spans="1:13" ht="30" x14ac:dyDescent="0.25">
      <c r="A329" s="5" t="s">
        <v>140</v>
      </c>
      <c r="B329" s="5" t="s">
        <v>139</v>
      </c>
      <c r="C329" s="5" t="s">
        <v>145</v>
      </c>
      <c r="D329" s="5" t="s">
        <v>1318</v>
      </c>
      <c r="E329" s="8" t="s">
        <v>1319</v>
      </c>
      <c r="F329" s="8" t="s">
        <v>1320</v>
      </c>
      <c r="G329" s="5" t="s">
        <v>442</v>
      </c>
      <c r="H329" s="6">
        <v>516008</v>
      </c>
      <c r="I329" s="6"/>
      <c r="J329" s="5"/>
      <c r="K329" s="6"/>
      <c r="L329" s="6"/>
      <c r="M329" s="6"/>
    </row>
    <row r="330" spans="1:13" ht="30" x14ac:dyDescent="0.25">
      <c r="A330" s="5" t="s">
        <v>140</v>
      </c>
      <c r="B330" s="5" t="s">
        <v>139</v>
      </c>
      <c r="C330" s="5" t="s">
        <v>145</v>
      </c>
      <c r="D330" s="5" t="s">
        <v>1321</v>
      </c>
      <c r="E330" s="8" t="s">
        <v>1322</v>
      </c>
      <c r="F330" s="8" t="s">
        <v>1323</v>
      </c>
      <c r="G330" s="5" t="s">
        <v>446</v>
      </c>
      <c r="H330" s="6">
        <v>500878</v>
      </c>
      <c r="I330" s="6">
        <v>500878</v>
      </c>
      <c r="J330" s="7">
        <v>0.99250000000000005</v>
      </c>
      <c r="K330" s="6"/>
      <c r="L330" s="6"/>
      <c r="M330" s="6">
        <v>500878</v>
      </c>
    </row>
    <row r="331" spans="1:13" ht="45" x14ac:dyDescent="0.25">
      <c r="A331" s="5" t="s">
        <v>140</v>
      </c>
      <c r="B331" s="5" t="s">
        <v>139</v>
      </c>
      <c r="C331" s="5" t="s">
        <v>145</v>
      </c>
      <c r="D331" s="5" t="s">
        <v>1324</v>
      </c>
      <c r="E331" s="8" t="s">
        <v>1325</v>
      </c>
      <c r="F331" s="8" t="s">
        <v>1326</v>
      </c>
      <c r="G331" s="5" t="s">
        <v>446</v>
      </c>
      <c r="H331" s="6">
        <v>636803</v>
      </c>
      <c r="I331" s="6">
        <v>636803</v>
      </c>
      <c r="J331" s="7">
        <v>1</v>
      </c>
      <c r="K331" s="6"/>
      <c r="L331" s="6"/>
      <c r="M331" s="6">
        <v>636803</v>
      </c>
    </row>
    <row r="332" spans="1:13" ht="30" x14ac:dyDescent="0.25">
      <c r="A332" s="5" t="s">
        <v>140</v>
      </c>
      <c r="B332" s="5" t="s">
        <v>139</v>
      </c>
      <c r="C332" s="5" t="s">
        <v>145</v>
      </c>
      <c r="D332" s="5" t="s">
        <v>1327</v>
      </c>
      <c r="E332" s="8" t="s">
        <v>1328</v>
      </c>
      <c r="F332" s="8" t="s">
        <v>1329</v>
      </c>
      <c r="G332" s="5" t="s">
        <v>446</v>
      </c>
      <c r="H332" s="6">
        <v>361934</v>
      </c>
      <c r="I332" s="6">
        <v>361934</v>
      </c>
      <c r="J332" s="7">
        <v>0.98070000000000002</v>
      </c>
      <c r="K332" s="6"/>
      <c r="L332" s="6"/>
      <c r="M332" s="6">
        <v>361934</v>
      </c>
    </row>
    <row r="333" spans="1:13" ht="135" x14ac:dyDescent="0.25">
      <c r="A333" s="5" t="s">
        <v>140</v>
      </c>
      <c r="B333" s="5" t="s">
        <v>139</v>
      </c>
      <c r="C333" s="5" t="s">
        <v>145</v>
      </c>
      <c r="D333" s="5" t="s">
        <v>1330</v>
      </c>
      <c r="E333" s="8" t="s">
        <v>1331</v>
      </c>
      <c r="F333" s="8" t="s">
        <v>1332</v>
      </c>
      <c r="G333" s="5" t="s">
        <v>442</v>
      </c>
      <c r="H333" s="6">
        <v>604358</v>
      </c>
      <c r="I333" s="6"/>
      <c r="J333" s="5"/>
      <c r="K333" s="6"/>
      <c r="L333" s="6"/>
      <c r="M333" s="6"/>
    </row>
    <row r="334" spans="1:13" ht="30" x14ac:dyDescent="0.25">
      <c r="A334" s="5" t="s">
        <v>140</v>
      </c>
      <c r="B334" s="5" t="s">
        <v>139</v>
      </c>
      <c r="C334" s="5" t="s">
        <v>145</v>
      </c>
      <c r="D334" s="5" t="s">
        <v>1333</v>
      </c>
      <c r="E334" s="8" t="s">
        <v>1334</v>
      </c>
      <c r="F334" s="8" t="s">
        <v>1334</v>
      </c>
      <c r="G334" s="5" t="s">
        <v>446</v>
      </c>
      <c r="H334" s="6">
        <v>339915</v>
      </c>
      <c r="I334" s="6">
        <v>339915</v>
      </c>
      <c r="J334" s="7">
        <v>1</v>
      </c>
      <c r="K334" s="6"/>
      <c r="L334" s="6"/>
      <c r="M334" s="6">
        <v>339915</v>
      </c>
    </row>
    <row r="335" spans="1:13" ht="45" x14ac:dyDescent="0.25">
      <c r="A335" s="5" t="s">
        <v>140</v>
      </c>
      <c r="B335" s="5" t="s">
        <v>139</v>
      </c>
      <c r="C335" s="5" t="s">
        <v>145</v>
      </c>
      <c r="D335" s="5" t="s">
        <v>1335</v>
      </c>
      <c r="E335" s="8" t="s">
        <v>1336</v>
      </c>
      <c r="F335" s="8" t="s">
        <v>1337</v>
      </c>
      <c r="G335" s="5" t="s">
        <v>446</v>
      </c>
      <c r="H335" s="6">
        <v>563456</v>
      </c>
      <c r="I335" s="6">
        <v>563456</v>
      </c>
      <c r="J335" s="7">
        <v>1</v>
      </c>
      <c r="K335" s="6"/>
      <c r="L335" s="6"/>
      <c r="M335" s="6">
        <v>563456</v>
      </c>
    </row>
    <row r="336" spans="1:13" ht="45" x14ac:dyDescent="0.25">
      <c r="A336" s="5" t="s">
        <v>140</v>
      </c>
      <c r="B336" s="5" t="s">
        <v>139</v>
      </c>
      <c r="C336" s="5" t="s">
        <v>145</v>
      </c>
      <c r="D336" s="5" t="s">
        <v>1338</v>
      </c>
      <c r="E336" s="8" t="s">
        <v>1339</v>
      </c>
      <c r="F336" s="8" t="s">
        <v>1340</v>
      </c>
      <c r="G336" s="5" t="s">
        <v>446</v>
      </c>
      <c r="H336" s="6">
        <v>595209</v>
      </c>
      <c r="I336" s="6">
        <v>595209</v>
      </c>
      <c r="J336" s="7">
        <v>0.97719999999999996</v>
      </c>
      <c r="K336" s="6"/>
      <c r="L336" s="6"/>
      <c r="M336" s="6">
        <v>595209</v>
      </c>
    </row>
    <row r="337" spans="1:13" ht="30" x14ac:dyDescent="0.25">
      <c r="A337" s="5" t="s">
        <v>140</v>
      </c>
      <c r="B337" s="5" t="s">
        <v>139</v>
      </c>
      <c r="C337" s="5" t="s">
        <v>145</v>
      </c>
      <c r="D337" s="5" t="s">
        <v>1341</v>
      </c>
      <c r="E337" s="8" t="s">
        <v>1342</v>
      </c>
      <c r="F337" s="8" t="s">
        <v>1342</v>
      </c>
      <c r="G337" s="5" t="s">
        <v>446</v>
      </c>
      <c r="H337" s="6">
        <v>399956</v>
      </c>
      <c r="I337" s="6">
        <v>399956</v>
      </c>
      <c r="J337" s="7">
        <v>0.99809999999999999</v>
      </c>
      <c r="K337" s="6"/>
      <c r="L337" s="6"/>
      <c r="M337" s="6">
        <v>399956</v>
      </c>
    </row>
    <row r="338" spans="1:13" ht="30" x14ac:dyDescent="0.25">
      <c r="A338" s="5" t="s">
        <v>140</v>
      </c>
      <c r="B338" s="5" t="s">
        <v>139</v>
      </c>
      <c r="C338" s="5" t="s">
        <v>145</v>
      </c>
      <c r="D338" s="5" t="s">
        <v>1343</v>
      </c>
      <c r="E338" s="8" t="s">
        <v>1344</v>
      </c>
      <c r="F338" s="8" t="s">
        <v>1345</v>
      </c>
      <c r="G338" s="5" t="s">
        <v>442</v>
      </c>
      <c r="H338" s="6">
        <v>458089</v>
      </c>
      <c r="I338" s="6">
        <v>316452</v>
      </c>
      <c r="J338" s="7">
        <v>0.69079999999999997</v>
      </c>
      <c r="K338" s="6"/>
      <c r="L338" s="6"/>
      <c r="M338" s="6">
        <v>316452</v>
      </c>
    </row>
    <row r="339" spans="1:13" ht="30" x14ac:dyDescent="0.25">
      <c r="A339" s="5" t="s">
        <v>140</v>
      </c>
      <c r="B339" s="5" t="s">
        <v>139</v>
      </c>
      <c r="C339" s="5" t="s">
        <v>145</v>
      </c>
      <c r="D339" s="5" t="s">
        <v>1346</v>
      </c>
      <c r="E339" s="8" t="s">
        <v>1347</v>
      </c>
      <c r="F339" s="8" t="s">
        <v>1348</v>
      </c>
      <c r="G339" s="5" t="s">
        <v>442</v>
      </c>
      <c r="H339" s="6">
        <v>911052</v>
      </c>
      <c r="I339" s="6">
        <v>791763</v>
      </c>
      <c r="J339" s="7">
        <v>0.86909999999999998</v>
      </c>
      <c r="K339" s="6">
        <v>100266</v>
      </c>
      <c r="L339" s="6"/>
      <c r="M339" s="6">
        <v>892029</v>
      </c>
    </row>
    <row r="340" spans="1:13" ht="45" x14ac:dyDescent="0.25">
      <c r="A340" s="5" t="s">
        <v>140</v>
      </c>
      <c r="B340" s="5" t="s">
        <v>139</v>
      </c>
      <c r="C340" s="5" t="s">
        <v>145</v>
      </c>
      <c r="D340" s="5" t="s">
        <v>1349</v>
      </c>
      <c r="E340" s="8" t="s">
        <v>1350</v>
      </c>
      <c r="F340" s="8" t="s">
        <v>1351</v>
      </c>
      <c r="G340" s="5" t="s">
        <v>442</v>
      </c>
      <c r="H340" s="6">
        <v>1015058</v>
      </c>
      <c r="I340" s="6"/>
      <c r="J340" s="5"/>
      <c r="K340" s="6"/>
      <c r="L340" s="6"/>
      <c r="M340" s="6"/>
    </row>
    <row r="341" spans="1:13" ht="30" x14ac:dyDescent="0.25">
      <c r="A341" s="5" t="s">
        <v>140</v>
      </c>
      <c r="B341" s="5" t="s">
        <v>139</v>
      </c>
      <c r="C341" s="5" t="s">
        <v>145</v>
      </c>
      <c r="D341" s="5" t="s">
        <v>1352</v>
      </c>
      <c r="E341" s="8" t="s">
        <v>1353</v>
      </c>
      <c r="F341" s="8" t="s">
        <v>1354</v>
      </c>
      <c r="G341" s="5" t="s">
        <v>442</v>
      </c>
      <c r="H341" s="6">
        <v>1041780</v>
      </c>
      <c r="I341" s="6">
        <v>933675</v>
      </c>
      <c r="J341" s="7">
        <v>0.8962</v>
      </c>
      <c r="K341" s="6">
        <v>61984</v>
      </c>
      <c r="L341" s="6"/>
      <c r="M341" s="6">
        <v>995660</v>
      </c>
    </row>
    <row r="342" spans="1:13" ht="30" x14ac:dyDescent="0.25">
      <c r="A342" s="5" t="s">
        <v>140</v>
      </c>
      <c r="B342" s="5" t="s">
        <v>139</v>
      </c>
      <c r="C342" s="5" t="s">
        <v>145</v>
      </c>
      <c r="D342" s="5" t="s">
        <v>1355</v>
      </c>
      <c r="E342" s="8" t="s">
        <v>1356</v>
      </c>
      <c r="F342" s="8" t="s">
        <v>1357</v>
      </c>
      <c r="G342" s="5" t="s">
        <v>442</v>
      </c>
      <c r="H342" s="6">
        <v>461024</v>
      </c>
      <c r="I342" s="6"/>
      <c r="J342" s="5"/>
      <c r="K342" s="6"/>
      <c r="L342" s="6"/>
      <c r="M342" s="6"/>
    </row>
    <row r="343" spans="1:13" ht="45" x14ac:dyDescent="0.25">
      <c r="A343" s="5" t="s">
        <v>140</v>
      </c>
      <c r="B343" s="5" t="s">
        <v>139</v>
      </c>
      <c r="C343" s="5" t="s">
        <v>145</v>
      </c>
      <c r="D343" s="5" t="s">
        <v>1358</v>
      </c>
      <c r="E343" s="8" t="s">
        <v>1359</v>
      </c>
      <c r="F343" s="8" t="s">
        <v>1360</v>
      </c>
      <c r="G343" s="5" t="s">
        <v>442</v>
      </c>
      <c r="H343" s="6">
        <v>512151</v>
      </c>
      <c r="I343" s="6"/>
      <c r="J343" s="5"/>
      <c r="K343" s="6"/>
      <c r="L343" s="6"/>
      <c r="M343" s="6"/>
    </row>
    <row r="344" spans="1:13" ht="30" x14ac:dyDescent="0.25">
      <c r="A344" s="5" t="s">
        <v>140</v>
      </c>
      <c r="B344" s="5" t="s">
        <v>139</v>
      </c>
      <c r="C344" s="5" t="s">
        <v>145</v>
      </c>
      <c r="D344" s="5" t="s">
        <v>1361</v>
      </c>
      <c r="E344" s="8" t="s">
        <v>1362</v>
      </c>
      <c r="F344" s="8" t="s">
        <v>1363</v>
      </c>
      <c r="G344" s="5" t="s">
        <v>442</v>
      </c>
      <c r="H344" s="6">
        <v>496920</v>
      </c>
      <c r="I344" s="6"/>
      <c r="J344" s="5"/>
      <c r="K344" s="6"/>
      <c r="L344" s="6"/>
      <c r="M344" s="6"/>
    </row>
    <row r="345" spans="1:13" ht="30" x14ac:dyDescent="0.25">
      <c r="A345" s="5" t="s">
        <v>140</v>
      </c>
      <c r="B345" s="5" t="s">
        <v>139</v>
      </c>
      <c r="C345" s="5" t="s">
        <v>145</v>
      </c>
      <c r="D345" s="5" t="s">
        <v>1364</v>
      </c>
      <c r="E345" s="8" t="s">
        <v>1365</v>
      </c>
      <c r="F345" s="8" t="s">
        <v>1366</v>
      </c>
      <c r="G345" s="5" t="s">
        <v>442</v>
      </c>
      <c r="H345" s="6">
        <v>2200000</v>
      </c>
      <c r="I345" s="6"/>
      <c r="J345" s="5"/>
      <c r="K345" s="6"/>
      <c r="L345" s="6"/>
      <c r="M345" s="6"/>
    </row>
    <row r="346" spans="1:13" ht="30" x14ac:dyDescent="0.25">
      <c r="A346" s="5" t="s">
        <v>140</v>
      </c>
      <c r="B346" s="5" t="s">
        <v>139</v>
      </c>
      <c r="C346" s="5" t="s">
        <v>145</v>
      </c>
      <c r="D346" s="5" t="s">
        <v>1367</v>
      </c>
      <c r="E346" s="8" t="s">
        <v>1368</v>
      </c>
      <c r="F346" s="8" t="s">
        <v>1369</v>
      </c>
      <c r="G346" s="5" t="s">
        <v>442</v>
      </c>
      <c r="H346" s="6">
        <v>1181348</v>
      </c>
      <c r="I346" s="6"/>
      <c r="J346" s="5"/>
      <c r="K346" s="6"/>
      <c r="L346" s="6"/>
      <c r="M346" s="6"/>
    </row>
    <row r="347" spans="1:13" ht="30" x14ac:dyDescent="0.25">
      <c r="A347" s="5" t="s">
        <v>140</v>
      </c>
      <c r="B347" s="5" t="s">
        <v>139</v>
      </c>
      <c r="C347" s="5" t="s">
        <v>145</v>
      </c>
      <c r="D347" s="5" t="s">
        <v>1370</v>
      </c>
      <c r="E347" s="8" t="s">
        <v>1371</v>
      </c>
      <c r="F347" s="8" t="s">
        <v>1372</v>
      </c>
      <c r="G347" s="5" t="s">
        <v>442</v>
      </c>
      <c r="H347" s="6">
        <v>150000</v>
      </c>
      <c r="I347" s="6"/>
      <c r="J347" s="5"/>
      <c r="K347" s="6"/>
      <c r="L347" s="6"/>
      <c r="M347" s="6"/>
    </row>
    <row r="348" spans="1:13" ht="30" x14ac:dyDescent="0.25">
      <c r="A348" s="5" t="s">
        <v>140</v>
      </c>
      <c r="B348" s="5" t="s">
        <v>139</v>
      </c>
      <c r="C348" s="5" t="s">
        <v>145</v>
      </c>
      <c r="D348" s="5" t="s">
        <v>1373</v>
      </c>
      <c r="E348" s="8" t="s">
        <v>1374</v>
      </c>
      <c r="F348" s="8" t="s">
        <v>1375</v>
      </c>
      <c r="G348" s="5" t="s">
        <v>442</v>
      </c>
      <c r="H348" s="6">
        <v>1851089</v>
      </c>
      <c r="I348" s="6"/>
      <c r="J348" s="5"/>
      <c r="K348" s="6"/>
      <c r="L348" s="6"/>
      <c r="M348" s="6"/>
    </row>
    <row r="349" spans="1:13" ht="30" x14ac:dyDescent="0.25">
      <c r="A349" s="5" t="s">
        <v>140</v>
      </c>
      <c r="B349" s="5" t="s">
        <v>139</v>
      </c>
      <c r="C349" s="5" t="s">
        <v>145</v>
      </c>
      <c r="D349" s="5" t="s">
        <v>1376</v>
      </c>
      <c r="E349" s="8" t="s">
        <v>1377</v>
      </c>
      <c r="F349" s="8" t="s">
        <v>1377</v>
      </c>
      <c r="G349" s="5" t="s">
        <v>442</v>
      </c>
      <c r="H349" s="6">
        <v>400000</v>
      </c>
      <c r="I349" s="6"/>
      <c r="J349" s="5"/>
      <c r="K349" s="6"/>
      <c r="L349" s="6"/>
      <c r="M349" s="6"/>
    </row>
    <row r="350" spans="1:13" ht="30" x14ac:dyDescent="0.25">
      <c r="A350" s="5" t="s">
        <v>140</v>
      </c>
      <c r="B350" s="5" t="s">
        <v>139</v>
      </c>
      <c r="C350" s="5" t="s">
        <v>145</v>
      </c>
      <c r="D350" s="5" t="s">
        <v>1378</v>
      </c>
      <c r="E350" s="8" t="s">
        <v>1379</v>
      </c>
      <c r="F350" s="8" t="s">
        <v>1380</v>
      </c>
      <c r="G350" s="5" t="s">
        <v>442</v>
      </c>
      <c r="H350" s="6">
        <v>1004670</v>
      </c>
      <c r="I350" s="6"/>
      <c r="J350" s="5"/>
      <c r="K350" s="6"/>
      <c r="L350" s="6"/>
      <c r="M350" s="6"/>
    </row>
    <row r="351" spans="1:13" ht="30" x14ac:dyDescent="0.25">
      <c r="A351" s="5" t="s">
        <v>140</v>
      </c>
      <c r="B351" s="5" t="s">
        <v>139</v>
      </c>
      <c r="C351" s="5" t="s">
        <v>145</v>
      </c>
      <c r="D351" s="5" t="s">
        <v>1381</v>
      </c>
      <c r="E351" s="8" t="s">
        <v>1382</v>
      </c>
      <c r="F351" s="8" t="s">
        <v>1383</v>
      </c>
      <c r="G351" s="5" t="s">
        <v>442</v>
      </c>
      <c r="H351" s="6">
        <v>1930000</v>
      </c>
      <c r="I351" s="6"/>
      <c r="J351" s="5"/>
      <c r="K351" s="6"/>
      <c r="L351" s="6"/>
      <c r="M351" s="6"/>
    </row>
    <row r="352" spans="1:13" ht="45" x14ac:dyDescent="0.25">
      <c r="A352" s="5" t="s">
        <v>140</v>
      </c>
      <c r="B352" s="5" t="s">
        <v>139</v>
      </c>
      <c r="C352" s="5" t="s">
        <v>145</v>
      </c>
      <c r="D352" s="5" t="s">
        <v>1384</v>
      </c>
      <c r="E352" s="8" t="s">
        <v>1385</v>
      </c>
      <c r="F352" s="8" t="s">
        <v>1386</v>
      </c>
      <c r="G352" s="5" t="s">
        <v>442</v>
      </c>
      <c r="H352" s="6">
        <v>370600</v>
      </c>
      <c r="I352" s="6"/>
      <c r="J352" s="5"/>
      <c r="K352" s="6"/>
      <c r="L352" s="6"/>
      <c r="M352" s="6"/>
    </row>
    <row r="353" spans="1:13" ht="30" x14ac:dyDescent="0.25">
      <c r="A353" s="5" t="s">
        <v>140</v>
      </c>
      <c r="B353" s="5" t="s">
        <v>139</v>
      </c>
      <c r="C353" s="5" t="s">
        <v>145</v>
      </c>
      <c r="D353" s="5" t="s">
        <v>1387</v>
      </c>
      <c r="E353" s="8" t="s">
        <v>1388</v>
      </c>
      <c r="F353" s="8" t="s">
        <v>1389</v>
      </c>
      <c r="G353" s="5" t="s">
        <v>442</v>
      </c>
      <c r="H353" s="6">
        <v>499270</v>
      </c>
      <c r="I353" s="6"/>
      <c r="J353" s="5"/>
      <c r="K353" s="6"/>
      <c r="L353" s="6"/>
      <c r="M353" s="6"/>
    </row>
    <row r="354" spans="1:13" ht="30" x14ac:dyDescent="0.25">
      <c r="A354" s="5" t="s">
        <v>140</v>
      </c>
      <c r="B354" s="5" t="s">
        <v>139</v>
      </c>
      <c r="C354" s="5" t="s">
        <v>145</v>
      </c>
      <c r="D354" s="5" t="s">
        <v>1390</v>
      </c>
      <c r="E354" s="8" t="s">
        <v>1391</v>
      </c>
      <c r="F354" s="8" t="s">
        <v>1392</v>
      </c>
      <c r="G354" s="5" t="s">
        <v>442</v>
      </c>
      <c r="H354" s="6">
        <v>460920</v>
      </c>
      <c r="I354" s="6"/>
      <c r="J354" s="5"/>
      <c r="K354" s="6"/>
      <c r="L354" s="6"/>
      <c r="M354" s="6"/>
    </row>
    <row r="355" spans="1:13" ht="30" x14ac:dyDescent="0.25">
      <c r="A355" s="5" t="s">
        <v>140</v>
      </c>
      <c r="B355" s="5" t="s">
        <v>139</v>
      </c>
      <c r="C355" s="5" t="s">
        <v>145</v>
      </c>
      <c r="D355" s="5" t="s">
        <v>1393</v>
      </c>
      <c r="E355" s="8" t="s">
        <v>1394</v>
      </c>
      <c r="F355" s="8" t="s">
        <v>1395</v>
      </c>
      <c r="G355" s="5" t="s">
        <v>442</v>
      </c>
      <c r="H355" s="6">
        <v>559370</v>
      </c>
      <c r="I355" s="6"/>
      <c r="J355" s="5"/>
      <c r="K355" s="6"/>
      <c r="L355" s="6"/>
      <c r="M355" s="6"/>
    </row>
    <row r="356" spans="1:13" ht="30" x14ac:dyDescent="0.25">
      <c r="A356" s="5" t="s">
        <v>140</v>
      </c>
      <c r="B356" s="5" t="s">
        <v>139</v>
      </c>
      <c r="C356" s="5" t="s">
        <v>145</v>
      </c>
      <c r="D356" s="5" t="s">
        <v>1396</v>
      </c>
      <c r="E356" s="8" t="s">
        <v>1397</v>
      </c>
      <c r="F356" s="8" t="s">
        <v>1398</v>
      </c>
      <c r="G356" s="5" t="s">
        <v>442</v>
      </c>
      <c r="H356" s="6">
        <v>320730</v>
      </c>
      <c r="I356" s="6"/>
      <c r="J356" s="5"/>
      <c r="K356" s="6"/>
      <c r="L356" s="6"/>
      <c r="M356" s="6"/>
    </row>
    <row r="357" spans="1:13" ht="45" x14ac:dyDescent="0.25">
      <c r="A357" s="5" t="s">
        <v>140</v>
      </c>
      <c r="B357" s="5" t="s">
        <v>139</v>
      </c>
      <c r="C357" s="5" t="s">
        <v>145</v>
      </c>
      <c r="D357" s="5" t="s">
        <v>1399</v>
      </c>
      <c r="E357" s="8" t="s">
        <v>1400</v>
      </c>
      <c r="F357" s="8" t="s">
        <v>1401</v>
      </c>
      <c r="G357" s="5" t="s">
        <v>442</v>
      </c>
      <c r="H357" s="6">
        <v>580620</v>
      </c>
      <c r="I357" s="6"/>
      <c r="J357" s="5"/>
      <c r="K357" s="6"/>
      <c r="L357" s="6"/>
      <c r="M357" s="6"/>
    </row>
    <row r="358" spans="1:13" ht="30" x14ac:dyDescent="0.25">
      <c r="A358" s="5" t="s">
        <v>140</v>
      </c>
      <c r="B358" s="5" t="s">
        <v>139</v>
      </c>
      <c r="C358" s="5" t="s">
        <v>145</v>
      </c>
      <c r="D358" s="5" t="s">
        <v>1402</v>
      </c>
      <c r="E358" s="8" t="s">
        <v>1403</v>
      </c>
      <c r="F358" s="8" t="s">
        <v>1404</v>
      </c>
      <c r="G358" s="5" t="s">
        <v>442</v>
      </c>
      <c r="H358" s="6">
        <v>321100</v>
      </c>
      <c r="I358" s="6"/>
      <c r="J358" s="5"/>
      <c r="K358" s="6"/>
      <c r="L358" s="6"/>
      <c r="M358" s="6"/>
    </row>
    <row r="359" spans="1:13" ht="30" x14ac:dyDescent="0.25">
      <c r="A359" s="5" t="s">
        <v>140</v>
      </c>
      <c r="B359" s="5" t="s">
        <v>139</v>
      </c>
      <c r="C359" s="5" t="s">
        <v>145</v>
      </c>
      <c r="D359" s="5" t="s">
        <v>1405</v>
      </c>
      <c r="E359" s="8" t="s">
        <v>1406</v>
      </c>
      <c r="F359" s="8" t="s">
        <v>1407</v>
      </c>
      <c r="G359" s="5" t="s">
        <v>442</v>
      </c>
      <c r="H359" s="6">
        <v>654290</v>
      </c>
      <c r="I359" s="6"/>
      <c r="J359" s="5"/>
      <c r="K359" s="6"/>
      <c r="L359" s="6"/>
      <c r="M359" s="6"/>
    </row>
    <row r="360" spans="1:13" ht="45" x14ac:dyDescent="0.25">
      <c r="A360" s="5" t="s">
        <v>140</v>
      </c>
      <c r="B360" s="5" t="s">
        <v>139</v>
      </c>
      <c r="C360" s="5" t="s">
        <v>145</v>
      </c>
      <c r="D360" s="5" t="s">
        <v>1408</v>
      </c>
      <c r="E360" s="8" t="s">
        <v>1409</v>
      </c>
      <c r="F360" s="8" t="s">
        <v>1410</v>
      </c>
      <c r="G360" s="5" t="s">
        <v>442</v>
      </c>
      <c r="H360" s="6">
        <v>562600</v>
      </c>
      <c r="I360" s="6"/>
      <c r="J360" s="5"/>
      <c r="K360" s="6"/>
      <c r="L360" s="6"/>
      <c r="M360" s="6"/>
    </row>
    <row r="361" spans="1:13" ht="45" x14ac:dyDescent="0.25">
      <c r="A361" s="5" t="s">
        <v>140</v>
      </c>
      <c r="B361" s="5" t="s">
        <v>139</v>
      </c>
      <c r="C361" s="5" t="s">
        <v>145</v>
      </c>
      <c r="D361" s="5" t="s">
        <v>1411</v>
      </c>
      <c r="E361" s="8" t="s">
        <v>1412</v>
      </c>
      <c r="F361" s="8" t="s">
        <v>1413</v>
      </c>
      <c r="G361" s="5" t="s">
        <v>442</v>
      </c>
      <c r="H361" s="6">
        <v>345219</v>
      </c>
      <c r="I361" s="6"/>
      <c r="J361" s="5"/>
      <c r="K361" s="6"/>
      <c r="L361" s="6"/>
      <c r="M361" s="6"/>
    </row>
    <row r="362" spans="1:13" ht="45" x14ac:dyDescent="0.25">
      <c r="A362" s="5" t="s">
        <v>140</v>
      </c>
      <c r="B362" s="5" t="s">
        <v>139</v>
      </c>
      <c r="C362" s="5" t="s">
        <v>145</v>
      </c>
      <c r="D362" s="5" t="s">
        <v>1414</v>
      </c>
      <c r="E362" s="8" t="s">
        <v>1415</v>
      </c>
      <c r="F362" s="8" t="s">
        <v>1416</v>
      </c>
      <c r="G362" s="5" t="s">
        <v>442</v>
      </c>
      <c r="H362" s="6">
        <v>826400</v>
      </c>
      <c r="I362" s="6"/>
      <c r="J362" s="5"/>
      <c r="K362" s="6"/>
      <c r="L362" s="6"/>
      <c r="M362" s="6"/>
    </row>
    <row r="363" spans="1:13" ht="45" x14ac:dyDescent="0.25">
      <c r="A363" s="5" t="s">
        <v>140</v>
      </c>
      <c r="B363" s="5" t="s">
        <v>139</v>
      </c>
      <c r="C363" s="5" t="s">
        <v>145</v>
      </c>
      <c r="D363" s="5" t="s">
        <v>1417</v>
      </c>
      <c r="E363" s="8" t="s">
        <v>1418</v>
      </c>
      <c r="F363" s="8" t="s">
        <v>1418</v>
      </c>
      <c r="G363" s="5" t="s">
        <v>442</v>
      </c>
      <c r="H363" s="6">
        <v>444024</v>
      </c>
      <c r="I363" s="6"/>
      <c r="J363" s="5"/>
      <c r="K363" s="6"/>
      <c r="L363" s="6"/>
      <c r="M363" s="6"/>
    </row>
    <row r="364" spans="1:13" ht="45" x14ac:dyDescent="0.25">
      <c r="A364" s="5" t="s">
        <v>140</v>
      </c>
      <c r="B364" s="5" t="s">
        <v>139</v>
      </c>
      <c r="C364" s="5" t="s">
        <v>145</v>
      </c>
      <c r="D364" s="5" t="s">
        <v>1419</v>
      </c>
      <c r="E364" s="8" t="s">
        <v>1420</v>
      </c>
      <c r="F364" s="8" t="s">
        <v>1421</v>
      </c>
      <c r="G364" s="5" t="s">
        <v>442</v>
      </c>
      <c r="H364" s="6">
        <v>712384</v>
      </c>
      <c r="I364" s="6"/>
      <c r="J364" s="5"/>
      <c r="K364" s="6"/>
      <c r="L364" s="6"/>
      <c r="M364" s="6"/>
    </row>
    <row r="365" spans="1:13" ht="30" x14ac:dyDescent="0.25">
      <c r="A365" s="5" t="s">
        <v>140</v>
      </c>
      <c r="B365" s="5" t="s">
        <v>139</v>
      </c>
      <c r="C365" s="5" t="s">
        <v>145</v>
      </c>
      <c r="D365" s="5" t="s">
        <v>1422</v>
      </c>
      <c r="E365" s="8" t="s">
        <v>1423</v>
      </c>
      <c r="F365" s="8" t="s">
        <v>1424</v>
      </c>
      <c r="G365" s="5" t="s">
        <v>442</v>
      </c>
      <c r="H365" s="6">
        <v>233440</v>
      </c>
      <c r="I365" s="6"/>
      <c r="J365" s="5"/>
      <c r="K365" s="6"/>
      <c r="L365" s="6"/>
      <c r="M365" s="6"/>
    </row>
    <row r="366" spans="1:13" ht="30" x14ac:dyDescent="0.25">
      <c r="A366" s="5" t="s">
        <v>140</v>
      </c>
      <c r="B366" s="5" t="s">
        <v>139</v>
      </c>
      <c r="C366" s="5" t="s">
        <v>145</v>
      </c>
      <c r="D366" s="5" t="s">
        <v>1425</v>
      </c>
      <c r="E366" s="8" t="s">
        <v>1426</v>
      </c>
      <c r="F366" s="8" t="s">
        <v>1427</v>
      </c>
      <c r="G366" s="5" t="s">
        <v>442</v>
      </c>
      <c r="H366" s="6">
        <v>1015356</v>
      </c>
      <c r="I366" s="6"/>
      <c r="J366" s="5"/>
      <c r="K366" s="6"/>
      <c r="L366" s="6"/>
      <c r="M366" s="6"/>
    </row>
    <row r="367" spans="1:13" ht="30" x14ac:dyDescent="0.25">
      <c r="A367" s="5" t="s">
        <v>140</v>
      </c>
      <c r="B367" s="5" t="s">
        <v>139</v>
      </c>
      <c r="C367" s="5" t="s">
        <v>145</v>
      </c>
      <c r="D367" s="5" t="s">
        <v>1428</v>
      </c>
      <c r="E367" s="8" t="s">
        <v>1429</v>
      </c>
      <c r="F367" s="8" t="s">
        <v>1430</v>
      </c>
      <c r="G367" s="5" t="s">
        <v>442</v>
      </c>
      <c r="H367" s="6">
        <v>450024</v>
      </c>
      <c r="I367" s="6"/>
      <c r="J367" s="5"/>
      <c r="K367" s="6"/>
      <c r="L367" s="6"/>
      <c r="M367" s="6"/>
    </row>
    <row r="368" spans="1:13" ht="30" x14ac:dyDescent="0.25">
      <c r="A368" s="5" t="s">
        <v>140</v>
      </c>
      <c r="B368" s="5" t="s">
        <v>139</v>
      </c>
      <c r="C368" s="5" t="s">
        <v>145</v>
      </c>
      <c r="D368" s="5" t="s">
        <v>1431</v>
      </c>
      <c r="E368" s="8" t="s">
        <v>1432</v>
      </c>
      <c r="F368" s="8" t="s">
        <v>1433</v>
      </c>
      <c r="G368" s="5" t="s">
        <v>442</v>
      </c>
      <c r="H368" s="6">
        <v>604026</v>
      </c>
      <c r="I368" s="6"/>
      <c r="J368" s="5"/>
      <c r="K368" s="6"/>
      <c r="L368" s="6"/>
      <c r="M368" s="6"/>
    </row>
    <row r="369" spans="1:13" ht="30" x14ac:dyDescent="0.25">
      <c r="A369" s="5" t="s">
        <v>140</v>
      </c>
      <c r="B369" s="5" t="s">
        <v>139</v>
      </c>
      <c r="C369" s="5" t="s">
        <v>145</v>
      </c>
      <c r="D369" s="5" t="s">
        <v>1434</v>
      </c>
      <c r="E369" s="8" t="s">
        <v>1435</v>
      </c>
      <c r="F369" s="8" t="s">
        <v>1435</v>
      </c>
      <c r="G369" s="5" t="s">
        <v>442</v>
      </c>
      <c r="H369" s="6">
        <v>297261</v>
      </c>
      <c r="I369" s="6"/>
      <c r="J369" s="5"/>
      <c r="K369" s="6"/>
      <c r="L369" s="6"/>
      <c r="M369" s="6"/>
    </row>
    <row r="370" spans="1:13" ht="45" x14ac:dyDescent="0.25">
      <c r="A370" s="5" t="s">
        <v>140</v>
      </c>
      <c r="B370" s="5" t="s">
        <v>139</v>
      </c>
      <c r="C370" s="5" t="s">
        <v>145</v>
      </c>
      <c r="D370" s="5" t="s">
        <v>1436</v>
      </c>
      <c r="E370" s="8" t="s">
        <v>1437</v>
      </c>
      <c r="F370" s="8" t="s">
        <v>1438</v>
      </c>
      <c r="G370" s="5" t="s">
        <v>442</v>
      </c>
      <c r="H370" s="6">
        <v>453324</v>
      </c>
      <c r="I370" s="6"/>
      <c r="J370" s="5"/>
      <c r="K370" s="6"/>
      <c r="L370" s="6"/>
      <c r="M370" s="6"/>
    </row>
    <row r="371" spans="1:13" ht="30" x14ac:dyDescent="0.25">
      <c r="A371" s="5" t="s">
        <v>140</v>
      </c>
      <c r="B371" s="5" t="s">
        <v>139</v>
      </c>
      <c r="C371" s="5" t="s">
        <v>145</v>
      </c>
      <c r="D371" s="5" t="s">
        <v>1439</v>
      </c>
      <c r="E371" s="8" t="s">
        <v>1440</v>
      </c>
      <c r="F371" s="8" t="s">
        <v>1441</v>
      </c>
      <c r="G371" s="5" t="s">
        <v>442</v>
      </c>
      <c r="H371" s="6">
        <v>452500</v>
      </c>
      <c r="I371" s="6"/>
      <c r="J371" s="5"/>
      <c r="K371" s="6"/>
      <c r="L371" s="6"/>
      <c r="M371" s="6"/>
    </row>
    <row r="372" spans="1:13" ht="30" x14ac:dyDescent="0.25">
      <c r="A372" s="5" t="s">
        <v>140</v>
      </c>
      <c r="B372" s="5" t="s">
        <v>139</v>
      </c>
      <c r="C372" s="5" t="s">
        <v>145</v>
      </c>
      <c r="D372" s="5" t="s">
        <v>1442</v>
      </c>
      <c r="E372" s="8" t="s">
        <v>1443</v>
      </c>
      <c r="F372" s="8" t="s">
        <v>1444</v>
      </c>
      <c r="G372" s="5" t="s">
        <v>442</v>
      </c>
      <c r="H372" s="6">
        <v>1980000</v>
      </c>
      <c r="I372" s="6"/>
      <c r="J372" s="5"/>
      <c r="K372" s="6"/>
      <c r="L372" s="6"/>
      <c r="M372" s="6"/>
    </row>
    <row r="373" spans="1:13" ht="45" x14ac:dyDescent="0.25">
      <c r="A373" s="5" t="s">
        <v>140</v>
      </c>
      <c r="B373" s="5" t="s">
        <v>139</v>
      </c>
      <c r="C373" s="5" t="s">
        <v>145</v>
      </c>
      <c r="D373" s="5" t="s">
        <v>1445</v>
      </c>
      <c r="E373" s="8" t="s">
        <v>1446</v>
      </c>
      <c r="F373" s="8" t="s">
        <v>1447</v>
      </c>
      <c r="G373" s="5" t="s">
        <v>442</v>
      </c>
      <c r="H373" s="6">
        <v>818608</v>
      </c>
      <c r="I373" s="6"/>
      <c r="J373" s="5"/>
      <c r="K373" s="6"/>
      <c r="L373" s="6"/>
      <c r="M373" s="6"/>
    </row>
    <row r="374" spans="1:13" ht="30" x14ac:dyDescent="0.25">
      <c r="A374" s="5" t="s">
        <v>140</v>
      </c>
      <c r="B374" s="5" t="s">
        <v>139</v>
      </c>
      <c r="C374" s="5" t="s">
        <v>145</v>
      </c>
      <c r="D374" s="5" t="s">
        <v>1448</v>
      </c>
      <c r="E374" s="8" t="s">
        <v>1449</v>
      </c>
      <c r="F374" s="8" t="s">
        <v>1450</v>
      </c>
      <c r="G374" s="5" t="s">
        <v>442</v>
      </c>
      <c r="H374" s="6">
        <v>456559</v>
      </c>
      <c r="I374" s="6"/>
      <c r="J374" s="5"/>
      <c r="K374" s="6"/>
      <c r="L374" s="6"/>
      <c r="M374" s="6"/>
    </row>
    <row r="375" spans="1:13" ht="30" x14ac:dyDescent="0.25">
      <c r="A375" s="5" t="s">
        <v>140</v>
      </c>
      <c r="B375" s="5" t="s">
        <v>139</v>
      </c>
      <c r="C375" s="5" t="s">
        <v>145</v>
      </c>
      <c r="D375" s="5" t="s">
        <v>1451</v>
      </c>
      <c r="E375" s="8" t="s">
        <v>1452</v>
      </c>
      <c r="F375" s="8" t="s">
        <v>1453</v>
      </c>
      <c r="G375" s="5" t="s">
        <v>442</v>
      </c>
      <c r="H375" s="6">
        <v>773500</v>
      </c>
      <c r="I375" s="6"/>
      <c r="J375" s="5"/>
      <c r="K375" s="6"/>
      <c r="L375" s="6"/>
      <c r="M375" s="6"/>
    </row>
    <row r="376" spans="1:13" ht="30" x14ac:dyDescent="0.25">
      <c r="A376" s="5" t="s">
        <v>140</v>
      </c>
      <c r="B376" s="5" t="s">
        <v>139</v>
      </c>
      <c r="C376" s="5" t="s">
        <v>145</v>
      </c>
      <c r="D376" s="5" t="s">
        <v>1454</v>
      </c>
      <c r="E376" s="8" t="s">
        <v>1455</v>
      </c>
      <c r="F376" s="8" t="s">
        <v>1456</v>
      </c>
      <c r="G376" s="5" t="s">
        <v>442</v>
      </c>
      <c r="H376" s="6">
        <v>1554869</v>
      </c>
      <c r="I376" s="6"/>
      <c r="J376" s="5"/>
      <c r="K376" s="6"/>
      <c r="L376" s="6"/>
      <c r="M376" s="6"/>
    </row>
    <row r="377" spans="1:13" ht="30" x14ac:dyDescent="0.25">
      <c r="A377" s="5" t="s">
        <v>140</v>
      </c>
      <c r="B377" s="5" t="s">
        <v>139</v>
      </c>
      <c r="C377" s="5" t="s">
        <v>145</v>
      </c>
      <c r="D377" s="5" t="s">
        <v>1457</v>
      </c>
      <c r="E377" s="8" t="s">
        <v>1458</v>
      </c>
      <c r="F377" s="8" t="s">
        <v>1458</v>
      </c>
      <c r="G377" s="5" t="s">
        <v>442</v>
      </c>
      <c r="H377" s="6">
        <v>4000000</v>
      </c>
      <c r="I377" s="6"/>
      <c r="J377" s="5"/>
      <c r="K377" s="6"/>
      <c r="L377" s="6"/>
      <c r="M377" s="6"/>
    </row>
    <row r="378" spans="1:13" ht="30" x14ac:dyDescent="0.25">
      <c r="A378" s="5" t="s">
        <v>140</v>
      </c>
      <c r="B378" s="5" t="s">
        <v>139</v>
      </c>
      <c r="C378" s="5" t="s">
        <v>145</v>
      </c>
      <c r="D378" s="5" t="s">
        <v>1459</v>
      </c>
      <c r="E378" s="8" t="s">
        <v>1460</v>
      </c>
      <c r="F378" s="8" t="s">
        <v>1461</v>
      </c>
      <c r="G378" s="5" t="s">
        <v>442</v>
      </c>
      <c r="H378" s="6">
        <v>1308011</v>
      </c>
      <c r="I378" s="6"/>
      <c r="J378" s="5"/>
      <c r="K378" s="6"/>
      <c r="L378" s="6"/>
      <c r="M378" s="6"/>
    </row>
    <row r="379" spans="1:13" ht="30" x14ac:dyDescent="0.25">
      <c r="A379" s="5" t="s">
        <v>140</v>
      </c>
      <c r="B379" s="5" t="s">
        <v>139</v>
      </c>
      <c r="C379" s="5" t="s">
        <v>145</v>
      </c>
      <c r="D379" s="5" t="s">
        <v>1462</v>
      </c>
      <c r="E379" s="8" t="s">
        <v>1463</v>
      </c>
      <c r="F379" s="8" t="s">
        <v>1464</v>
      </c>
      <c r="G379" s="5" t="s">
        <v>442</v>
      </c>
      <c r="H379" s="6">
        <v>1098171</v>
      </c>
      <c r="I379" s="6"/>
      <c r="J379" s="5"/>
      <c r="K379" s="6"/>
      <c r="L379" s="6"/>
      <c r="M379" s="6"/>
    </row>
    <row r="380" spans="1:13" ht="45" x14ac:dyDescent="0.25">
      <c r="A380" s="5" t="s">
        <v>140</v>
      </c>
      <c r="B380" s="5" t="s">
        <v>139</v>
      </c>
      <c r="C380" s="5" t="s">
        <v>145</v>
      </c>
      <c r="D380" s="5" t="s">
        <v>1465</v>
      </c>
      <c r="E380" s="8" t="s">
        <v>1466</v>
      </c>
      <c r="F380" s="8" t="s">
        <v>1467</v>
      </c>
      <c r="G380" s="5" t="s">
        <v>442</v>
      </c>
      <c r="H380" s="6">
        <v>563293</v>
      </c>
      <c r="I380" s="6"/>
      <c r="J380" s="5"/>
      <c r="K380" s="6"/>
      <c r="L380" s="6"/>
      <c r="M380" s="6"/>
    </row>
    <row r="381" spans="1:13" ht="30" x14ac:dyDescent="0.25">
      <c r="A381" s="5" t="s">
        <v>140</v>
      </c>
      <c r="B381" s="5" t="s">
        <v>139</v>
      </c>
      <c r="C381" s="5" t="s">
        <v>145</v>
      </c>
      <c r="D381" s="5" t="s">
        <v>1468</v>
      </c>
      <c r="E381" s="8" t="s">
        <v>1469</v>
      </c>
      <c r="F381" s="8" t="s">
        <v>1469</v>
      </c>
      <c r="G381" s="5" t="s">
        <v>442</v>
      </c>
      <c r="H381" s="6">
        <v>653284</v>
      </c>
      <c r="I381" s="6"/>
      <c r="J381" s="5"/>
      <c r="K381" s="6"/>
      <c r="L381" s="6"/>
      <c r="M381" s="6"/>
    </row>
    <row r="382" spans="1:13" ht="45" x14ac:dyDescent="0.25">
      <c r="A382" s="5" t="s">
        <v>140</v>
      </c>
      <c r="B382" s="5" t="s">
        <v>139</v>
      </c>
      <c r="C382" s="5" t="s">
        <v>145</v>
      </c>
      <c r="D382" s="5" t="s">
        <v>1470</v>
      </c>
      <c r="E382" s="8" t="s">
        <v>1471</v>
      </c>
      <c r="F382" s="8" t="s">
        <v>1472</v>
      </c>
      <c r="G382" s="5" t="s">
        <v>442</v>
      </c>
      <c r="H382" s="6">
        <v>611522</v>
      </c>
      <c r="I382" s="6"/>
      <c r="J382" s="5"/>
      <c r="K382" s="6"/>
      <c r="L382" s="6"/>
      <c r="M382" s="6"/>
    </row>
    <row r="383" spans="1:13" ht="30" x14ac:dyDescent="0.25">
      <c r="A383" s="5" t="s">
        <v>140</v>
      </c>
      <c r="B383" s="5" t="s">
        <v>139</v>
      </c>
      <c r="C383" s="5" t="s">
        <v>145</v>
      </c>
      <c r="D383" s="5" t="s">
        <v>1473</v>
      </c>
      <c r="E383" s="8" t="s">
        <v>1474</v>
      </c>
      <c r="F383" s="8" t="s">
        <v>1475</v>
      </c>
      <c r="G383" s="5" t="s">
        <v>442</v>
      </c>
      <c r="H383" s="6">
        <v>879233</v>
      </c>
      <c r="I383" s="6"/>
      <c r="J383" s="5"/>
      <c r="K383" s="6"/>
      <c r="L383" s="6"/>
      <c r="M383" s="6"/>
    </row>
    <row r="384" spans="1:13" ht="30" x14ac:dyDescent="0.25">
      <c r="A384" s="5" t="s">
        <v>140</v>
      </c>
      <c r="B384" s="5" t="s">
        <v>139</v>
      </c>
      <c r="C384" s="5" t="s">
        <v>145</v>
      </c>
      <c r="D384" s="5" t="s">
        <v>1476</v>
      </c>
      <c r="E384" s="8" t="s">
        <v>1477</v>
      </c>
      <c r="F384" s="8" t="s">
        <v>1478</v>
      </c>
      <c r="G384" s="5" t="s">
        <v>442</v>
      </c>
      <c r="H384" s="6">
        <v>1556442</v>
      </c>
      <c r="I384" s="6"/>
      <c r="J384" s="5"/>
      <c r="K384" s="6"/>
      <c r="L384" s="6"/>
      <c r="M384" s="6"/>
    </row>
    <row r="385" spans="1:13" ht="30" x14ac:dyDescent="0.25">
      <c r="A385" s="5" t="s">
        <v>140</v>
      </c>
      <c r="B385" s="5" t="s">
        <v>139</v>
      </c>
      <c r="C385" s="5" t="s">
        <v>145</v>
      </c>
      <c r="D385" s="5" t="s">
        <v>1479</v>
      </c>
      <c r="E385" s="8" t="s">
        <v>1480</v>
      </c>
      <c r="F385" s="8" t="s">
        <v>1481</v>
      </c>
      <c r="G385" s="5" t="s">
        <v>442</v>
      </c>
      <c r="H385" s="6">
        <v>290274</v>
      </c>
      <c r="I385" s="6"/>
      <c r="J385" s="5"/>
      <c r="K385" s="6"/>
      <c r="L385" s="6"/>
      <c r="M385" s="6"/>
    </row>
    <row r="386" spans="1:13" ht="45" x14ac:dyDescent="0.25">
      <c r="A386" s="5" t="s">
        <v>140</v>
      </c>
      <c r="B386" s="5" t="s">
        <v>139</v>
      </c>
      <c r="C386" s="5" t="s">
        <v>145</v>
      </c>
      <c r="D386" s="5" t="s">
        <v>1482</v>
      </c>
      <c r="E386" s="8" t="s">
        <v>1483</v>
      </c>
      <c r="F386" s="8" t="s">
        <v>1484</v>
      </c>
      <c r="G386" s="5" t="s">
        <v>442</v>
      </c>
      <c r="H386" s="6">
        <v>736704</v>
      </c>
      <c r="I386" s="6"/>
      <c r="J386" s="5"/>
      <c r="K386" s="6"/>
      <c r="L386" s="6"/>
      <c r="M386" s="6"/>
    </row>
    <row r="387" spans="1:13" ht="30" x14ac:dyDescent="0.25">
      <c r="A387" s="5" t="s">
        <v>140</v>
      </c>
      <c r="B387" s="5" t="s">
        <v>139</v>
      </c>
      <c r="C387" s="5" t="s">
        <v>145</v>
      </c>
      <c r="D387" s="5" t="s">
        <v>1485</v>
      </c>
      <c r="E387" s="8" t="s">
        <v>1486</v>
      </c>
      <c r="F387" s="8" t="s">
        <v>1487</v>
      </c>
      <c r="G387" s="5" t="s">
        <v>442</v>
      </c>
      <c r="H387" s="6">
        <v>1083888</v>
      </c>
      <c r="I387" s="6"/>
      <c r="J387" s="5"/>
      <c r="K387" s="6"/>
      <c r="L387" s="6"/>
      <c r="M387" s="6"/>
    </row>
    <row r="388" spans="1:13" ht="45" x14ac:dyDescent="0.25">
      <c r="A388" s="5" t="s">
        <v>140</v>
      </c>
      <c r="B388" s="5" t="s">
        <v>139</v>
      </c>
      <c r="C388" s="5" t="s">
        <v>145</v>
      </c>
      <c r="D388" s="5" t="s">
        <v>1488</v>
      </c>
      <c r="E388" s="8" t="s">
        <v>1489</v>
      </c>
      <c r="F388" s="8" t="s">
        <v>1490</v>
      </c>
      <c r="G388" s="5" t="s">
        <v>442</v>
      </c>
      <c r="H388" s="6">
        <v>273590</v>
      </c>
      <c r="I388" s="6"/>
      <c r="J388" s="5"/>
      <c r="K388" s="6"/>
      <c r="L388" s="6"/>
      <c r="M388" s="6"/>
    </row>
    <row r="389" spans="1:13" ht="45" x14ac:dyDescent="0.25">
      <c r="A389" s="5" t="s">
        <v>140</v>
      </c>
      <c r="B389" s="5" t="s">
        <v>139</v>
      </c>
      <c r="C389" s="5" t="s">
        <v>145</v>
      </c>
      <c r="D389" s="5" t="s">
        <v>1491</v>
      </c>
      <c r="E389" s="8" t="s">
        <v>1492</v>
      </c>
      <c r="F389" s="8" t="s">
        <v>1493</v>
      </c>
      <c r="G389" s="5" t="s">
        <v>442</v>
      </c>
      <c r="H389" s="6">
        <v>350819</v>
      </c>
      <c r="I389" s="6"/>
      <c r="J389" s="5"/>
      <c r="K389" s="6"/>
      <c r="L389" s="6"/>
      <c r="M389" s="6"/>
    </row>
    <row r="390" spans="1:13" ht="30" x14ac:dyDescent="0.25">
      <c r="A390" s="5" t="s">
        <v>140</v>
      </c>
      <c r="B390" s="5" t="s">
        <v>139</v>
      </c>
      <c r="C390" s="5" t="s">
        <v>145</v>
      </c>
      <c r="D390" s="5" t="s">
        <v>1494</v>
      </c>
      <c r="E390" s="8" t="s">
        <v>1495</v>
      </c>
      <c r="F390" s="8" t="s">
        <v>1496</v>
      </c>
      <c r="G390" s="5" t="s">
        <v>442</v>
      </c>
      <c r="H390" s="6">
        <v>330834</v>
      </c>
      <c r="I390" s="6"/>
      <c r="J390" s="5"/>
      <c r="K390" s="6"/>
      <c r="L390" s="6"/>
      <c r="M390" s="6"/>
    </row>
    <row r="391" spans="1:13" ht="45" x14ac:dyDescent="0.25">
      <c r="A391" s="5" t="s">
        <v>140</v>
      </c>
      <c r="B391" s="5" t="s">
        <v>139</v>
      </c>
      <c r="C391" s="5" t="s">
        <v>145</v>
      </c>
      <c r="D391" s="5" t="s">
        <v>1497</v>
      </c>
      <c r="E391" s="8" t="s">
        <v>1498</v>
      </c>
      <c r="F391" s="8" t="s">
        <v>1499</v>
      </c>
      <c r="G391" s="5" t="s">
        <v>442</v>
      </c>
      <c r="H391" s="6">
        <v>1022015</v>
      </c>
      <c r="I391" s="6"/>
      <c r="J391" s="5"/>
      <c r="K391" s="6"/>
      <c r="L391" s="6"/>
      <c r="M391" s="6"/>
    </row>
    <row r="392" spans="1:13" ht="30" x14ac:dyDescent="0.25">
      <c r="A392" s="5" t="s">
        <v>140</v>
      </c>
      <c r="B392" s="5" t="s">
        <v>139</v>
      </c>
      <c r="C392" s="5" t="s">
        <v>145</v>
      </c>
      <c r="D392" s="5" t="s">
        <v>1500</v>
      </c>
      <c r="E392" s="8" t="s">
        <v>1501</v>
      </c>
      <c r="F392" s="8" t="s">
        <v>1502</v>
      </c>
      <c r="G392" s="5" t="s">
        <v>442</v>
      </c>
      <c r="H392" s="6">
        <v>1500000</v>
      </c>
      <c r="I392" s="6"/>
      <c r="J392" s="5"/>
      <c r="K392" s="6"/>
      <c r="L392" s="6"/>
      <c r="M392" s="6"/>
    </row>
    <row r="393" spans="1:13" ht="45" x14ac:dyDescent="0.25">
      <c r="A393" s="5" t="s">
        <v>140</v>
      </c>
      <c r="B393" s="5" t="s">
        <v>139</v>
      </c>
      <c r="C393" s="5" t="s">
        <v>145</v>
      </c>
      <c r="D393" s="5" t="s">
        <v>1503</v>
      </c>
      <c r="E393" s="8" t="s">
        <v>1504</v>
      </c>
      <c r="F393" s="8" t="s">
        <v>1505</v>
      </c>
      <c r="G393" s="5" t="s">
        <v>442</v>
      </c>
      <c r="H393" s="6">
        <v>676825</v>
      </c>
      <c r="I393" s="6"/>
      <c r="J393" s="5"/>
      <c r="K393" s="6"/>
      <c r="L393" s="6"/>
      <c r="M393" s="6"/>
    </row>
    <row r="394" spans="1:13" ht="30" x14ac:dyDescent="0.25">
      <c r="A394" s="5" t="s">
        <v>140</v>
      </c>
      <c r="B394" s="5" t="s">
        <v>139</v>
      </c>
      <c r="C394" s="5" t="s">
        <v>145</v>
      </c>
      <c r="D394" s="5" t="s">
        <v>1506</v>
      </c>
      <c r="E394" s="8" t="s">
        <v>1507</v>
      </c>
      <c r="F394" s="8" t="s">
        <v>1508</v>
      </c>
      <c r="G394" s="5" t="s">
        <v>442</v>
      </c>
      <c r="H394" s="6">
        <v>998900</v>
      </c>
      <c r="I394" s="6"/>
      <c r="J394" s="5"/>
      <c r="K394" s="6"/>
      <c r="L394" s="6"/>
      <c r="M394" s="6"/>
    </row>
    <row r="395" spans="1:13" ht="30" x14ac:dyDescent="0.25">
      <c r="A395" s="5" t="s">
        <v>140</v>
      </c>
      <c r="B395" s="5" t="s">
        <v>139</v>
      </c>
      <c r="C395" s="5" t="s">
        <v>145</v>
      </c>
      <c r="D395" s="5" t="s">
        <v>1509</v>
      </c>
      <c r="E395" s="8" t="s">
        <v>1510</v>
      </c>
      <c r="F395" s="8" t="s">
        <v>1511</v>
      </c>
      <c r="G395" s="5" t="s">
        <v>442</v>
      </c>
      <c r="H395" s="6">
        <v>220568</v>
      </c>
      <c r="I395" s="6"/>
      <c r="J395" s="5"/>
      <c r="K395" s="6"/>
      <c r="L395" s="6"/>
      <c r="M395" s="6"/>
    </row>
    <row r="396" spans="1:13" ht="30" x14ac:dyDescent="0.25">
      <c r="A396" s="5" t="s">
        <v>140</v>
      </c>
      <c r="B396" s="5" t="s">
        <v>139</v>
      </c>
      <c r="C396" s="5" t="s">
        <v>145</v>
      </c>
      <c r="D396" s="5" t="s">
        <v>1512</v>
      </c>
      <c r="E396" s="8" t="s">
        <v>1513</v>
      </c>
      <c r="F396" s="8" t="s">
        <v>1514</v>
      </c>
      <c r="G396" s="5" t="s">
        <v>442</v>
      </c>
      <c r="H396" s="6">
        <v>748600</v>
      </c>
      <c r="I396" s="6"/>
      <c r="J396" s="5"/>
      <c r="K396" s="6"/>
      <c r="L396" s="6"/>
      <c r="M396" s="6"/>
    </row>
    <row r="397" spans="1:13" ht="30" x14ac:dyDescent="0.25">
      <c r="A397" s="5" t="s">
        <v>140</v>
      </c>
      <c r="B397" s="5" t="s">
        <v>139</v>
      </c>
      <c r="C397" s="5" t="s">
        <v>145</v>
      </c>
      <c r="D397" s="5" t="s">
        <v>1515</v>
      </c>
      <c r="E397" s="8" t="s">
        <v>1516</v>
      </c>
      <c r="F397" s="8" t="s">
        <v>1517</v>
      </c>
      <c r="G397" s="5" t="s">
        <v>442</v>
      </c>
      <c r="H397" s="6">
        <v>318867</v>
      </c>
      <c r="I397" s="6"/>
      <c r="J397" s="5"/>
      <c r="K397" s="6"/>
      <c r="L397" s="6"/>
      <c r="M397" s="6"/>
    </row>
    <row r="398" spans="1:13" ht="30" x14ac:dyDescent="0.25">
      <c r="A398" s="5" t="s">
        <v>140</v>
      </c>
      <c r="B398" s="5" t="s">
        <v>139</v>
      </c>
      <c r="C398" s="5" t="s">
        <v>145</v>
      </c>
      <c r="D398" s="5" t="s">
        <v>1518</v>
      </c>
      <c r="E398" s="8" t="s">
        <v>1519</v>
      </c>
      <c r="F398" s="8" t="s">
        <v>1520</v>
      </c>
      <c r="G398" s="5" t="s">
        <v>442</v>
      </c>
      <c r="H398" s="6">
        <v>175000</v>
      </c>
      <c r="I398" s="6"/>
      <c r="J398" s="5"/>
      <c r="K398" s="6"/>
      <c r="L398" s="6"/>
      <c r="M398" s="6"/>
    </row>
    <row r="399" spans="1:13" ht="30" x14ac:dyDescent="0.25">
      <c r="A399" s="5" t="s">
        <v>140</v>
      </c>
      <c r="B399" s="5" t="s">
        <v>139</v>
      </c>
      <c r="C399" s="5" t="s">
        <v>145</v>
      </c>
      <c r="D399" s="5" t="s">
        <v>1521</v>
      </c>
      <c r="E399" s="8" t="s">
        <v>1522</v>
      </c>
      <c r="F399" s="8" t="s">
        <v>1523</v>
      </c>
      <c r="G399" s="5" t="s">
        <v>442</v>
      </c>
      <c r="H399" s="6">
        <v>372990</v>
      </c>
      <c r="I399" s="6"/>
      <c r="J399" s="5"/>
      <c r="K399" s="6"/>
      <c r="L399" s="6"/>
      <c r="M399" s="6"/>
    </row>
    <row r="400" spans="1:13" ht="30" x14ac:dyDescent="0.25">
      <c r="A400" s="5" t="s">
        <v>140</v>
      </c>
      <c r="B400" s="5" t="s">
        <v>139</v>
      </c>
      <c r="C400" s="5" t="s">
        <v>145</v>
      </c>
      <c r="D400" s="5" t="s">
        <v>1524</v>
      </c>
      <c r="E400" s="8" t="s">
        <v>1525</v>
      </c>
      <c r="F400" s="8" t="s">
        <v>1526</v>
      </c>
      <c r="G400" s="5" t="s">
        <v>442</v>
      </c>
      <c r="H400" s="6">
        <v>386120</v>
      </c>
      <c r="I400" s="6"/>
      <c r="J400" s="5"/>
      <c r="K400" s="6"/>
      <c r="L400" s="6"/>
      <c r="M400" s="6"/>
    </row>
    <row r="401" spans="1:13" ht="45" x14ac:dyDescent="0.25">
      <c r="A401" s="5" t="s">
        <v>140</v>
      </c>
      <c r="B401" s="5" t="s">
        <v>139</v>
      </c>
      <c r="C401" s="5" t="s">
        <v>145</v>
      </c>
      <c r="D401" s="5" t="s">
        <v>1527</v>
      </c>
      <c r="E401" s="8" t="s">
        <v>1528</v>
      </c>
      <c r="F401" s="8" t="s">
        <v>1528</v>
      </c>
      <c r="G401" s="5" t="s">
        <v>442</v>
      </c>
      <c r="H401" s="6">
        <v>418016</v>
      </c>
      <c r="I401" s="6"/>
      <c r="J401" s="5"/>
      <c r="K401" s="6"/>
      <c r="L401" s="6"/>
      <c r="M401" s="6"/>
    </row>
    <row r="402" spans="1:13" ht="45" x14ac:dyDescent="0.25">
      <c r="A402" s="5" t="s">
        <v>140</v>
      </c>
      <c r="B402" s="5" t="s">
        <v>139</v>
      </c>
      <c r="C402" s="5" t="s">
        <v>145</v>
      </c>
      <c r="D402" s="5" t="s">
        <v>1529</v>
      </c>
      <c r="E402" s="8" t="s">
        <v>1530</v>
      </c>
      <c r="F402" s="8" t="s">
        <v>1530</v>
      </c>
      <c r="G402" s="5" t="s">
        <v>442</v>
      </c>
      <c r="H402" s="6">
        <v>449374</v>
      </c>
      <c r="I402" s="6"/>
      <c r="J402" s="5"/>
      <c r="K402" s="6"/>
      <c r="L402" s="6"/>
      <c r="M402" s="6"/>
    </row>
    <row r="403" spans="1:13" ht="30" x14ac:dyDescent="0.25">
      <c r="A403" s="5" t="s">
        <v>140</v>
      </c>
      <c r="B403" s="5" t="s">
        <v>139</v>
      </c>
      <c r="C403" s="5" t="s">
        <v>145</v>
      </c>
      <c r="D403" s="5" t="s">
        <v>1531</v>
      </c>
      <c r="E403" s="8" t="s">
        <v>1532</v>
      </c>
      <c r="F403" s="8" t="s">
        <v>1533</v>
      </c>
      <c r="G403" s="5" t="s">
        <v>442</v>
      </c>
      <c r="H403" s="6">
        <v>351680</v>
      </c>
      <c r="I403" s="6"/>
      <c r="J403" s="5"/>
      <c r="K403" s="6"/>
      <c r="L403" s="6"/>
      <c r="M403" s="6"/>
    </row>
    <row r="404" spans="1:13" ht="30" x14ac:dyDescent="0.25">
      <c r="A404" s="5" t="s">
        <v>140</v>
      </c>
      <c r="B404" s="5" t="s">
        <v>139</v>
      </c>
      <c r="C404" s="5" t="s">
        <v>145</v>
      </c>
      <c r="D404" s="5" t="s">
        <v>1534</v>
      </c>
      <c r="E404" s="8" t="s">
        <v>1535</v>
      </c>
      <c r="F404" s="8" t="s">
        <v>1536</v>
      </c>
      <c r="G404" s="5" t="s">
        <v>442</v>
      </c>
      <c r="H404" s="6">
        <v>1190000</v>
      </c>
      <c r="I404" s="6"/>
      <c r="J404" s="5"/>
      <c r="K404" s="6"/>
      <c r="L404" s="6"/>
      <c r="M404" s="6"/>
    </row>
    <row r="405" spans="1:13" ht="30" x14ac:dyDescent="0.25">
      <c r="A405" s="5" t="s">
        <v>140</v>
      </c>
      <c r="B405" s="5" t="s">
        <v>139</v>
      </c>
      <c r="C405" s="5" t="s">
        <v>145</v>
      </c>
      <c r="D405" s="5" t="s">
        <v>1537</v>
      </c>
      <c r="E405" s="8" t="s">
        <v>1538</v>
      </c>
      <c r="F405" s="8" t="s">
        <v>1539</v>
      </c>
      <c r="G405" s="5" t="s">
        <v>442</v>
      </c>
      <c r="H405" s="6">
        <v>1110000</v>
      </c>
      <c r="I405" s="6"/>
      <c r="J405" s="5"/>
      <c r="K405" s="6"/>
      <c r="L405" s="6"/>
      <c r="M405" s="6"/>
    </row>
    <row r="406" spans="1:13" ht="45" x14ac:dyDescent="0.25">
      <c r="A406" s="5" t="s">
        <v>140</v>
      </c>
      <c r="B406" s="5" t="s">
        <v>139</v>
      </c>
      <c r="C406" s="5" t="s">
        <v>145</v>
      </c>
      <c r="D406" s="5" t="s">
        <v>1540</v>
      </c>
      <c r="E406" s="8" t="s">
        <v>1541</v>
      </c>
      <c r="F406" s="8" t="s">
        <v>1542</v>
      </c>
      <c r="G406" s="5" t="s">
        <v>442</v>
      </c>
      <c r="H406" s="6">
        <v>839689</v>
      </c>
      <c r="I406" s="6"/>
      <c r="J406" s="5"/>
      <c r="K406" s="6"/>
      <c r="L406" s="6"/>
      <c r="M406" s="6"/>
    </row>
    <row r="407" spans="1:13" ht="45" x14ac:dyDescent="0.25">
      <c r="A407" s="5" t="s">
        <v>140</v>
      </c>
      <c r="B407" s="5" t="s">
        <v>139</v>
      </c>
      <c r="C407" s="5" t="s">
        <v>145</v>
      </c>
      <c r="D407" s="5" t="s">
        <v>1543</v>
      </c>
      <c r="E407" s="8" t="s">
        <v>1544</v>
      </c>
      <c r="F407" s="8" t="s">
        <v>1545</v>
      </c>
      <c r="G407" s="5" t="s">
        <v>442</v>
      </c>
      <c r="H407" s="6">
        <v>643475</v>
      </c>
      <c r="I407" s="6"/>
      <c r="J407" s="5"/>
      <c r="K407" s="6"/>
      <c r="L407" s="6"/>
      <c r="M407" s="6"/>
    </row>
    <row r="408" spans="1:13" ht="30" x14ac:dyDescent="0.25">
      <c r="A408" s="5" t="s">
        <v>140</v>
      </c>
      <c r="B408" s="5" t="s">
        <v>139</v>
      </c>
      <c r="C408" s="5" t="s">
        <v>145</v>
      </c>
      <c r="D408" s="5" t="s">
        <v>1546</v>
      </c>
      <c r="E408" s="8" t="s">
        <v>1547</v>
      </c>
      <c r="F408" s="8" t="s">
        <v>1548</v>
      </c>
      <c r="G408" s="5" t="s">
        <v>442</v>
      </c>
      <c r="H408" s="6">
        <v>662000</v>
      </c>
      <c r="I408" s="6"/>
      <c r="J408" s="5"/>
      <c r="K408" s="6"/>
      <c r="L408" s="6"/>
      <c r="M408" s="6"/>
    </row>
    <row r="409" spans="1:13" ht="45" x14ac:dyDescent="0.25">
      <c r="A409" s="5" t="s">
        <v>140</v>
      </c>
      <c r="B409" s="5" t="s">
        <v>139</v>
      </c>
      <c r="C409" s="5" t="s">
        <v>145</v>
      </c>
      <c r="D409" s="5" t="s">
        <v>1549</v>
      </c>
      <c r="E409" s="8" t="s">
        <v>1550</v>
      </c>
      <c r="F409" s="8" t="s">
        <v>1551</v>
      </c>
      <c r="G409" s="5" t="s">
        <v>442</v>
      </c>
      <c r="H409" s="6">
        <v>115480</v>
      </c>
      <c r="I409" s="6"/>
      <c r="J409" s="5"/>
      <c r="K409" s="6"/>
      <c r="L409" s="6"/>
      <c r="M409" s="6"/>
    </row>
    <row r="410" spans="1:13" ht="45" x14ac:dyDescent="0.25">
      <c r="A410" s="5" t="s">
        <v>140</v>
      </c>
      <c r="B410" s="5" t="s">
        <v>139</v>
      </c>
      <c r="C410" s="5" t="s">
        <v>145</v>
      </c>
      <c r="D410" s="5" t="s">
        <v>1552</v>
      </c>
      <c r="E410" s="8" t="s">
        <v>1553</v>
      </c>
      <c r="F410" s="8" t="s">
        <v>1554</v>
      </c>
      <c r="G410" s="5" t="s">
        <v>442</v>
      </c>
      <c r="H410" s="6">
        <v>900000</v>
      </c>
      <c r="I410" s="6"/>
      <c r="J410" s="5"/>
      <c r="K410" s="6"/>
      <c r="L410" s="6"/>
      <c r="M410" s="6"/>
    </row>
    <row r="411" spans="1:13" ht="45" x14ac:dyDescent="0.25">
      <c r="A411" s="5" t="s">
        <v>140</v>
      </c>
      <c r="B411" s="5" t="s">
        <v>139</v>
      </c>
      <c r="C411" s="5" t="s">
        <v>145</v>
      </c>
      <c r="D411" s="5" t="s">
        <v>1555</v>
      </c>
      <c r="E411" s="8" t="s">
        <v>1556</v>
      </c>
      <c r="F411" s="8" t="s">
        <v>1557</v>
      </c>
      <c r="G411" s="5" t="s">
        <v>442</v>
      </c>
      <c r="H411" s="6">
        <v>499200</v>
      </c>
      <c r="I411" s="6"/>
      <c r="J411" s="5"/>
      <c r="K411" s="6"/>
      <c r="L411" s="6"/>
      <c r="M411" s="6"/>
    </row>
    <row r="412" spans="1:13" ht="30" x14ac:dyDescent="0.25">
      <c r="A412" s="5" t="s">
        <v>140</v>
      </c>
      <c r="B412" s="5" t="s">
        <v>139</v>
      </c>
      <c r="C412" s="5" t="s">
        <v>145</v>
      </c>
      <c r="D412" s="5" t="s">
        <v>1558</v>
      </c>
      <c r="E412" s="8" t="s">
        <v>1559</v>
      </c>
      <c r="F412" s="8" t="s">
        <v>1560</v>
      </c>
      <c r="G412" s="5" t="s">
        <v>442</v>
      </c>
      <c r="H412" s="6">
        <v>262968</v>
      </c>
      <c r="I412" s="6"/>
      <c r="J412" s="5"/>
      <c r="K412" s="6"/>
      <c r="L412" s="6"/>
      <c r="M412" s="6"/>
    </row>
    <row r="413" spans="1:13" ht="30" x14ac:dyDescent="0.25">
      <c r="A413" s="5" t="s">
        <v>140</v>
      </c>
      <c r="B413" s="5" t="s">
        <v>139</v>
      </c>
      <c r="C413" s="5" t="s">
        <v>145</v>
      </c>
      <c r="D413" s="5" t="s">
        <v>1561</v>
      </c>
      <c r="E413" s="8" t="s">
        <v>1562</v>
      </c>
      <c r="F413" s="8" t="s">
        <v>1563</v>
      </c>
      <c r="G413" s="5" t="s">
        <v>442</v>
      </c>
      <c r="H413" s="6">
        <v>631214</v>
      </c>
      <c r="I413" s="6"/>
      <c r="J413" s="5"/>
      <c r="K413" s="6"/>
      <c r="L413" s="6"/>
      <c r="M413" s="6"/>
    </row>
    <row r="414" spans="1:13" ht="45" x14ac:dyDescent="0.25">
      <c r="A414" s="5" t="s">
        <v>140</v>
      </c>
      <c r="B414" s="5" t="s">
        <v>139</v>
      </c>
      <c r="C414" s="5" t="s">
        <v>145</v>
      </c>
      <c r="D414" s="5" t="s">
        <v>1564</v>
      </c>
      <c r="E414" s="8" t="s">
        <v>1565</v>
      </c>
      <c r="F414" s="8" t="s">
        <v>1565</v>
      </c>
      <c r="G414" s="5" t="s">
        <v>442</v>
      </c>
      <c r="H414" s="6">
        <v>708532</v>
      </c>
      <c r="I414" s="6"/>
      <c r="J414" s="5"/>
      <c r="K414" s="6"/>
      <c r="L414" s="6"/>
      <c r="M414" s="6"/>
    </row>
    <row r="415" spans="1:13" ht="30" x14ac:dyDescent="0.25">
      <c r="A415" s="5" t="s">
        <v>140</v>
      </c>
      <c r="B415" s="5" t="s">
        <v>139</v>
      </c>
      <c r="C415" s="5" t="s">
        <v>145</v>
      </c>
      <c r="D415" s="5" t="s">
        <v>1566</v>
      </c>
      <c r="E415" s="8" t="s">
        <v>1567</v>
      </c>
      <c r="F415" s="8" t="s">
        <v>1568</v>
      </c>
      <c r="G415" s="5" t="s">
        <v>442</v>
      </c>
      <c r="H415" s="6">
        <v>539600</v>
      </c>
      <c r="I415" s="6"/>
      <c r="J415" s="5"/>
      <c r="K415" s="6"/>
      <c r="L415" s="6"/>
      <c r="M415" s="6"/>
    </row>
    <row r="416" spans="1:13" ht="30" x14ac:dyDescent="0.25">
      <c r="A416" s="5" t="s">
        <v>140</v>
      </c>
      <c r="B416" s="5" t="s">
        <v>139</v>
      </c>
      <c r="C416" s="5" t="s">
        <v>145</v>
      </c>
      <c r="D416" s="5" t="s">
        <v>1569</v>
      </c>
      <c r="E416" s="8" t="s">
        <v>1570</v>
      </c>
      <c r="F416" s="8" t="s">
        <v>1571</v>
      </c>
      <c r="G416" s="5" t="s">
        <v>442</v>
      </c>
      <c r="H416" s="6">
        <v>801460</v>
      </c>
      <c r="I416" s="6"/>
      <c r="J416" s="5"/>
      <c r="K416" s="6"/>
      <c r="L416" s="6"/>
      <c r="M416" s="6"/>
    </row>
    <row r="417" spans="1:13" ht="45" x14ac:dyDescent="0.25">
      <c r="A417" s="5" t="s">
        <v>140</v>
      </c>
      <c r="B417" s="5" t="s">
        <v>139</v>
      </c>
      <c r="C417" s="5" t="s">
        <v>145</v>
      </c>
      <c r="D417" s="5" t="s">
        <v>1572</v>
      </c>
      <c r="E417" s="8" t="s">
        <v>1573</v>
      </c>
      <c r="F417" s="8" t="s">
        <v>1574</v>
      </c>
      <c r="G417" s="5" t="s">
        <v>442</v>
      </c>
      <c r="H417" s="6">
        <v>800000</v>
      </c>
      <c r="I417" s="6"/>
      <c r="J417" s="5"/>
      <c r="K417" s="6"/>
      <c r="L417" s="6"/>
      <c r="M417" s="6"/>
    </row>
    <row r="418" spans="1:13" ht="45" x14ac:dyDescent="0.25">
      <c r="A418" s="5" t="s">
        <v>140</v>
      </c>
      <c r="B418" s="5" t="s">
        <v>139</v>
      </c>
      <c r="C418" s="5" t="s">
        <v>145</v>
      </c>
      <c r="D418" s="5" t="s">
        <v>1575</v>
      </c>
      <c r="E418" s="8" t="s">
        <v>1576</v>
      </c>
      <c r="F418" s="8" t="s">
        <v>1576</v>
      </c>
      <c r="G418" s="5" t="s">
        <v>442</v>
      </c>
      <c r="H418" s="6">
        <v>520523</v>
      </c>
      <c r="I418" s="6"/>
      <c r="J418" s="5"/>
      <c r="K418" s="6"/>
      <c r="L418" s="6"/>
      <c r="M418" s="6"/>
    </row>
    <row r="419" spans="1:13" ht="30" x14ac:dyDescent="0.25">
      <c r="A419" s="5" t="s">
        <v>140</v>
      </c>
      <c r="B419" s="5" t="s">
        <v>139</v>
      </c>
      <c r="C419" s="5" t="s">
        <v>145</v>
      </c>
      <c r="D419" s="5" t="s">
        <v>1577</v>
      </c>
      <c r="E419" s="8" t="s">
        <v>1578</v>
      </c>
      <c r="F419" s="8" t="s">
        <v>1579</v>
      </c>
      <c r="G419" s="5" t="s">
        <v>442</v>
      </c>
      <c r="H419" s="6">
        <v>1233600</v>
      </c>
      <c r="I419" s="6"/>
      <c r="J419" s="5"/>
      <c r="K419" s="6"/>
      <c r="L419" s="6"/>
      <c r="M419" s="6"/>
    </row>
    <row r="420" spans="1:13" ht="45" x14ac:dyDescent="0.25">
      <c r="A420" s="5" t="s">
        <v>140</v>
      </c>
      <c r="B420" s="5" t="s">
        <v>139</v>
      </c>
      <c r="C420" s="5" t="s">
        <v>145</v>
      </c>
      <c r="D420" s="5" t="s">
        <v>1580</v>
      </c>
      <c r="E420" s="8" t="s">
        <v>1581</v>
      </c>
      <c r="F420" s="8" t="s">
        <v>1581</v>
      </c>
      <c r="G420" s="5" t="s">
        <v>442</v>
      </c>
      <c r="H420" s="6">
        <v>264942</v>
      </c>
      <c r="I420" s="6"/>
      <c r="J420" s="5"/>
      <c r="K420" s="6"/>
      <c r="L420" s="6"/>
      <c r="M420" s="6"/>
    </row>
    <row r="421" spans="1:13" ht="30" x14ac:dyDescent="0.25">
      <c r="A421" s="5" t="s">
        <v>140</v>
      </c>
      <c r="B421" s="5" t="s">
        <v>139</v>
      </c>
      <c r="C421" s="5" t="s">
        <v>145</v>
      </c>
      <c r="D421" s="5" t="s">
        <v>1582</v>
      </c>
      <c r="E421" s="8" t="s">
        <v>1583</v>
      </c>
      <c r="F421" s="8" t="s">
        <v>1583</v>
      </c>
      <c r="G421" s="5" t="s">
        <v>442</v>
      </c>
      <c r="H421" s="6">
        <v>178238</v>
      </c>
      <c r="I421" s="6"/>
      <c r="J421" s="5"/>
      <c r="K421" s="6"/>
      <c r="L421" s="6"/>
      <c r="M421" s="6"/>
    </row>
    <row r="422" spans="1:13" ht="30" x14ac:dyDescent="0.25">
      <c r="A422" s="5" t="s">
        <v>140</v>
      </c>
      <c r="B422" s="5" t="s">
        <v>139</v>
      </c>
      <c r="C422" s="5" t="s">
        <v>145</v>
      </c>
      <c r="D422" s="5" t="s">
        <v>1584</v>
      </c>
      <c r="E422" s="8" t="s">
        <v>1585</v>
      </c>
      <c r="F422" s="8" t="s">
        <v>1585</v>
      </c>
      <c r="G422" s="5" t="s">
        <v>442</v>
      </c>
      <c r="H422" s="6">
        <v>180000</v>
      </c>
      <c r="I422" s="6"/>
      <c r="J422" s="5"/>
      <c r="K422" s="6"/>
      <c r="L422" s="6"/>
      <c r="M422" s="6"/>
    </row>
    <row r="423" spans="1:13" ht="30" x14ac:dyDescent="0.25">
      <c r="A423" s="5" t="s">
        <v>140</v>
      </c>
      <c r="B423" s="5" t="s">
        <v>139</v>
      </c>
      <c r="C423" s="5" t="s">
        <v>145</v>
      </c>
      <c r="D423" s="5" t="s">
        <v>1586</v>
      </c>
      <c r="E423" s="8" t="s">
        <v>1587</v>
      </c>
      <c r="F423" s="8" t="s">
        <v>1588</v>
      </c>
      <c r="G423" s="5" t="s">
        <v>442</v>
      </c>
      <c r="H423" s="6">
        <v>516980</v>
      </c>
      <c r="I423" s="6"/>
      <c r="J423" s="5"/>
      <c r="K423" s="6"/>
      <c r="L423" s="6"/>
      <c r="M423" s="6"/>
    </row>
    <row r="424" spans="1:13" ht="30" x14ac:dyDescent="0.25">
      <c r="A424" s="5" t="s">
        <v>140</v>
      </c>
      <c r="B424" s="5" t="s">
        <v>139</v>
      </c>
      <c r="C424" s="5" t="s">
        <v>145</v>
      </c>
      <c r="D424" s="5" t="s">
        <v>1589</v>
      </c>
      <c r="E424" s="8" t="s">
        <v>1590</v>
      </c>
      <c r="F424" s="8" t="s">
        <v>1591</v>
      </c>
      <c r="G424" s="5" t="s">
        <v>442</v>
      </c>
      <c r="H424" s="6">
        <v>438070</v>
      </c>
      <c r="I424" s="6"/>
      <c r="J424" s="5"/>
      <c r="K424" s="6"/>
      <c r="L424" s="6"/>
      <c r="M424" s="6"/>
    </row>
    <row r="425" spans="1:13" ht="45" x14ac:dyDescent="0.25">
      <c r="A425" s="5" t="s">
        <v>140</v>
      </c>
      <c r="B425" s="5" t="s">
        <v>139</v>
      </c>
      <c r="C425" s="5" t="s">
        <v>145</v>
      </c>
      <c r="D425" s="5" t="s">
        <v>1592</v>
      </c>
      <c r="E425" s="8" t="s">
        <v>1593</v>
      </c>
      <c r="F425" s="8" t="s">
        <v>1594</v>
      </c>
      <c r="G425" s="5" t="s">
        <v>442</v>
      </c>
      <c r="H425" s="6">
        <v>1170000</v>
      </c>
      <c r="I425" s="6"/>
      <c r="J425" s="5"/>
      <c r="K425" s="6"/>
      <c r="L425" s="6"/>
      <c r="M425" s="6"/>
    </row>
    <row r="426" spans="1:13" ht="30" x14ac:dyDescent="0.25">
      <c r="A426" s="5" t="s">
        <v>140</v>
      </c>
      <c r="B426" s="5" t="s">
        <v>139</v>
      </c>
      <c r="C426" s="5" t="s">
        <v>145</v>
      </c>
      <c r="D426" s="5" t="s">
        <v>1595</v>
      </c>
      <c r="E426" s="8" t="s">
        <v>1596</v>
      </c>
      <c r="F426" s="8" t="s">
        <v>1597</v>
      </c>
      <c r="G426" s="5" t="s">
        <v>442</v>
      </c>
      <c r="H426" s="6">
        <v>1600000</v>
      </c>
      <c r="I426" s="6"/>
      <c r="J426" s="5"/>
      <c r="K426" s="6"/>
      <c r="L426" s="6"/>
      <c r="M426" s="6"/>
    </row>
    <row r="427" spans="1:13" ht="45" x14ac:dyDescent="0.25">
      <c r="A427" s="5" t="s">
        <v>140</v>
      </c>
      <c r="B427" s="5" t="s">
        <v>139</v>
      </c>
      <c r="C427" s="5" t="s">
        <v>145</v>
      </c>
      <c r="D427" s="5" t="s">
        <v>1598</v>
      </c>
      <c r="E427" s="8" t="s">
        <v>1599</v>
      </c>
      <c r="F427" s="8" t="s">
        <v>1600</v>
      </c>
      <c r="G427" s="5" t="s">
        <v>442</v>
      </c>
      <c r="H427" s="6">
        <v>516595</v>
      </c>
      <c r="I427" s="6"/>
      <c r="J427" s="5"/>
      <c r="K427" s="6"/>
      <c r="L427" s="6"/>
      <c r="M427" s="6"/>
    </row>
    <row r="428" spans="1:13" ht="45" x14ac:dyDescent="0.25">
      <c r="A428" s="5" t="s">
        <v>140</v>
      </c>
      <c r="B428" s="5" t="s">
        <v>139</v>
      </c>
      <c r="C428" s="5" t="s">
        <v>145</v>
      </c>
      <c r="D428" s="5" t="s">
        <v>1601</v>
      </c>
      <c r="E428" s="8" t="s">
        <v>1602</v>
      </c>
      <c r="F428" s="8" t="s">
        <v>1602</v>
      </c>
      <c r="G428" s="5" t="s">
        <v>442</v>
      </c>
      <c r="H428" s="6">
        <v>356257</v>
      </c>
      <c r="I428" s="6"/>
      <c r="J428" s="5"/>
      <c r="K428" s="6"/>
      <c r="L428" s="6"/>
      <c r="M428" s="6"/>
    </row>
    <row r="429" spans="1:13" ht="30" x14ac:dyDescent="0.25">
      <c r="A429" s="5" t="s">
        <v>140</v>
      </c>
      <c r="B429" s="5" t="s">
        <v>139</v>
      </c>
      <c r="C429" s="5" t="s">
        <v>145</v>
      </c>
      <c r="D429" s="5" t="s">
        <v>1603</v>
      </c>
      <c r="E429" s="8" t="s">
        <v>1604</v>
      </c>
      <c r="F429" s="8" t="s">
        <v>1605</v>
      </c>
      <c r="G429" s="5" t="s">
        <v>442</v>
      </c>
      <c r="H429" s="6">
        <v>344219</v>
      </c>
      <c r="I429" s="6"/>
      <c r="J429" s="5"/>
      <c r="K429" s="6"/>
      <c r="L429" s="6"/>
      <c r="M429" s="6"/>
    </row>
    <row r="430" spans="1:13" ht="45" x14ac:dyDescent="0.25">
      <c r="A430" s="5" t="s">
        <v>140</v>
      </c>
      <c r="B430" s="5" t="s">
        <v>139</v>
      </c>
      <c r="C430" s="5" t="s">
        <v>145</v>
      </c>
      <c r="D430" s="5" t="s">
        <v>1606</v>
      </c>
      <c r="E430" s="8" t="s">
        <v>1607</v>
      </c>
      <c r="F430" s="8" t="s">
        <v>1608</v>
      </c>
      <c r="G430" s="5" t="s">
        <v>442</v>
      </c>
      <c r="H430" s="6">
        <v>630100</v>
      </c>
      <c r="I430" s="6"/>
      <c r="J430" s="5"/>
      <c r="K430" s="6"/>
      <c r="L430" s="6"/>
      <c r="M430" s="6"/>
    </row>
    <row r="431" spans="1:13" ht="45" x14ac:dyDescent="0.25">
      <c r="A431" s="5" t="s">
        <v>140</v>
      </c>
      <c r="B431" s="5" t="s">
        <v>139</v>
      </c>
      <c r="C431" s="5" t="s">
        <v>145</v>
      </c>
      <c r="D431" s="5" t="s">
        <v>1609</v>
      </c>
      <c r="E431" s="8" t="s">
        <v>1610</v>
      </c>
      <c r="F431" s="8" t="s">
        <v>1611</v>
      </c>
      <c r="G431" s="5" t="s">
        <v>442</v>
      </c>
      <c r="H431" s="6">
        <v>180000</v>
      </c>
      <c r="I431" s="6"/>
      <c r="J431" s="5"/>
      <c r="K431" s="6"/>
      <c r="L431" s="6"/>
      <c r="M431" s="6"/>
    </row>
    <row r="432" spans="1:13" ht="30" x14ac:dyDescent="0.25">
      <c r="A432" s="5" t="s">
        <v>140</v>
      </c>
      <c r="B432" s="5" t="s">
        <v>139</v>
      </c>
      <c r="C432" s="5" t="s">
        <v>145</v>
      </c>
      <c r="D432" s="5" t="s">
        <v>1612</v>
      </c>
      <c r="E432" s="8" t="s">
        <v>1613</v>
      </c>
      <c r="F432" s="8" t="s">
        <v>1614</v>
      </c>
      <c r="G432" s="5" t="s">
        <v>442</v>
      </c>
      <c r="H432" s="6">
        <v>2250000</v>
      </c>
      <c r="I432" s="6"/>
      <c r="J432" s="5"/>
      <c r="K432" s="6"/>
      <c r="L432" s="6"/>
      <c r="M432" s="6"/>
    </row>
    <row r="433" spans="1:13" ht="45" x14ac:dyDescent="0.25">
      <c r="A433" s="5" t="s">
        <v>140</v>
      </c>
      <c r="B433" s="5" t="s">
        <v>139</v>
      </c>
      <c r="C433" s="5" t="s">
        <v>145</v>
      </c>
      <c r="D433" s="5" t="s">
        <v>1615</v>
      </c>
      <c r="E433" s="8" t="s">
        <v>1616</v>
      </c>
      <c r="F433" s="8" t="s">
        <v>1617</v>
      </c>
      <c r="G433" s="5" t="s">
        <v>442</v>
      </c>
      <c r="H433" s="6">
        <v>320800</v>
      </c>
      <c r="I433" s="6"/>
      <c r="J433" s="5"/>
      <c r="K433" s="6"/>
      <c r="L433" s="6"/>
      <c r="M433" s="6"/>
    </row>
    <row r="434" spans="1:13" ht="30" x14ac:dyDescent="0.25">
      <c r="A434" s="5" t="s">
        <v>140</v>
      </c>
      <c r="B434" s="5" t="s">
        <v>139</v>
      </c>
      <c r="C434" s="5" t="s">
        <v>145</v>
      </c>
      <c r="D434" s="5" t="s">
        <v>1618</v>
      </c>
      <c r="E434" s="8" t="s">
        <v>1619</v>
      </c>
      <c r="F434" s="8" t="s">
        <v>1620</v>
      </c>
      <c r="G434" s="5" t="s">
        <v>442</v>
      </c>
      <c r="H434" s="6">
        <v>200975</v>
      </c>
      <c r="I434" s="6"/>
      <c r="J434" s="5"/>
      <c r="K434" s="6"/>
      <c r="L434" s="6"/>
      <c r="M434" s="6"/>
    </row>
    <row r="435" spans="1:13" ht="30" x14ac:dyDescent="0.25">
      <c r="A435" s="5" t="s">
        <v>140</v>
      </c>
      <c r="B435" s="5" t="s">
        <v>139</v>
      </c>
      <c r="C435" s="5" t="s">
        <v>145</v>
      </c>
      <c r="D435" s="5" t="s">
        <v>1621</v>
      </c>
      <c r="E435" s="8" t="s">
        <v>1622</v>
      </c>
      <c r="F435" s="8" t="s">
        <v>1623</v>
      </c>
      <c r="G435" s="5" t="s">
        <v>442</v>
      </c>
      <c r="H435" s="6">
        <v>77877</v>
      </c>
      <c r="I435" s="6"/>
      <c r="J435" s="5"/>
      <c r="K435" s="6"/>
      <c r="L435" s="6"/>
      <c r="M435" s="6"/>
    </row>
    <row r="436" spans="1:13" ht="30" x14ac:dyDescent="0.25">
      <c r="A436" s="5" t="s">
        <v>140</v>
      </c>
      <c r="B436" s="5" t="s">
        <v>139</v>
      </c>
      <c r="C436" s="5" t="s">
        <v>145</v>
      </c>
      <c r="D436" s="5" t="s">
        <v>1624</v>
      </c>
      <c r="E436" s="8" t="s">
        <v>1625</v>
      </c>
      <c r="F436" s="8" t="s">
        <v>1626</v>
      </c>
      <c r="G436" s="5" t="s">
        <v>442</v>
      </c>
      <c r="H436" s="6">
        <v>705666</v>
      </c>
      <c r="I436" s="6"/>
      <c r="J436" s="5"/>
      <c r="K436" s="6"/>
      <c r="L436" s="6"/>
      <c r="M436" s="6"/>
    </row>
    <row r="437" spans="1:13" ht="30" x14ac:dyDescent="0.25">
      <c r="A437" s="5" t="s">
        <v>140</v>
      </c>
      <c r="B437" s="5" t="s">
        <v>139</v>
      </c>
      <c r="C437" s="5" t="s">
        <v>145</v>
      </c>
      <c r="D437" s="5" t="s">
        <v>1627</v>
      </c>
      <c r="E437" s="8" t="s">
        <v>1628</v>
      </c>
      <c r="F437" s="8" t="s">
        <v>1629</v>
      </c>
      <c r="G437" s="5" t="s">
        <v>442</v>
      </c>
      <c r="H437" s="6">
        <v>265743</v>
      </c>
      <c r="I437" s="6"/>
      <c r="J437" s="5"/>
      <c r="K437" s="6"/>
      <c r="L437" s="6"/>
      <c r="M437" s="6"/>
    </row>
    <row r="438" spans="1:13" ht="30" x14ac:dyDescent="0.25">
      <c r="A438" s="5" t="s">
        <v>140</v>
      </c>
      <c r="B438" s="5" t="s">
        <v>139</v>
      </c>
      <c r="C438" s="5" t="s">
        <v>145</v>
      </c>
      <c r="D438" s="5" t="s">
        <v>1630</v>
      </c>
      <c r="E438" s="8" t="s">
        <v>1631</v>
      </c>
      <c r="F438" s="8" t="s">
        <v>1632</v>
      </c>
      <c r="G438" s="5" t="s">
        <v>442</v>
      </c>
      <c r="H438" s="6">
        <v>150000</v>
      </c>
      <c r="I438" s="6"/>
      <c r="J438" s="5"/>
      <c r="K438" s="6"/>
      <c r="L438" s="6"/>
      <c r="M438" s="6"/>
    </row>
    <row r="439" spans="1:13" ht="30" x14ac:dyDescent="0.25">
      <c r="A439" s="5" t="s">
        <v>140</v>
      </c>
      <c r="B439" s="5" t="s">
        <v>139</v>
      </c>
      <c r="C439" s="5" t="s">
        <v>145</v>
      </c>
      <c r="D439" s="5" t="s">
        <v>1633</v>
      </c>
      <c r="E439" s="8" t="s">
        <v>1634</v>
      </c>
      <c r="F439" s="8" t="s">
        <v>1635</v>
      </c>
      <c r="G439" s="5" t="s">
        <v>442</v>
      </c>
      <c r="H439" s="6">
        <v>400736</v>
      </c>
      <c r="I439" s="6"/>
      <c r="J439" s="5"/>
      <c r="K439" s="6"/>
      <c r="L439" s="6"/>
      <c r="M439" s="6"/>
    </row>
    <row r="440" spans="1:13" ht="30" x14ac:dyDescent="0.25">
      <c r="A440" s="5" t="s">
        <v>140</v>
      </c>
      <c r="B440" s="5" t="s">
        <v>139</v>
      </c>
      <c r="C440" s="5" t="s">
        <v>145</v>
      </c>
      <c r="D440" s="5" t="s">
        <v>1636</v>
      </c>
      <c r="E440" s="8" t="s">
        <v>1637</v>
      </c>
      <c r="F440" s="8" t="s">
        <v>1638</v>
      </c>
      <c r="G440" s="5" t="s">
        <v>442</v>
      </c>
      <c r="H440" s="6">
        <v>245371</v>
      </c>
      <c r="I440" s="6"/>
      <c r="J440" s="5"/>
      <c r="K440" s="6"/>
      <c r="L440" s="6"/>
      <c r="M440" s="6"/>
    </row>
    <row r="441" spans="1:13" ht="45" x14ac:dyDescent="0.25">
      <c r="A441" s="5" t="s">
        <v>140</v>
      </c>
      <c r="B441" s="5" t="s">
        <v>139</v>
      </c>
      <c r="C441" s="5" t="s">
        <v>145</v>
      </c>
      <c r="D441" s="5" t="s">
        <v>1639</v>
      </c>
      <c r="E441" s="8" t="s">
        <v>1640</v>
      </c>
      <c r="F441" s="8" t="s">
        <v>1641</v>
      </c>
      <c r="G441" s="5" t="s">
        <v>442</v>
      </c>
      <c r="H441" s="6">
        <v>318985</v>
      </c>
      <c r="I441" s="6"/>
      <c r="J441" s="5"/>
      <c r="K441" s="6"/>
      <c r="L441" s="6"/>
      <c r="M441" s="6"/>
    </row>
    <row r="442" spans="1:13" ht="30" x14ac:dyDescent="0.25">
      <c r="A442" s="5" t="s">
        <v>140</v>
      </c>
      <c r="B442" s="5" t="s">
        <v>139</v>
      </c>
      <c r="C442" s="5" t="s">
        <v>145</v>
      </c>
      <c r="D442" s="5" t="s">
        <v>1642</v>
      </c>
      <c r="E442" s="8" t="s">
        <v>1643</v>
      </c>
      <c r="F442" s="8" t="s">
        <v>1644</v>
      </c>
      <c r="G442" s="5" t="s">
        <v>442</v>
      </c>
      <c r="H442" s="6">
        <v>332340</v>
      </c>
      <c r="I442" s="6"/>
      <c r="J442" s="5"/>
      <c r="K442" s="6"/>
      <c r="L442" s="6"/>
      <c r="M442" s="6"/>
    </row>
    <row r="443" spans="1:13" ht="30" x14ac:dyDescent="0.25">
      <c r="A443" s="5" t="s">
        <v>140</v>
      </c>
      <c r="B443" s="5" t="s">
        <v>139</v>
      </c>
      <c r="C443" s="5" t="s">
        <v>145</v>
      </c>
      <c r="D443" s="5" t="s">
        <v>1645</v>
      </c>
      <c r="E443" s="8" t="s">
        <v>1646</v>
      </c>
      <c r="F443" s="8" t="s">
        <v>1647</v>
      </c>
      <c r="G443" s="5" t="s">
        <v>442</v>
      </c>
      <c r="H443" s="6">
        <v>294298</v>
      </c>
      <c r="I443" s="6"/>
      <c r="J443" s="5"/>
      <c r="K443" s="6"/>
      <c r="L443" s="6"/>
      <c r="M443" s="6"/>
    </row>
    <row r="444" spans="1:13" ht="45" x14ac:dyDescent="0.25">
      <c r="A444" s="5" t="s">
        <v>140</v>
      </c>
      <c r="B444" s="5" t="s">
        <v>139</v>
      </c>
      <c r="C444" s="5" t="s">
        <v>145</v>
      </c>
      <c r="D444" s="5" t="s">
        <v>1648</v>
      </c>
      <c r="E444" s="8" t="s">
        <v>1649</v>
      </c>
      <c r="F444" s="8" t="s">
        <v>1649</v>
      </c>
      <c r="G444" s="5" t="s">
        <v>442</v>
      </c>
      <c r="H444" s="6">
        <v>476887</v>
      </c>
      <c r="I444" s="6"/>
      <c r="J444" s="5"/>
      <c r="K444" s="6"/>
      <c r="L444" s="6"/>
      <c r="M444" s="6"/>
    </row>
    <row r="445" spans="1:13" ht="30" x14ac:dyDescent="0.25">
      <c r="A445" s="5" t="s">
        <v>140</v>
      </c>
      <c r="B445" s="5" t="s">
        <v>139</v>
      </c>
      <c r="C445" s="5" t="s">
        <v>145</v>
      </c>
      <c r="D445" s="5" t="s">
        <v>1650</v>
      </c>
      <c r="E445" s="8" t="s">
        <v>1651</v>
      </c>
      <c r="F445" s="8" t="s">
        <v>1651</v>
      </c>
      <c r="G445" s="5" t="s">
        <v>442</v>
      </c>
      <c r="H445" s="6">
        <v>245000</v>
      </c>
      <c r="I445" s="6"/>
      <c r="J445" s="5"/>
      <c r="K445" s="6"/>
      <c r="L445" s="6"/>
      <c r="M445" s="6"/>
    </row>
    <row r="446" spans="1:13" ht="30" x14ac:dyDescent="0.25">
      <c r="A446" s="5" t="s">
        <v>140</v>
      </c>
      <c r="B446" s="5" t="s">
        <v>139</v>
      </c>
      <c r="C446" s="5" t="s">
        <v>145</v>
      </c>
      <c r="D446" s="5" t="s">
        <v>1652</v>
      </c>
      <c r="E446" s="8" t="s">
        <v>1653</v>
      </c>
      <c r="F446" s="8" t="s">
        <v>1654</v>
      </c>
      <c r="G446" s="5" t="s">
        <v>442</v>
      </c>
      <c r="H446" s="6">
        <v>938400</v>
      </c>
      <c r="I446" s="6"/>
      <c r="J446" s="5"/>
      <c r="K446" s="6"/>
      <c r="L446" s="6"/>
      <c r="M446" s="6"/>
    </row>
    <row r="447" spans="1:13" ht="30" x14ac:dyDescent="0.25">
      <c r="A447" s="5" t="s">
        <v>140</v>
      </c>
      <c r="B447" s="5" t="s">
        <v>139</v>
      </c>
      <c r="C447" s="5" t="s">
        <v>145</v>
      </c>
      <c r="D447" s="5" t="s">
        <v>1655</v>
      </c>
      <c r="E447" s="8" t="s">
        <v>1656</v>
      </c>
      <c r="F447" s="8" t="s">
        <v>1657</v>
      </c>
      <c r="G447" s="5" t="s">
        <v>442</v>
      </c>
      <c r="H447" s="6">
        <v>338819</v>
      </c>
      <c r="I447" s="6"/>
      <c r="J447" s="5"/>
      <c r="K447" s="6"/>
      <c r="L447" s="6"/>
      <c r="M447" s="6"/>
    </row>
    <row r="448" spans="1:13" ht="30" x14ac:dyDescent="0.25">
      <c r="A448" s="5" t="s">
        <v>140</v>
      </c>
      <c r="B448" s="5" t="s">
        <v>139</v>
      </c>
      <c r="C448" s="5" t="s">
        <v>145</v>
      </c>
      <c r="D448" s="5" t="s">
        <v>1658</v>
      </c>
      <c r="E448" s="8" t="s">
        <v>1659</v>
      </c>
      <c r="F448" s="8" t="s">
        <v>1660</v>
      </c>
      <c r="G448" s="5" t="s">
        <v>442</v>
      </c>
      <c r="H448" s="6">
        <v>331206</v>
      </c>
      <c r="I448" s="6"/>
      <c r="J448" s="5"/>
      <c r="K448" s="6"/>
      <c r="L448" s="6"/>
      <c r="M448" s="6"/>
    </row>
    <row r="449" spans="1:13" ht="30" x14ac:dyDescent="0.25">
      <c r="A449" s="5" t="s">
        <v>140</v>
      </c>
      <c r="B449" s="5" t="s">
        <v>139</v>
      </c>
      <c r="C449" s="5" t="s">
        <v>145</v>
      </c>
      <c r="D449" s="5" t="s">
        <v>1661</v>
      </c>
      <c r="E449" s="8" t="s">
        <v>1662</v>
      </c>
      <c r="F449" s="8" t="s">
        <v>1663</v>
      </c>
      <c r="G449" s="5" t="s">
        <v>442</v>
      </c>
      <c r="H449" s="6">
        <v>554565</v>
      </c>
      <c r="I449" s="6"/>
      <c r="J449" s="5"/>
      <c r="K449" s="6"/>
      <c r="L449" s="6"/>
      <c r="M449" s="6"/>
    </row>
    <row r="450" spans="1:13" ht="30" x14ac:dyDescent="0.25">
      <c r="A450" s="5" t="s">
        <v>140</v>
      </c>
      <c r="B450" s="5" t="s">
        <v>139</v>
      </c>
      <c r="C450" s="5" t="s">
        <v>145</v>
      </c>
      <c r="D450" s="5" t="s">
        <v>1664</v>
      </c>
      <c r="E450" s="8" t="s">
        <v>1665</v>
      </c>
      <c r="F450" s="8" t="s">
        <v>1666</v>
      </c>
      <c r="G450" s="5" t="s">
        <v>442</v>
      </c>
      <c r="H450" s="6">
        <v>443138</v>
      </c>
      <c r="I450" s="6"/>
      <c r="J450" s="5"/>
      <c r="K450" s="6"/>
      <c r="L450" s="6"/>
      <c r="M450" s="6"/>
    </row>
    <row r="451" spans="1:13" ht="30" x14ac:dyDescent="0.25">
      <c r="A451" s="5" t="s">
        <v>140</v>
      </c>
      <c r="B451" s="5" t="s">
        <v>139</v>
      </c>
      <c r="C451" s="5" t="s">
        <v>145</v>
      </c>
      <c r="D451" s="5" t="s">
        <v>1667</v>
      </c>
      <c r="E451" s="8" t="s">
        <v>1668</v>
      </c>
      <c r="F451" s="8" t="s">
        <v>1668</v>
      </c>
      <c r="G451" s="5" t="s">
        <v>442</v>
      </c>
      <c r="H451" s="6">
        <v>263437</v>
      </c>
      <c r="I451" s="6"/>
      <c r="J451" s="5"/>
      <c r="K451" s="6"/>
      <c r="L451" s="6"/>
      <c r="M451" s="6"/>
    </row>
    <row r="452" spans="1:13" ht="45" x14ac:dyDescent="0.25">
      <c r="A452" s="5" t="s">
        <v>140</v>
      </c>
      <c r="B452" s="5" t="s">
        <v>139</v>
      </c>
      <c r="C452" s="5" t="s">
        <v>145</v>
      </c>
      <c r="D452" s="5" t="s">
        <v>1669</v>
      </c>
      <c r="E452" s="8" t="s">
        <v>1670</v>
      </c>
      <c r="F452" s="8" t="s">
        <v>1671</v>
      </c>
      <c r="G452" s="5" t="s">
        <v>442</v>
      </c>
      <c r="H452" s="6">
        <v>346950</v>
      </c>
      <c r="I452" s="6"/>
      <c r="J452" s="5"/>
      <c r="K452" s="6"/>
      <c r="L452" s="6"/>
      <c r="M452" s="6"/>
    </row>
    <row r="453" spans="1:13" ht="30" x14ac:dyDescent="0.25">
      <c r="A453" s="5" t="s">
        <v>140</v>
      </c>
      <c r="B453" s="5" t="s">
        <v>139</v>
      </c>
      <c r="C453" s="5" t="s">
        <v>145</v>
      </c>
      <c r="D453" s="5" t="s">
        <v>1672</v>
      </c>
      <c r="E453" s="8" t="s">
        <v>1673</v>
      </c>
      <c r="F453" s="8" t="s">
        <v>1674</v>
      </c>
      <c r="G453" s="5" t="s">
        <v>442</v>
      </c>
      <c r="H453" s="6">
        <v>461908</v>
      </c>
      <c r="I453" s="6"/>
      <c r="J453" s="5"/>
      <c r="K453" s="6"/>
      <c r="L453" s="6"/>
      <c r="M453" s="6"/>
    </row>
    <row r="454" spans="1:13" ht="30" x14ac:dyDescent="0.25">
      <c r="A454" s="5" t="s">
        <v>140</v>
      </c>
      <c r="B454" s="5" t="s">
        <v>139</v>
      </c>
      <c r="C454" s="5" t="s">
        <v>145</v>
      </c>
      <c r="D454" s="5" t="s">
        <v>1675</v>
      </c>
      <c r="E454" s="8" t="s">
        <v>1676</v>
      </c>
      <c r="F454" s="8" t="s">
        <v>1676</v>
      </c>
      <c r="G454" s="5" t="s">
        <v>442</v>
      </c>
      <c r="H454" s="6">
        <v>321100</v>
      </c>
      <c r="I454" s="6"/>
      <c r="J454" s="5"/>
      <c r="K454" s="6"/>
      <c r="L454" s="6"/>
      <c r="M454" s="6"/>
    </row>
    <row r="455" spans="1:13" ht="30" x14ac:dyDescent="0.25">
      <c r="A455" s="5" t="s">
        <v>140</v>
      </c>
      <c r="B455" s="5" t="s">
        <v>139</v>
      </c>
      <c r="C455" s="5" t="s">
        <v>145</v>
      </c>
      <c r="D455" s="5" t="s">
        <v>1677</v>
      </c>
      <c r="E455" s="8" t="s">
        <v>1678</v>
      </c>
      <c r="F455" s="8" t="s">
        <v>1679</v>
      </c>
      <c r="G455" s="5" t="s">
        <v>442</v>
      </c>
      <c r="H455" s="6">
        <v>291228</v>
      </c>
      <c r="I455" s="6"/>
      <c r="J455" s="5"/>
      <c r="K455" s="6"/>
      <c r="L455" s="6"/>
      <c r="M455" s="6"/>
    </row>
    <row r="456" spans="1:13" ht="45" x14ac:dyDescent="0.25">
      <c r="A456" s="5" t="s">
        <v>140</v>
      </c>
      <c r="B456" s="5" t="s">
        <v>139</v>
      </c>
      <c r="C456" s="5" t="s">
        <v>145</v>
      </c>
      <c r="D456" s="5" t="s">
        <v>1680</v>
      </c>
      <c r="E456" s="8" t="s">
        <v>1681</v>
      </c>
      <c r="F456" s="8" t="s">
        <v>1682</v>
      </c>
      <c r="G456" s="5" t="s">
        <v>442</v>
      </c>
      <c r="H456" s="6">
        <v>267889</v>
      </c>
      <c r="I456" s="6"/>
      <c r="J456" s="5"/>
      <c r="K456" s="6"/>
      <c r="L456" s="6"/>
      <c r="M456" s="6"/>
    </row>
    <row r="457" spans="1:13" ht="45" x14ac:dyDescent="0.25">
      <c r="A457" s="5" t="s">
        <v>140</v>
      </c>
      <c r="B457" s="5" t="s">
        <v>139</v>
      </c>
      <c r="C457" s="5" t="s">
        <v>145</v>
      </c>
      <c r="D457" s="5" t="s">
        <v>1683</v>
      </c>
      <c r="E457" s="8" t="s">
        <v>1684</v>
      </c>
      <c r="F457" s="8" t="s">
        <v>1685</v>
      </c>
      <c r="G457" s="5" t="s">
        <v>442</v>
      </c>
      <c r="H457" s="6">
        <v>700000</v>
      </c>
      <c r="I457" s="6"/>
      <c r="J457" s="5"/>
      <c r="K457" s="6"/>
      <c r="L457" s="6"/>
      <c r="M457" s="6"/>
    </row>
    <row r="458" spans="1:13" ht="30" x14ac:dyDescent="0.25">
      <c r="A458" s="5" t="s">
        <v>140</v>
      </c>
      <c r="B458" s="5" t="s">
        <v>139</v>
      </c>
      <c r="C458" s="5" t="s">
        <v>145</v>
      </c>
      <c r="D458" s="5" t="s">
        <v>1686</v>
      </c>
      <c r="E458" s="8" t="s">
        <v>1687</v>
      </c>
      <c r="F458" s="8" t="s">
        <v>1688</v>
      </c>
      <c r="G458" s="5" t="s">
        <v>442</v>
      </c>
      <c r="H458" s="6">
        <v>324150</v>
      </c>
      <c r="I458" s="6"/>
      <c r="J458" s="5"/>
      <c r="K458" s="6"/>
      <c r="L458" s="6"/>
      <c r="M458" s="6"/>
    </row>
    <row r="459" spans="1:13" ht="45" x14ac:dyDescent="0.25">
      <c r="A459" s="5" t="s">
        <v>140</v>
      </c>
      <c r="B459" s="5" t="s">
        <v>139</v>
      </c>
      <c r="C459" s="5" t="s">
        <v>145</v>
      </c>
      <c r="D459" s="5" t="s">
        <v>1689</v>
      </c>
      <c r="E459" s="8" t="s">
        <v>1690</v>
      </c>
      <c r="F459" s="8" t="s">
        <v>1690</v>
      </c>
      <c r="G459" s="5" t="s">
        <v>442</v>
      </c>
      <c r="H459" s="6">
        <v>296709</v>
      </c>
      <c r="I459" s="6"/>
      <c r="J459" s="5"/>
      <c r="K459" s="6"/>
      <c r="L459" s="6"/>
      <c r="M459" s="6"/>
    </row>
    <row r="460" spans="1:13" ht="30" x14ac:dyDescent="0.25">
      <c r="A460" s="5" t="s">
        <v>140</v>
      </c>
      <c r="B460" s="5" t="s">
        <v>139</v>
      </c>
      <c r="C460" s="5" t="s">
        <v>145</v>
      </c>
      <c r="D460" s="5" t="s">
        <v>1691</v>
      </c>
      <c r="E460" s="8" t="s">
        <v>1692</v>
      </c>
      <c r="F460" s="8" t="s">
        <v>1693</v>
      </c>
      <c r="G460" s="5" t="s">
        <v>442</v>
      </c>
      <c r="H460" s="6">
        <v>177591</v>
      </c>
      <c r="I460" s="6"/>
      <c r="J460" s="5"/>
      <c r="K460" s="6"/>
      <c r="L460" s="6"/>
      <c r="M460" s="6"/>
    </row>
    <row r="461" spans="1:13" ht="30" x14ac:dyDescent="0.25">
      <c r="A461" s="5" t="s">
        <v>140</v>
      </c>
      <c r="B461" s="5" t="s">
        <v>139</v>
      </c>
      <c r="C461" s="5" t="s">
        <v>145</v>
      </c>
      <c r="D461" s="5" t="s">
        <v>1694</v>
      </c>
      <c r="E461" s="8" t="s">
        <v>1695</v>
      </c>
      <c r="F461" s="8" t="s">
        <v>1696</v>
      </c>
      <c r="G461" s="5" t="s">
        <v>442</v>
      </c>
      <c r="H461" s="6">
        <v>25420</v>
      </c>
      <c r="I461" s="6"/>
      <c r="J461" s="5"/>
      <c r="K461" s="6"/>
      <c r="L461" s="6"/>
      <c r="M461" s="6"/>
    </row>
    <row r="462" spans="1:13" ht="30" x14ac:dyDescent="0.25">
      <c r="A462" s="5" t="s">
        <v>140</v>
      </c>
      <c r="B462" s="5" t="s">
        <v>139</v>
      </c>
      <c r="C462" s="5" t="s">
        <v>145</v>
      </c>
      <c r="D462" s="5" t="s">
        <v>1697</v>
      </c>
      <c r="E462" s="8" t="s">
        <v>1698</v>
      </c>
      <c r="F462" s="8" t="s">
        <v>1699</v>
      </c>
      <c r="G462" s="5" t="s">
        <v>442</v>
      </c>
      <c r="H462" s="6">
        <v>687849</v>
      </c>
      <c r="I462" s="6"/>
      <c r="J462" s="5"/>
      <c r="K462" s="6"/>
      <c r="L462" s="6"/>
      <c r="M462" s="6"/>
    </row>
    <row r="463" spans="1:13" ht="30" x14ac:dyDescent="0.25">
      <c r="A463" s="5" t="s">
        <v>140</v>
      </c>
      <c r="B463" s="5" t="s">
        <v>139</v>
      </c>
      <c r="C463" s="5" t="s">
        <v>145</v>
      </c>
      <c r="D463" s="5" t="s">
        <v>1700</v>
      </c>
      <c r="E463" s="8" t="s">
        <v>1701</v>
      </c>
      <c r="F463" s="8" t="s">
        <v>1702</v>
      </c>
      <c r="G463" s="5" t="s">
        <v>442</v>
      </c>
      <c r="H463" s="6">
        <v>1528600</v>
      </c>
      <c r="I463" s="6"/>
      <c r="J463" s="5"/>
      <c r="K463" s="6"/>
      <c r="L463" s="6"/>
      <c r="M463" s="6"/>
    </row>
    <row r="464" spans="1:13" ht="30" x14ac:dyDescent="0.25">
      <c r="A464" s="5" t="s">
        <v>140</v>
      </c>
      <c r="B464" s="5" t="s">
        <v>139</v>
      </c>
      <c r="C464" s="5" t="s">
        <v>145</v>
      </c>
      <c r="D464" s="5" t="s">
        <v>1703</v>
      </c>
      <c r="E464" s="8" t="s">
        <v>1704</v>
      </c>
      <c r="F464" s="8" t="s">
        <v>1705</v>
      </c>
      <c r="G464" s="5" t="s">
        <v>442</v>
      </c>
      <c r="H464" s="6">
        <v>214262</v>
      </c>
      <c r="I464" s="6"/>
      <c r="J464" s="5"/>
      <c r="K464" s="6"/>
      <c r="L464" s="6"/>
      <c r="M464" s="6"/>
    </row>
    <row r="465" spans="1:13" ht="30" x14ac:dyDescent="0.25">
      <c r="A465" s="5" t="s">
        <v>140</v>
      </c>
      <c r="B465" s="5" t="s">
        <v>139</v>
      </c>
      <c r="C465" s="5" t="s">
        <v>145</v>
      </c>
      <c r="D465" s="5" t="s">
        <v>1706</v>
      </c>
      <c r="E465" s="8" t="s">
        <v>1707</v>
      </c>
      <c r="F465" s="8" t="s">
        <v>1707</v>
      </c>
      <c r="G465" s="5" t="s">
        <v>442</v>
      </c>
      <c r="H465" s="6">
        <v>1531900</v>
      </c>
      <c r="I465" s="6"/>
      <c r="J465" s="5"/>
      <c r="K465" s="6"/>
      <c r="L465" s="6"/>
      <c r="M465" s="6"/>
    </row>
    <row r="466" spans="1:13" ht="45" x14ac:dyDescent="0.25">
      <c r="A466" s="5" t="s">
        <v>140</v>
      </c>
      <c r="B466" s="5" t="s">
        <v>139</v>
      </c>
      <c r="C466" s="5" t="s">
        <v>145</v>
      </c>
      <c r="D466" s="5" t="s">
        <v>1708</v>
      </c>
      <c r="E466" s="8" t="s">
        <v>1709</v>
      </c>
      <c r="F466" s="8" t="s">
        <v>1710</v>
      </c>
      <c r="G466" s="5" t="s">
        <v>442</v>
      </c>
      <c r="H466" s="6">
        <v>519446</v>
      </c>
      <c r="I466" s="6"/>
      <c r="J466" s="5"/>
      <c r="K466" s="6"/>
      <c r="L466" s="6"/>
      <c r="M466" s="6"/>
    </row>
    <row r="467" spans="1:13" ht="30" x14ac:dyDescent="0.25">
      <c r="A467" s="5" t="s">
        <v>140</v>
      </c>
      <c r="B467" s="5" t="s">
        <v>139</v>
      </c>
      <c r="C467" s="5" t="s">
        <v>145</v>
      </c>
      <c r="D467" s="5" t="s">
        <v>1711</v>
      </c>
      <c r="E467" s="8" t="s">
        <v>1712</v>
      </c>
      <c r="F467" s="8" t="s">
        <v>1712</v>
      </c>
      <c r="G467" s="5" t="s">
        <v>442</v>
      </c>
      <c r="H467" s="6">
        <v>2000000</v>
      </c>
      <c r="I467" s="6"/>
      <c r="J467" s="5"/>
      <c r="K467" s="6"/>
      <c r="L467" s="6"/>
      <c r="M467" s="6"/>
    </row>
    <row r="468" spans="1:13" ht="45" x14ac:dyDescent="0.25">
      <c r="A468" s="5" t="s">
        <v>140</v>
      </c>
      <c r="B468" s="5" t="s">
        <v>139</v>
      </c>
      <c r="C468" s="5" t="s">
        <v>145</v>
      </c>
      <c r="D468" s="5" t="s">
        <v>1713</v>
      </c>
      <c r="E468" s="8" t="s">
        <v>1714</v>
      </c>
      <c r="F468" s="8" t="s">
        <v>1715</v>
      </c>
      <c r="G468" s="5" t="s">
        <v>442</v>
      </c>
      <c r="H468" s="6">
        <v>596700</v>
      </c>
      <c r="I468" s="6"/>
      <c r="J468" s="5"/>
      <c r="K468" s="6"/>
      <c r="L468" s="6"/>
      <c r="M468" s="6"/>
    </row>
    <row r="469" spans="1:13" ht="30" x14ac:dyDescent="0.25">
      <c r="A469" s="5" t="s">
        <v>140</v>
      </c>
      <c r="B469" s="5" t="s">
        <v>139</v>
      </c>
      <c r="C469" s="5" t="s">
        <v>145</v>
      </c>
      <c r="D469" s="5" t="s">
        <v>1716</v>
      </c>
      <c r="E469" s="8" t="s">
        <v>1717</v>
      </c>
      <c r="F469" s="8" t="s">
        <v>1718</v>
      </c>
      <c r="G469" s="5" t="s">
        <v>442</v>
      </c>
      <c r="H469" s="6">
        <v>716926</v>
      </c>
      <c r="I469" s="6"/>
      <c r="J469" s="5"/>
      <c r="K469" s="6"/>
      <c r="L469" s="6"/>
      <c r="M469" s="6"/>
    </row>
    <row r="470" spans="1:13" ht="30" x14ac:dyDescent="0.25">
      <c r="A470" s="5" t="s">
        <v>140</v>
      </c>
      <c r="B470" s="5" t="s">
        <v>139</v>
      </c>
      <c r="C470" s="5" t="s">
        <v>145</v>
      </c>
      <c r="D470" s="5" t="s">
        <v>1719</v>
      </c>
      <c r="E470" s="8" t="s">
        <v>1720</v>
      </c>
      <c r="F470" s="8" t="s">
        <v>1721</v>
      </c>
      <c r="G470" s="5" t="s">
        <v>442</v>
      </c>
      <c r="H470" s="6">
        <v>1411100</v>
      </c>
      <c r="I470" s="6"/>
      <c r="J470" s="5"/>
      <c r="K470" s="6"/>
      <c r="L470" s="6"/>
      <c r="M470" s="6"/>
    </row>
    <row r="471" spans="1:13" ht="30" x14ac:dyDescent="0.25">
      <c r="A471" s="5" t="s">
        <v>140</v>
      </c>
      <c r="B471" s="5" t="s">
        <v>139</v>
      </c>
      <c r="C471" s="5" t="s">
        <v>145</v>
      </c>
      <c r="D471" s="5" t="s">
        <v>1722</v>
      </c>
      <c r="E471" s="8" t="s">
        <v>1723</v>
      </c>
      <c r="F471" s="8" t="s">
        <v>1723</v>
      </c>
      <c r="G471" s="5" t="s">
        <v>442</v>
      </c>
      <c r="H471" s="6">
        <v>655324</v>
      </c>
      <c r="I471" s="6"/>
      <c r="J471" s="5"/>
      <c r="K471" s="6"/>
      <c r="L471" s="6"/>
      <c r="M471" s="6"/>
    </row>
    <row r="472" spans="1:13" ht="30" x14ac:dyDescent="0.25">
      <c r="A472" s="5" t="s">
        <v>140</v>
      </c>
      <c r="B472" s="5" t="s">
        <v>139</v>
      </c>
      <c r="C472" s="5" t="s">
        <v>145</v>
      </c>
      <c r="D472" s="5" t="s">
        <v>1724</v>
      </c>
      <c r="E472" s="8" t="s">
        <v>1725</v>
      </c>
      <c r="F472" s="8" t="s">
        <v>1725</v>
      </c>
      <c r="G472" s="5" t="s">
        <v>442</v>
      </c>
      <c r="H472" s="6">
        <v>122598</v>
      </c>
      <c r="I472" s="6"/>
      <c r="J472" s="5"/>
      <c r="K472" s="6"/>
      <c r="L472" s="6"/>
      <c r="M472" s="6"/>
    </row>
    <row r="473" spans="1:13" ht="45" x14ac:dyDescent="0.25">
      <c r="A473" s="5" t="s">
        <v>140</v>
      </c>
      <c r="B473" s="5" t="s">
        <v>139</v>
      </c>
      <c r="C473" s="5" t="s">
        <v>145</v>
      </c>
      <c r="D473" s="5" t="s">
        <v>1726</v>
      </c>
      <c r="E473" s="8" t="s">
        <v>1727</v>
      </c>
      <c r="F473" s="8" t="s">
        <v>1728</v>
      </c>
      <c r="G473" s="5" t="s">
        <v>442</v>
      </c>
      <c r="H473" s="6">
        <v>156994</v>
      </c>
      <c r="I473" s="6"/>
      <c r="J473" s="5"/>
      <c r="K473" s="6"/>
      <c r="L473" s="6"/>
      <c r="M473" s="6"/>
    </row>
    <row r="474" spans="1:13" ht="45" x14ac:dyDescent="0.25">
      <c r="A474" s="5" t="s">
        <v>140</v>
      </c>
      <c r="B474" s="5" t="s">
        <v>139</v>
      </c>
      <c r="C474" s="5" t="s">
        <v>145</v>
      </c>
      <c r="D474" s="5" t="s">
        <v>1729</v>
      </c>
      <c r="E474" s="8" t="s">
        <v>1730</v>
      </c>
      <c r="F474" s="8" t="s">
        <v>1731</v>
      </c>
      <c r="G474" s="5" t="s">
        <v>442</v>
      </c>
      <c r="H474" s="6">
        <v>165240</v>
      </c>
      <c r="I474" s="6"/>
      <c r="J474" s="5"/>
      <c r="K474" s="6"/>
      <c r="L474" s="6"/>
      <c r="M474" s="6"/>
    </row>
    <row r="475" spans="1:13" ht="30" x14ac:dyDescent="0.25">
      <c r="A475" s="5" t="s">
        <v>140</v>
      </c>
      <c r="B475" s="5" t="s">
        <v>139</v>
      </c>
      <c r="C475" s="5" t="s">
        <v>145</v>
      </c>
      <c r="D475" s="5" t="s">
        <v>1732</v>
      </c>
      <c r="E475" s="8" t="s">
        <v>1733</v>
      </c>
      <c r="F475" s="8" t="s">
        <v>1734</v>
      </c>
      <c r="G475" s="5" t="s">
        <v>442</v>
      </c>
      <c r="H475" s="6">
        <v>622499</v>
      </c>
      <c r="I475" s="6"/>
      <c r="J475" s="5"/>
      <c r="K475" s="6"/>
      <c r="L475" s="6"/>
      <c r="M475" s="6"/>
    </row>
    <row r="476" spans="1:13" ht="30" x14ac:dyDescent="0.25">
      <c r="A476" s="5" t="s">
        <v>140</v>
      </c>
      <c r="B476" s="5" t="s">
        <v>139</v>
      </c>
      <c r="C476" s="5" t="s">
        <v>145</v>
      </c>
      <c r="D476" s="5" t="s">
        <v>1735</v>
      </c>
      <c r="E476" s="8" t="s">
        <v>1736</v>
      </c>
      <c r="F476" s="8" t="s">
        <v>1737</v>
      </c>
      <c r="G476" s="5" t="s">
        <v>442</v>
      </c>
      <c r="H476" s="6">
        <v>1025804</v>
      </c>
      <c r="I476" s="6"/>
      <c r="J476" s="5"/>
      <c r="K476" s="6"/>
      <c r="L476" s="6"/>
      <c r="M476" s="6"/>
    </row>
    <row r="477" spans="1:13" ht="30" x14ac:dyDescent="0.25">
      <c r="A477" s="5" t="s">
        <v>140</v>
      </c>
      <c r="B477" s="5" t="s">
        <v>139</v>
      </c>
      <c r="C477" s="5" t="s">
        <v>145</v>
      </c>
      <c r="D477" s="5" t="s">
        <v>1738</v>
      </c>
      <c r="E477" s="8" t="s">
        <v>1739</v>
      </c>
      <c r="F477" s="8" t="s">
        <v>1740</v>
      </c>
      <c r="G477" s="5" t="s">
        <v>442</v>
      </c>
      <c r="H477" s="6">
        <v>843554</v>
      </c>
      <c r="I477" s="6"/>
      <c r="J477" s="5"/>
      <c r="K477" s="6"/>
      <c r="L477" s="6"/>
      <c r="M477" s="6"/>
    </row>
    <row r="478" spans="1:13" ht="30" x14ac:dyDescent="0.25">
      <c r="A478" s="5" t="s">
        <v>140</v>
      </c>
      <c r="B478" s="5" t="s">
        <v>139</v>
      </c>
      <c r="C478" s="5" t="s">
        <v>145</v>
      </c>
      <c r="D478" s="5" t="s">
        <v>1741</v>
      </c>
      <c r="E478" s="8" t="s">
        <v>1742</v>
      </c>
      <c r="F478" s="8" t="s">
        <v>1743</v>
      </c>
      <c r="G478" s="5" t="s">
        <v>442</v>
      </c>
      <c r="H478" s="6">
        <v>413600</v>
      </c>
      <c r="I478" s="6"/>
      <c r="J478" s="5"/>
      <c r="K478" s="6"/>
      <c r="L478" s="6"/>
      <c r="M478" s="6"/>
    </row>
    <row r="479" spans="1:13" ht="30" x14ac:dyDescent="0.25">
      <c r="A479" s="5" t="s">
        <v>140</v>
      </c>
      <c r="B479" s="5" t="s">
        <v>139</v>
      </c>
      <c r="C479" s="5" t="s">
        <v>145</v>
      </c>
      <c r="D479" s="5" t="s">
        <v>1744</v>
      </c>
      <c r="E479" s="8" t="s">
        <v>1745</v>
      </c>
      <c r="F479" s="8" t="s">
        <v>1745</v>
      </c>
      <c r="G479" s="5" t="s">
        <v>442</v>
      </c>
      <c r="H479" s="6">
        <v>434750</v>
      </c>
      <c r="I479" s="6"/>
      <c r="J479" s="5"/>
      <c r="K479" s="6"/>
      <c r="L479" s="6"/>
      <c r="M479" s="6"/>
    </row>
    <row r="480" spans="1:13" ht="45" x14ac:dyDescent="0.25">
      <c r="A480" s="5" t="s">
        <v>140</v>
      </c>
      <c r="B480" s="5" t="s">
        <v>139</v>
      </c>
      <c r="C480" s="5" t="s">
        <v>145</v>
      </c>
      <c r="D480" s="5" t="s">
        <v>1746</v>
      </c>
      <c r="E480" s="8" t="s">
        <v>1747</v>
      </c>
      <c r="F480" s="8" t="s">
        <v>1748</v>
      </c>
      <c r="G480" s="5" t="s">
        <v>442</v>
      </c>
      <c r="H480" s="6">
        <v>396090</v>
      </c>
      <c r="I480" s="6"/>
      <c r="J480" s="5"/>
      <c r="K480" s="6"/>
      <c r="L480" s="6"/>
      <c r="M480" s="6"/>
    </row>
    <row r="481" spans="1:13" ht="30" x14ac:dyDescent="0.25">
      <c r="A481" s="5" t="s">
        <v>140</v>
      </c>
      <c r="B481" s="5" t="s">
        <v>139</v>
      </c>
      <c r="C481" s="5" t="s">
        <v>145</v>
      </c>
      <c r="D481" s="5" t="s">
        <v>1749</v>
      </c>
      <c r="E481" s="8" t="s">
        <v>1750</v>
      </c>
      <c r="F481" s="8" t="s">
        <v>1751</v>
      </c>
      <c r="G481" s="5" t="s">
        <v>442</v>
      </c>
      <c r="H481" s="6">
        <v>1405205</v>
      </c>
      <c r="I481" s="6"/>
      <c r="J481" s="5"/>
      <c r="K481" s="6"/>
      <c r="L481" s="6"/>
      <c r="M481" s="6"/>
    </row>
    <row r="482" spans="1:13" ht="30" x14ac:dyDescent="0.25">
      <c r="A482" s="5" t="s">
        <v>140</v>
      </c>
      <c r="B482" s="5" t="s">
        <v>139</v>
      </c>
      <c r="C482" s="5" t="s">
        <v>145</v>
      </c>
      <c r="D482" s="5" t="s">
        <v>1752</v>
      </c>
      <c r="E482" s="8" t="s">
        <v>1753</v>
      </c>
      <c r="F482" s="8" t="s">
        <v>1754</v>
      </c>
      <c r="G482" s="5" t="s">
        <v>442</v>
      </c>
      <c r="H482" s="6">
        <v>692900</v>
      </c>
      <c r="I482" s="6"/>
      <c r="J482" s="5"/>
      <c r="K482" s="6"/>
      <c r="L482" s="6"/>
      <c r="M482" s="6"/>
    </row>
    <row r="483" spans="1:13" ht="30" x14ac:dyDescent="0.25">
      <c r="A483" s="5" t="s">
        <v>140</v>
      </c>
      <c r="B483" s="5" t="s">
        <v>139</v>
      </c>
      <c r="C483" s="5" t="s">
        <v>145</v>
      </c>
      <c r="D483" s="5" t="s">
        <v>1755</v>
      </c>
      <c r="E483" s="8" t="s">
        <v>1756</v>
      </c>
      <c r="F483" s="8" t="s">
        <v>1757</v>
      </c>
      <c r="G483" s="5" t="s">
        <v>442</v>
      </c>
      <c r="H483" s="6">
        <v>2104564</v>
      </c>
      <c r="I483" s="6"/>
      <c r="J483" s="5"/>
      <c r="K483" s="6"/>
      <c r="L483" s="6"/>
      <c r="M483" s="6"/>
    </row>
    <row r="484" spans="1:13" ht="60" x14ac:dyDescent="0.25">
      <c r="A484" s="5" t="s">
        <v>140</v>
      </c>
      <c r="B484" s="5" t="s">
        <v>139</v>
      </c>
      <c r="C484" s="5" t="s">
        <v>145</v>
      </c>
      <c r="D484" s="5" t="s">
        <v>1758</v>
      </c>
      <c r="E484" s="8" t="s">
        <v>1759</v>
      </c>
      <c r="F484" s="8" t="s">
        <v>1760</v>
      </c>
      <c r="G484" s="5" t="s">
        <v>442</v>
      </c>
      <c r="H484" s="6">
        <v>598716</v>
      </c>
      <c r="I484" s="6"/>
      <c r="J484" s="5"/>
      <c r="K484" s="6"/>
      <c r="L484" s="6"/>
      <c r="M484" s="6"/>
    </row>
    <row r="485" spans="1:13" ht="45" x14ac:dyDescent="0.25">
      <c r="A485" s="5" t="s">
        <v>140</v>
      </c>
      <c r="B485" s="5" t="s">
        <v>139</v>
      </c>
      <c r="C485" s="5" t="s">
        <v>145</v>
      </c>
      <c r="D485" s="5" t="s">
        <v>1761</v>
      </c>
      <c r="E485" s="8" t="s">
        <v>1762</v>
      </c>
      <c r="F485" s="8" t="s">
        <v>1763</v>
      </c>
      <c r="G485" s="5" t="s">
        <v>442</v>
      </c>
      <c r="H485" s="6">
        <v>579100</v>
      </c>
      <c r="I485" s="6"/>
      <c r="J485" s="5"/>
      <c r="K485" s="6"/>
      <c r="L485" s="6"/>
      <c r="M485" s="6"/>
    </row>
    <row r="486" spans="1:13" ht="30" x14ac:dyDescent="0.25">
      <c r="A486" s="5" t="s">
        <v>140</v>
      </c>
      <c r="B486" s="5" t="s">
        <v>139</v>
      </c>
      <c r="C486" s="5" t="s">
        <v>145</v>
      </c>
      <c r="D486" s="5" t="s">
        <v>1764</v>
      </c>
      <c r="E486" s="8" t="s">
        <v>1765</v>
      </c>
      <c r="F486" s="8" t="s">
        <v>1766</v>
      </c>
      <c r="G486" s="5" t="s">
        <v>442</v>
      </c>
      <c r="H486" s="6">
        <v>2040000</v>
      </c>
      <c r="I486" s="6"/>
      <c r="J486" s="5"/>
      <c r="K486" s="6"/>
      <c r="L486" s="6"/>
      <c r="M486" s="6"/>
    </row>
    <row r="487" spans="1:13" ht="30" x14ac:dyDescent="0.25">
      <c r="A487" s="5" t="s">
        <v>140</v>
      </c>
      <c r="B487" s="5" t="s">
        <v>139</v>
      </c>
      <c r="C487" s="5" t="s">
        <v>145</v>
      </c>
      <c r="D487" s="5" t="s">
        <v>1767</v>
      </c>
      <c r="E487" s="8" t="s">
        <v>1768</v>
      </c>
      <c r="F487" s="8" t="s">
        <v>1769</v>
      </c>
      <c r="G487" s="5" t="s">
        <v>442</v>
      </c>
      <c r="H487" s="6">
        <v>413688</v>
      </c>
      <c r="I487" s="6"/>
      <c r="J487" s="5"/>
      <c r="K487" s="6"/>
      <c r="L487" s="6"/>
      <c r="M487" s="6"/>
    </row>
    <row r="488" spans="1:13" ht="30" x14ac:dyDescent="0.25">
      <c r="A488" s="5" t="s">
        <v>140</v>
      </c>
      <c r="B488" s="5" t="s">
        <v>139</v>
      </c>
      <c r="C488" s="5" t="s">
        <v>145</v>
      </c>
      <c r="D488" s="5" t="s">
        <v>1770</v>
      </c>
      <c r="E488" s="8" t="s">
        <v>1771</v>
      </c>
      <c r="F488" s="8" t="s">
        <v>1772</v>
      </c>
      <c r="G488" s="5" t="s">
        <v>442</v>
      </c>
      <c r="H488" s="6">
        <v>924427</v>
      </c>
      <c r="I488" s="6"/>
      <c r="J488" s="5"/>
      <c r="K488" s="6"/>
      <c r="L488" s="6"/>
      <c r="M488" s="6"/>
    </row>
    <row r="489" spans="1:13" ht="30" x14ac:dyDescent="0.25">
      <c r="A489" s="5" t="s">
        <v>140</v>
      </c>
      <c r="B489" s="5" t="s">
        <v>139</v>
      </c>
      <c r="C489" s="5" t="s">
        <v>145</v>
      </c>
      <c r="D489" s="5" t="s">
        <v>1773</v>
      </c>
      <c r="E489" s="8" t="s">
        <v>1774</v>
      </c>
      <c r="F489" s="8" t="s">
        <v>1674</v>
      </c>
      <c r="G489" s="5" t="s">
        <v>442</v>
      </c>
      <c r="H489" s="6">
        <v>461908</v>
      </c>
      <c r="I489" s="6"/>
      <c r="J489" s="5"/>
      <c r="K489" s="6"/>
      <c r="L489" s="6"/>
      <c r="M489" s="6"/>
    </row>
    <row r="490" spans="1:13" ht="45" x14ac:dyDescent="0.25">
      <c r="A490" s="5" t="s">
        <v>140</v>
      </c>
      <c r="B490" s="5" t="s">
        <v>139</v>
      </c>
      <c r="C490" s="5" t="s">
        <v>145</v>
      </c>
      <c r="D490" s="5" t="s">
        <v>1775</v>
      </c>
      <c r="E490" s="8" t="s">
        <v>1776</v>
      </c>
      <c r="F490" s="8" t="s">
        <v>1776</v>
      </c>
      <c r="G490" s="5" t="s">
        <v>442</v>
      </c>
      <c r="H490" s="6">
        <v>300000</v>
      </c>
      <c r="I490" s="6"/>
      <c r="J490" s="5"/>
      <c r="K490" s="6"/>
      <c r="L490" s="6"/>
      <c r="M490" s="6"/>
    </row>
    <row r="491" spans="1:13" ht="45" x14ac:dyDescent="0.25">
      <c r="A491" s="5" t="s">
        <v>140</v>
      </c>
      <c r="B491" s="5" t="s">
        <v>139</v>
      </c>
      <c r="C491" s="5" t="s">
        <v>145</v>
      </c>
      <c r="D491" s="5" t="s">
        <v>1777</v>
      </c>
      <c r="E491" s="8" t="s">
        <v>1778</v>
      </c>
      <c r="F491" s="8" t="s">
        <v>1779</v>
      </c>
      <c r="G491" s="5" t="s">
        <v>442</v>
      </c>
      <c r="H491" s="6">
        <v>147640</v>
      </c>
      <c r="I491" s="6"/>
      <c r="J491" s="5"/>
      <c r="K491" s="6"/>
      <c r="L491" s="6"/>
      <c r="M491" s="6"/>
    </row>
    <row r="492" spans="1:13" ht="30" x14ac:dyDescent="0.25">
      <c r="A492" s="5" t="s">
        <v>140</v>
      </c>
      <c r="B492" s="5" t="s">
        <v>139</v>
      </c>
      <c r="C492" s="5" t="s">
        <v>145</v>
      </c>
      <c r="D492" s="5" t="s">
        <v>1780</v>
      </c>
      <c r="E492" s="8" t="s">
        <v>1781</v>
      </c>
      <c r="F492" s="8" t="s">
        <v>1781</v>
      </c>
      <c r="G492" s="5" t="s">
        <v>442</v>
      </c>
      <c r="H492" s="6">
        <v>1550000</v>
      </c>
      <c r="I492" s="6"/>
      <c r="J492" s="5"/>
      <c r="K492" s="6"/>
      <c r="L492" s="6"/>
      <c r="M492" s="6"/>
    </row>
    <row r="493" spans="1:13" ht="45" x14ac:dyDescent="0.25">
      <c r="A493" s="5" t="s">
        <v>140</v>
      </c>
      <c r="B493" s="5" t="s">
        <v>139</v>
      </c>
      <c r="C493" s="5" t="s">
        <v>145</v>
      </c>
      <c r="D493" s="5" t="s">
        <v>1782</v>
      </c>
      <c r="E493" s="8" t="s">
        <v>1783</v>
      </c>
      <c r="F493" s="8" t="s">
        <v>1784</v>
      </c>
      <c r="G493" s="5" t="s">
        <v>442</v>
      </c>
      <c r="H493" s="6">
        <v>839600</v>
      </c>
      <c r="I493" s="6"/>
      <c r="J493" s="5"/>
      <c r="K493" s="6"/>
      <c r="L493" s="6"/>
      <c r="M493" s="6"/>
    </row>
    <row r="494" spans="1:13" ht="30" x14ac:dyDescent="0.25">
      <c r="A494" s="5" t="s">
        <v>140</v>
      </c>
      <c r="B494" s="5" t="s">
        <v>139</v>
      </c>
      <c r="C494" s="5" t="s">
        <v>145</v>
      </c>
      <c r="D494" s="5" t="s">
        <v>1785</v>
      </c>
      <c r="E494" s="8" t="s">
        <v>1786</v>
      </c>
      <c r="F494" s="8" t="s">
        <v>1787</v>
      </c>
      <c r="G494" s="5" t="s">
        <v>442</v>
      </c>
      <c r="H494" s="6">
        <v>685860</v>
      </c>
      <c r="I494" s="6"/>
      <c r="J494" s="5"/>
      <c r="K494" s="6"/>
      <c r="L494" s="6"/>
      <c r="M494" s="6"/>
    </row>
    <row r="495" spans="1:13" ht="30" x14ac:dyDescent="0.25">
      <c r="A495" s="5" t="s">
        <v>140</v>
      </c>
      <c r="B495" s="5" t="s">
        <v>139</v>
      </c>
      <c r="C495" s="5" t="s">
        <v>145</v>
      </c>
      <c r="D495" s="5" t="s">
        <v>1788</v>
      </c>
      <c r="E495" s="8" t="s">
        <v>1789</v>
      </c>
      <c r="F495" s="8" t="s">
        <v>1790</v>
      </c>
      <c r="G495" s="5" t="s">
        <v>442</v>
      </c>
      <c r="H495" s="6">
        <v>381000</v>
      </c>
      <c r="I495" s="6"/>
      <c r="J495" s="5"/>
      <c r="K495" s="6"/>
      <c r="L495" s="6"/>
      <c r="M495" s="6"/>
    </row>
    <row r="496" spans="1:13" ht="45" x14ac:dyDescent="0.25">
      <c r="A496" s="5" t="s">
        <v>140</v>
      </c>
      <c r="B496" s="5" t="s">
        <v>139</v>
      </c>
      <c r="C496" s="5" t="s">
        <v>145</v>
      </c>
      <c r="D496" s="5" t="s">
        <v>1791</v>
      </c>
      <c r="E496" s="8" t="s">
        <v>1792</v>
      </c>
      <c r="F496" s="8" t="s">
        <v>1792</v>
      </c>
      <c r="G496" s="5" t="s">
        <v>442</v>
      </c>
      <c r="H496" s="6">
        <v>284062</v>
      </c>
      <c r="I496" s="6"/>
      <c r="J496" s="5"/>
      <c r="K496" s="6"/>
      <c r="L496" s="6"/>
      <c r="M496" s="6"/>
    </row>
    <row r="497" spans="1:13" ht="30" x14ac:dyDescent="0.25">
      <c r="A497" s="5" t="s">
        <v>140</v>
      </c>
      <c r="B497" s="5" t="s">
        <v>139</v>
      </c>
      <c r="C497" s="5" t="s">
        <v>145</v>
      </c>
      <c r="D497" s="5" t="s">
        <v>1793</v>
      </c>
      <c r="E497" s="8" t="s">
        <v>1794</v>
      </c>
      <c r="F497" s="8" t="s">
        <v>1794</v>
      </c>
      <c r="G497" s="5" t="s">
        <v>442</v>
      </c>
      <c r="H497" s="6">
        <v>375000</v>
      </c>
      <c r="I497" s="6"/>
      <c r="J497" s="5"/>
      <c r="K497" s="6"/>
      <c r="L497" s="6"/>
      <c r="M497" s="6"/>
    </row>
    <row r="498" spans="1:13" ht="30" x14ac:dyDescent="0.25">
      <c r="A498" s="5" t="s">
        <v>140</v>
      </c>
      <c r="B498" s="5" t="s">
        <v>139</v>
      </c>
      <c r="C498" s="5" t="s">
        <v>145</v>
      </c>
      <c r="D498" s="5" t="s">
        <v>1795</v>
      </c>
      <c r="E498" s="8" t="s">
        <v>1796</v>
      </c>
      <c r="F498" s="8" t="s">
        <v>1796</v>
      </c>
      <c r="G498" s="5" t="s">
        <v>442</v>
      </c>
      <c r="H498" s="6">
        <v>197900</v>
      </c>
      <c r="I498" s="6"/>
      <c r="J498" s="5"/>
      <c r="K498" s="6"/>
      <c r="L498" s="6"/>
      <c r="M498" s="6"/>
    </row>
    <row r="499" spans="1:13" ht="30" x14ac:dyDescent="0.25">
      <c r="A499" s="5" t="s">
        <v>140</v>
      </c>
      <c r="B499" s="5" t="s">
        <v>139</v>
      </c>
      <c r="C499" s="5" t="s">
        <v>145</v>
      </c>
      <c r="D499" s="5" t="s">
        <v>1797</v>
      </c>
      <c r="E499" s="8" t="s">
        <v>1798</v>
      </c>
      <c r="F499" s="8" t="s">
        <v>1798</v>
      </c>
      <c r="G499" s="5" t="s">
        <v>442</v>
      </c>
      <c r="H499" s="6">
        <v>443548</v>
      </c>
      <c r="I499" s="6"/>
      <c r="J499" s="5"/>
      <c r="K499" s="6"/>
      <c r="L499" s="6"/>
      <c r="M499" s="6"/>
    </row>
    <row r="500" spans="1:13" ht="30" x14ac:dyDescent="0.25">
      <c r="A500" s="5" t="s">
        <v>140</v>
      </c>
      <c r="B500" s="5" t="s">
        <v>139</v>
      </c>
      <c r="C500" s="5" t="s">
        <v>145</v>
      </c>
      <c r="D500" s="5" t="s">
        <v>1799</v>
      </c>
      <c r="E500" s="8" t="s">
        <v>1800</v>
      </c>
      <c r="F500" s="8" t="s">
        <v>1800</v>
      </c>
      <c r="G500" s="5" t="s">
        <v>442</v>
      </c>
      <c r="H500" s="6">
        <v>86200</v>
      </c>
      <c r="I500" s="6"/>
      <c r="J500" s="5"/>
      <c r="K500" s="6"/>
      <c r="L500" s="6"/>
      <c r="M500" s="6"/>
    </row>
    <row r="501" spans="1:13" ht="30" x14ac:dyDescent="0.25">
      <c r="A501" s="5" t="s">
        <v>140</v>
      </c>
      <c r="B501" s="5" t="s">
        <v>139</v>
      </c>
      <c r="C501" s="5" t="s">
        <v>145</v>
      </c>
      <c r="D501" s="5" t="s">
        <v>1801</v>
      </c>
      <c r="E501" s="8" t="s">
        <v>1802</v>
      </c>
      <c r="F501" s="8" t="s">
        <v>1803</v>
      </c>
      <c r="G501" s="5" t="s">
        <v>442</v>
      </c>
      <c r="H501" s="6">
        <v>1349338</v>
      </c>
      <c r="I501" s="6"/>
      <c r="J501" s="5"/>
      <c r="K501" s="6"/>
      <c r="L501" s="6"/>
      <c r="M501" s="6"/>
    </row>
    <row r="502" spans="1:13" ht="45" x14ac:dyDescent="0.25">
      <c r="A502" s="5" t="s">
        <v>140</v>
      </c>
      <c r="B502" s="5" t="s">
        <v>139</v>
      </c>
      <c r="C502" s="5" t="s">
        <v>145</v>
      </c>
      <c r="D502" s="5" t="s">
        <v>1804</v>
      </c>
      <c r="E502" s="8" t="s">
        <v>1805</v>
      </c>
      <c r="F502" s="8" t="s">
        <v>1806</v>
      </c>
      <c r="G502" s="5" t="s">
        <v>442</v>
      </c>
      <c r="H502" s="6">
        <v>748600</v>
      </c>
      <c r="I502" s="6"/>
      <c r="J502" s="5"/>
      <c r="K502" s="6"/>
      <c r="L502" s="6"/>
      <c r="M502" s="6"/>
    </row>
    <row r="503" spans="1:13" ht="30" x14ac:dyDescent="0.25">
      <c r="A503" s="5" t="s">
        <v>140</v>
      </c>
      <c r="B503" s="5" t="s">
        <v>139</v>
      </c>
      <c r="C503" s="5" t="s">
        <v>145</v>
      </c>
      <c r="D503" s="5" t="s">
        <v>1807</v>
      </c>
      <c r="E503" s="8" t="s">
        <v>1808</v>
      </c>
      <c r="F503" s="8" t="s">
        <v>1809</v>
      </c>
      <c r="G503" s="5" t="s">
        <v>442</v>
      </c>
      <c r="H503" s="6">
        <v>266382</v>
      </c>
      <c r="I503" s="6"/>
      <c r="J503" s="5"/>
      <c r="K503" s="6"/>
      <c r="L503" s="6"/>
      <c r="M503" s="6"/>
    </row>
    <row r="504" spans="1:13" ht="30" x14ac:dyDescent="0.25">
      <c r="A504" s="5" t="s">
        <v>140</v>
      </c>
      <c r="B504" s="5" t="s">
        <v>139</v>
      </c>
      <c r="C504" s="5" t="s">
        <v>145</v>
      </c>
      <c r="D504" s="5" t="s">
        <v>1810</v>
      </c>
      <c r="E504" s="8" t="s">
        <v>1811</v>
      </c>
      <c r="F504" s="8" t="s">
        <v>1812</v>
      </c>
      <c r="G504" s="5" t="s">
        <v>442</v>
      </c>
      <c r="H504" s="6">
        <v>377791</v>
      </c>
      <c r="I504" s="6"/>
      <c r="J504" s="5"/>
      <c r="K504" s="6"/>
      <c r="L504" s="6"/>
      <c r="M504" s="6"/>
    </row>
    <row r="505" spans="1:13" ht="30" x14ac:dyDescent="0.25">
      <c r="A505" s="5" t="s">
        <v>140</v>
      </c>
      <c r="B505" s="5" t="s">
        <v>139</v>
      </c>
      <c r="C505" s="5" t="s">
        <v>145</v>
      </c>
      <c r="D505" s="5" t="s">
        <v>1813</v>
      </c>
      <c r="E505" s="8" t="s">
        <v>1814</v>
      </c>
      <c r="F505" s="8" t="s">
        <v>1815</v>
      </c>
      <c r="G505" s="5" t="s">
        <v>442</v>
      </c>
      <c r="H505" s="6">
        <v>600000</v>
      </c>
      <c r="I505" s="6"/>
      <c r="J505" s="5"/>
      <c r="K505" s="6"/>
      <c r="L505" s="6"/>
      <c r="M505" s="6"/>
    </row>
    <row r="506" spans="1:13" ht="30" x14ac:dyDescent="0.25">
      <c r="A506" s="5" t="s">
        <v>140</v>
      </c>
      <c r="B506" s="5" t="s">
        <v>139</v>
      </c>
      <c r="C506" s="5" t="s">
        <v>145</v>
      </c>
      <c r="D506" s="5" t="s">
        <v>1816</v>
      </c>
      <c r="E506" s="8" t="s">
        <v>1817</v>
      </c>
      <c r="F506" s="8" t="s">
        <v>1818</v>
      </c>
      <c r="G506" s="5" t="s">
        <v>442</v>
      </c>
      <c r="H506" s="6">
        <v>650000</v>
      </c>
      <c r="I506" s="6"/>
      <c r="J506" s="5"/>
      <c r="K506" s="6"/>
      <c r="L506" s="6"/>
      <c r="M506" s="6"/>
    </row>
    <row r="507" spans="1:13" ht="30" x14ac:dyDescent="0.25">
      <c r="A507" s="5" t="s">
        <v>140</v>
      </c>
      <c r="B507" s="5" t="s">
        <v>139</v>
      </c>
      <c r="C507" s="5" t="s">
        <v>145</v>
      </c>
      <c r="D507" s="5" t="s">
        <v>1819</v>
      </c>
      <c r="E507" s="8" t="s">
        <v>1820</v>
      </c>
      <c r="F507" s="8" t="s">
        <v>1821</v>
      </c>
      <c r="G507" s="5" t="s">
        <v>442</v>
      </c>
      <c r="H507" s="6">
        <v>555800</v>
      </c>
      <c r="I507" s="6"/>
      <c r="J507" s="5"/>
      <c r="K507" s="6"/>
      <c r="L507" s="6"/>
      <c r="M507" s="6"/>
    </row>
    <row r="508" spans="1:13" ht="30" x14ac:dyDescent="0.25">
      <c r="A508" s="5" t="s">
        <v>140</v>
      </c>
      <c r="B508" s="5" t="s">
        <v>139</v>
      </c>
      <c r="C508" s="5" t="s">
        <v>145</v>
      </c>
      <c r="D508" s="5" t="s">
        <v>1822</v>
      </c>
      <c r="E508" s="8" t="s">
        <v>1823</v>
      </c>
      <c r="F508" s="8" t="s">
        <v>1824</v>
      </c>
      <c r="G508" s="5" t="s">
        <v>442</v>
      </c>
      <c r="H508" s="6">
        <v>505486</v>
      </c>
      <c r="I508" s="6"/>
      <c r="J508" s="5"/>
      <c r="K508" s="6"/>
      <c r="L508" s="6"/>
      <c r="M508" s="6"/>
    </row>
    <row r="509" spans="1:13" ht="45" x14ac:dyDescent="0.25">
      <c r="A509" s="5" t="s">
        <v>140</v>
      </c>
      <c r="B509" s="5" t="s">
        <v>139</v>
      </c>
      <c r="C509" s="5" t="s">
        <v>145</v>
      </c>
      <c r="D509" s="5" t="s">
        <v>1825</v>
      </c>
      <c r="E509" s="8" t="s">
        <v>1826</v>
      </c>
      <c r="F509" s="8" t="s">
        <v>1827</v>
      </c>
      <c r="G509" s="5" t="s">
        <v>442</v>
      </c>
      <c r="H509" s="6">
        <v>521364</v>
      </c>
      <c r="I509" s="6"/>
      <c r="J509" s="5"/>
      <c r="K509" s="6"/>
      <c r="L509" s="6"/>
      <c r="M509" s="6"/>
    </row>
    <row r="510" spans="1:13" ht="30" x14ac:dyDescent="0.25">
      <c r="A510" s="5" t="s">
        <v>140</v>
      </c>
      <c r="B510" s="5" t="s">
        <v>139</v>
      </c>
      <c r="C510" s="5" t="s">
        <v>145</v>
      </c>
      <c r="D510" s="5" t="s">
        <v>1828</v>
      </c>
      <c r="E510" s="8" t="s">
        <v>1829</v>
      </c>
      <c r="F510" s="8" t="s">
        <v>1829</v>
      </c>
      <c r="G510" s="5" t="s">
        <v>442</v>
      </c>
      <c r="H510" s="6">
        <v>566231</v>
      </c>
      <c r="I510" s="6"/>
      <c r="J510" s="5"/>
      <c r="K510" s="6"/>
      <c r="L510" s="6"/>
      <c r="M510" s="6"/>
    </row>
    <row r="511" spans="1:13" ht="45" x14ac:dyDescent="0.25">
      <c r="A511" s="5" t="s">
        <v>140</v>
      </c>
      <c r="B511" s="5" t="s">
        <v>139</v>
      </c>
      <c r="C511" s="5" t="s">
        <v>145</v>
      </c>
      <c r="D511" s="5" t="s">
        <v>1830</v>
      </c>
      <c r="E511" s="8" t="s">
        <v>1831</v>
      </c>
      <c r="F511" s="8" t="s">
        <v>1831</v>
      </c>
      <c r="G511" s="5" t="s">
        <v>442</v>
      </c>
      <c r="H511" s="6">
        <v>404725</v>
      </c>
      <c r="I511" s="6"/>
      <c r="J511" s="5"/>
      <c r="K511" s="6"/>
      <c r="L511" s="6"/>
      <c r="M511" s="6"/>
    </row>
    <row r="512" spans="1:13" ht="30" x14ac:dyDescent="0.25">
      <c r="A512" s="5" t="s">
        <v>140</v>
      </c>
      <c r="B512" s="5" t="s">
        <v>139</v>
      </c>
      <c r="C512" s="5" t="s">
        <v>145</v>
      </c>
      <c r="D512" s="5" t="s">
        <v>1832</v>
      </c>
      <c r="E512" s="8" t="s">
        <v>1833</v>
      </c>
      <c r="F512" s="8" t="s">
        <v>1833</v>
      </c>
      <c r="G512" s="5" t="s">
        <v>442</v>
      </c>
      <c r="H512" s="6">
        <v>257951</v>
      </c>
      <c r="I512" s="6"/>
      <c r="J512" s="5"/>
      <c r="K512" s="6"/>
      <c r="L512" s="6"/>
      <c r="M512" s="6"/>
    </row>
    <row r="513" spans="1:13" ht="45" x14ac:dyDescent="0.25">
      <c r="A513" s="5" t="s">
        <v>140</v>
      </c>
      <c r="B513" s="5" t="s">
        <v>139</v>
      </c>
      <c r="C513" s="5" t="s">
        <v>145</v>
      </c>
      <c r="D513" s="5" t="s">
        <v>1834</v>
      </c>
      <c r="E513" s="8" t="s">
        <v>1835</v>
      </c>
      <c r="F513" s="8" t="s">
        <v>1835</v>
      </c>
      <c r="G513" s="5" t="s">
        <v>442</v>
      </c>
      <c r="H513" s="6">
        <v>387720</v>
      </c>
      <c r="I513" s="6"/>
      <c r="J513" s="5"/>
      <c r="K513" s="6"/>
      <c r="L513" s="6"/>
      <c r="M513" s="6"/>
    </row>
    <row r="514" spans="1:13" ht="30" x14ac:dyDescent="0.25">
      <c r="A514" s="5" t="s">
        <v>140</v>
      </c>
      <c r="B514" s="5" t="s">
        <v>139</v>
      </c>
      <c r="C514" s="5" t="s">
        <v>145</v>
      </c>
      <c r="D514" s="5" t="s">
        <v>1836</v>
      </c>
      <c r="E514" s="8" t="s">
        <v>1837</v>
      </c>
      <c r="F514" s="8" t="s">
        <v>1837</v>
      </c>
      <c r="G514" s="5" t="s">
        <v>442</v>
      </c>
      <c r="H514" s="6">
        <v>350000</v>
      </c>
      <c r="I514" s="6"/>
      <c r="J514" s="5"/>
      <c r="K514" s="6"/>
      <c r="L514" s="6"/>
      <c r="M514" s="6"/>
    </row>
    <row r="515" spans="1:13" ht="30" x14ac:dyDescent="0.25">
      <c r="A515" s="5" t="s">
        <v>140</v>
      </c>
      <c r="B515" s="5" t="s">
        <v>139</v>
      </c>
      <c r="C515" s="5" t="s">
        <v>145</v>
      </c>
      <c r="D515" s="5" t="s">
        <v>1838</v>
      </c>
      <c r="E515" s="8" t="s">
        <v>1839</v>
      </c>
      <c r="F515" s="8" t="s">
        <v>1839</v>
      </c>
      <c r="G515" s="5" t="s">
        <v>442</v>
      </c>
      <c r="H515" s="6">
        <v>430898</v>
      </c>
      <c r="I515" s="6"/>
      <c r="J515" s="5"/>
      <c r="K515" s="6"/>
      <c r="L515" s="6"/>
      <c r="M515" s="6"/>
    </row>
    <row r="516" spans="1:13" ht="30" x14ac:dyDescent="0.25">
      <c r="A516" s="5" t="s">
        <v>140</v>
      </c>
      <c r="B516" s="5" t="s">
        <v>139</v>
      </c>
      <c r="C516" s="5" t="s">
        <v>145</v>
      </c>
      <c r="D516" s="5" t="s">
        <v>1840</v>
      </c>
      <c r="E516" s="8" t="s">
        <v>1841</v>
      </c>
      <c r="F516" s="8" t="s">
        <v>1842</v>
      </c>
      <c r="G516" s="5" t="s">
        <v>442</v>
      </c>
      <c r="H516" s="6">
        <v>1650000</v>
      </c>
      <c r="I516" s="6"/>
      <c r="J516" s="5"/>
      <c r="K516" s="6"/>
      <c r="L516" s="6"/>
      <c r="M516" s="6"/>
    </row>
    <row r="517" spans="1:13" ht="30" x14ac:dyDescent="0.25">
      <c r="A517" s="5" t="s">
        <v>140</v>
      </c>
      <c r="B517" s="5" t="s">
        <v>139</v>
      </c>
      <c r="C517" s="5" t="s">
        <v>145</v>
      </c>
      <c r="D517" s="5" t="s">
        <v>1843</v>
      </c>
      <c r="E517" s="8" t="s">
        <v>1844</v>
      </c>
      <c r="F517" s="8" t="s">
        <v>1844</v>
      </c>
      <c r="G517" s="5" t="s">
        <v>442</v>
      </c>
      <c r="H517" s="6">
        <v>490000</v>
      </c>
      <c r="I517" s="6"/>
      <c r="J517" s="5"/>
      <c r="K517" s="6"/>
      <c r="L517" s="6"/>
      <c r="M517" s="6"/>
    </row>
    <row r="518" spans="1:13" ht="45" x14ac:dyDescent="0.25">
      <c r="A518" s="5" t="s">
        <v>140</v>
      </c>
      <c r="B518" s="5" t="s">
        <v>139</v>
      </c>
      <c r="C518" s="5" t="s">
        <v>145</v>
      </c>
      <c r="D518" s="5" t="s">
        <v>1845</v>
      </c>
      <c r="E518" s="8" t="s">
        <v>1846</v>
      </c>
      <c r="F518" s="8" t="s">
        <v>1846</v>
      </c>
      <c r="G518" s="5" t="s">
        <v>442</v>
      </c>
      <c r="H518" s="6">
        <v>339214</v>
      </c>
      <c r="I518" s="6"/>
      <c r="J518" s="5"/>
      <c r="K518" s="6"/>
      <c r="L518" s="6"/>
      <c r="M518" s="6"/>
    </row>
    <row r="519" spans="1:13" ht="30" x14ac:dyDescent="0.25">
      <c r="A519" s="5" t="s">
        <v>140</v>
      </c>
      <c r="B519" s="5" t="s">
        <v>139</v>
      </c>
      <c r="C519" s="5" t="s">
        <v>145</v>
      </c>
      <c r="D519" s="5" t="s">
        <v>1847</v>
      </c>
      <c r="E519" s="8" t="s">
        <v>1848</v>
      </c>
      <c r="F519" s="8" t="s">
        <v>1849</v>
      </c>
      <c r="G519" s="5" t="s">
        <v>442</v>
      </c>
      <c r="H519" s="6">
        <v>1600000</v>
      </c>
      <c r="I519" s="6"/>
      <c r="J519" s="5"/>
      <c r="K519" s="6"/>
      <c r="L519" s="6"/>
      <c r="M519" s="6"/>
    </row>
    <row r="520" spans="1:13" ht="30" x14ac:dyDescent="0.25">
      <c r="A520" s="5" t="s">
        <v>140</v>
      </c>
      <c r="B520" s="5" t="s">
        <v>139</v>
      </c>
      <c r="C520" s="5" t="s">
        <v>145</v>
      </c>
      <c r="D520" s="5" t="s">
        <v>1850</v>
      </c>
      <c r="E520" s="8" t="s">
        <v>1851</v>
      </c>
      <c r="F520" s="8" t="s">
        <v>1851</v>
      </c>
      <c r="G520" s="5" t="s">
        <v>442</v>
      </c>
      <c r="H520" s="6">
        <v>350000</v>
      </c>
      <c r="I520" s="6"/>
      <c r="J520" s="5"/>
      <c r="K520" s="6"/>
      <c r="L520" s="6"/>
      <c r="M520" s="6"/>
    </row>
    <row r="521" spans="1:13" ht="45" x14ac:dyDescent="0.25">
      <c r="A521" s="5" t="s">
        <v>140</v>
      </c>
      <c r="B521" s="5" t="s">
        <v>139</v>
      </c>
      <c r="C521" s="5" t="s">
        <v>145</v>
      </c>
      <c r="D521" s="5" t="s">
        <v>1852</v>
      </c>
      <c r="E521" s="8" t="s">
        <v>1853</v>
      </c>
      <c r="F521" s="8" t="s">
        <v>1853</v>
      </c>
      <c r="G521" s="5" t="s">
        <v>442</v>
      </c>
      <c r="H521" s="6">
        <v>527786</v>
      </c>
      <c r="I521" s="6"/>
      <c r="J521" s="5"/>
      <c r="K521" s="6"/>
      <c r="L521" s="6"/>
      <c r="M521" s="6"/>
    </row>
    <row r="522" spans="1:13" ht="30" x14ac:dyDescent="0.25">
      <c r="A522" s="5" t="s">
        <v>140</v>
      </c>
      <c r="B522" s="5" t="s">
        <v>139</v>
      </c>
      <c r="C522" s="5" t="s">
        <v>145</v>
      </c>
      <c r="D522" s="5" t="s">
        <v>1854</v>
      </c>
      <c r="E522" s="8" t="s">
        <v>1855</v>
      </c>
      <c r="F522" s="8" t="s">
        <v>1856</v>
      </c>
      <c r="G522" s="5" t="s">
        <v>442</v>
      </c>
      <c r="H522" s="6">
        <v>720862</v>
      </c>
      <c r="I522" s="6"/>
      <c r="J522" s="5"/>
      <c r="K522" s="6"/>
      <c r="L522" s="6"/>
      <c r="M522" s="6"/>
    </row>
    <row r="523" spans="1:13" ht="45" x14ac:dyDescent="0.25">
      <c r="A523" s="5" t="s">
        <v>140</v>
      </c>
      <c r="B523" s="5" t="s">
        <v>139</v>
      </c>
      <c r="C523" s="5" t="s">
        <v>145</v>
      </c>
      <c r="D523" s="5" t="s">
        <v>1857</v>
      </c>
      <c r="E523" s="8" t="s">
        <v>1858</v>
      </c>
      <c r="F523" s="8" t="s">
        <v>1859</v>
      </c>
      <c r="G523" s="5" t="s">
        <v>442</v>
      </c>
      <c r="H523" s="6">
        <v>349696</v>
      </c>
      <c r="I523" s="6"/>
      <c r="J523" s="5"/>
      <c r="K523" s="6"/>
      <c r="L523" s="6"/>
      <c r="M523" s="6"/>
    </row>
    <row r="524" spans="1:13" ht="45" x14ac:dyDescent="0.25">
      <c r="A524" s="5" t="s">
        <v>140</v>
      </c>
      <c r="B524" s="5" t="s">
        <v>139</v>
      </c>
      <c r="C524" s="5" t="s">
        <v>145</v>
      </c>
      <c r="D524" s="5" t="s">
        <v>1860</v>
      </c>
      <c r="E524" s="8" t="s">
        <v>1861</v>
      </c>
      <c r="F524" s="8" t="s">
        <v>1594</v>
      </c>
      <c r="G524" s="5" t="s">
        <v>442</v>
      </c>
      <c r="H524" s="6">
        <v>1175000</v>
      </c>
      <c r="I524" s="6"/>
      <c r="J524" s="5"/>
      <c r="K524" s="6"/>
      <c r="L524" s="6"/>
      <c r="M524" s="6"/>
    </row>
    <row r="525" spans="1:13" ht="30" x14ac:dyDescent="0.25">
      <c r="A525" s="5" t="s">
        <v>140</v>
      </c>
      <c r="B525" s="5" t="s">
        <v>139</v>
      </c>
      <c r="C525" s="5" t="s">
        <v>145</v>
      </c>
      <c r="D525" s="5" t="s">
        <v>1862</v>
      </c>
      <c r="E525" s="8" t="s">
        <v>1863</v>
      </c>
      <c r="F525" s="8" t="s">
        <v>1864</v>
      </c>
      <c r="G525" s="5" t="s">
        <v>442</v>
      </c>
      <c r="H525" s="6">
        <v>446204</v>
      </c>
      <c r="I525" s="6"/>
      <c r="J525" s="5"/>
      <c r="K525" s="6"/>
      <c r="L525" s="6"/>
      <c r="M525" s="6"/>
    </row>
    <row r="526" spans="1:13" ht="45" x14ac:dyDescent="0.25">
      <c r="A526" s="5" t="s">
        <v>140</v>
      </c>
      <c r="B526" s="5" t="s">
        <v>139</v>
      </c>
      <c r="C526" s="5" t="s">
        <v>145</v>
      </c>
      <c r="D526" s="5" t="s">
        <v>1865</v>
      </c>
      <c r="E526" s="8" t="s">
        <v>1866</v>
      </c>
      <c r="F526" s="8" t="s">
        <v>1867</v>
      </c>
      <c r="G526" s="5" t="s">
        <v>442</v>
      </c>
      <c r="H526" s="6">
        <v>854000</v>
      </c>
      <c r="I526" s="6"/>
      <c r="J526" s="5"/>
      <c r="K526" s="6"/>
      <c r="L526" s="6"/>
      <c r="M526" s="6"/>
    </row>
    <row r="527" spans="1:13" ht="30" x14ac:dyDescent="0.25">
      <c r="A527" s="5" t="s">
        <v>140</v>
      </c>
      <c r="B527" s="5" t="s">
        <v>139</v>
      </c>
      <c r="C527" s="5" t="s">
        <v>145</v>
      </c>
      <c r="D527" s="5" t="s">
        <v>1868</v>
      </c>
      <c r="E527" s="8" t="s">
        <v>1869</v>
      </c>
      <c r="F527" s="8" t="s">
        <v>1870</v>
      </c>
      <c r="G527" s="5" t="s">
        <v>442</v>
      </c>
      <c r="H527" s="6">
        <v>1635000</v>
      </c>
      <c r="I527" s="6"/>
      <c r="J527" s="5"/>
      <c r="K527" s="6"/>
      <c r="L527" s="6"/>
      <c r="M527" s="6"/>
    </row>
    <row r="528" spans="1:13" ht="30" x14ac:dyDescent="0.25">
      <c r="A528" s="5" t="s">
        <v>140</v>
      </c>
      <c r="B528" s="5" t="s">
        <v>139</v>
      </c>
      <c r="C528" s="5" t="s">
        <v>145</v>
      </c>
      <c r="D528" s="5" t="s">
        <v>1871</v>
      </c>
      <c r="E528" s="8" t="s">
        <v>1872</v>
      </c>
      <c r="F528" s="8" t="s">
        <v>1585</v>
      </c>
      <c r="G528" s="5" t="s">
        <v>442</v>
      </c>
      <c r="H528" s="6">
        <v>180000</v>
      </c>
      <c r="I528" s="6"/>
      <c r="J528" s="5"/>
      <c r="K528" s="6"/>
      <c r="L528" s="6"/>
      <c r="M528" s="6"/>
    </row>
    <row r="529" spans="1:13" ht="30" x14ac:dyDescent="0.25">
      <c r="A529" s="5" t="s">
        <v>140</v>
      </c>
      <c r="B529" s="5" t="s">
        <v>139</v>
      </c>
      <c r="C529" s="5" t="s">
        <v>145</v>
      </c>
      <c r="D529" s="5" t="s">
        <v>1873</v>
      </c>
      <c r="E529" s="8" t="s">
        <v>1874</v>
      </c>
      <c r="F529" s="8" t="s">
        <v>1693</v>
      </c>
      <c r="G529" s="5" t="s">
        <v>442</v>
      </c>
      <c r="H529" s="6">
        <v>150000</v>
      </c>
      <c r="I529" s="6"/>
      <c r="J529" s="5"/>
      <c r="K529" s="6"/>
      <c r="L529" s="6"/>
      <c r="M529" s="6"/>
    </row>
    <row r="530" spans="1:13" ht="45" x14ac:dyDescent="0.25">
      <c r="A530" s="5" t="s">
        <v>140</v>
      </c>
      <c r="B530" s="5" t="s">
        <v>139</v>
      </c>
      <c r="C530" s="5" t="s">
        <v>145</v>
      </c>
      <c r="D530" s="5" t="s">
        <v>1875</v>
      </c>
      <c r="E530" s="8" t="s">
        <v>1876</v>
      </c>
      <c r="F530" s="8" t="s">
        <v>1594</v>
      </c>
      <c r="G530" s="5" t="s">
        <v>442</v>
      </c>
      <c r="H530" s="6">
        <v>1175000</v>
      </c>
      <c r="I530" s="6"/>
      <c r="J530" s="5"/>
      <c r="K530" s="6"/>
      <c r="L530" s="6"/>
      <c r="M530" s="6"/>
    </row>
    <row r="531" spans="1:13" ht="45" x14ac:dyDescent="0.25">
      <c r="A531" s="5" t="s">
        <v>140</v>
      </c>
      <c r="B531" s="5" t="s">
        <v>139</v>
      </c>
      <c r="C531" s="5" t="s">
        <v>145</v>
      </c>
      <c r="D531" s="5" t="s">
        <v>1877</v>
      </c>
      <c r="E531" s="8" t="s">
        <v>1878</v>
      </c>
      <c r="F531" s="8" t="s">
        <v>1879</v>
      </c>
      <c r="G531" s="5" t="s">
        <v>442</v>
      </c>
      <c r="H531" s="6">
        <v>425132</v>
      </c>
      <c r="I531" s="6"/>
      <c r="J531" s="5"/>
      <c r="K531" s="6"/>
      <c r="L531" s="6"/>
      <c r="M531" s="6"/>
    </row>
    <row r="532" spans="1:13" ht="45" x14ac:dyDescent="0.25">
      <c r="A532" s="5" t="s">
        <v>140</v>
      </c>
      <c r="B532" s="5" t="s">
        <v>139</v>
      </c>
      <c r="C532" s="5" t="s">
        <v>145</v>
      </c>
      <c r="D532" s="5" t="s">
        <v>1880</v>
      </c>
      <c r="E532" s="8" t="s">
        <v>1881</v>
      </c>
      <c r="F532" s="8" t="s">
        <v>1882</v>
      </c>
      <c r="G532" s="5" t="s">
        <v>442</v>
      </c>
      <c r="H532" s="6">
        <v>467307</v>
      </c>
      <c r="I532" s="6"/>
      <c r="J532" s="5"/>
      <c r="K532" s="6"/>
      <c r="L532" s="6"/>
      <c r="M532" s="6"/>
    </row>
    <row r="533" spans="1:13" ht="30" x14ac:dyDescent="0.25">
      <c r="A533" s="5" t="s">
        <v>140</v>
      </c>
      <c r="B533" s="5" t="s">
        <v>139</v>
      </c>
      <c r="C533" s="5" t="s">
        <v>145</v>
      </c>
      <c r="D533" s="5" t="s">
        <v>1883</v>
      </c>
      <c r="E533" s="8" t="s">
        <v>1884</v>
      </c>
      <c r="F533" s="8" t="s">
        <v>1885</v>
      </c>
      <c r="G533" s="5" t="s">
        <v>442</v>
      </c>
      <c r="H533" s="6">
        <v>581539</v>
      </c>
      <c r="I533" s="6"/>
      <c r="J533" s="5"/>
      <c r="K533" s="6"/>
      <c r="L533" s="6"/>
      <c r="M533" s="6"/>
    </row>
    <row r="534" spans="1:13" ht="30" x14ac:dyDescent="0.25">
      <c r="A534" s="5" t="s">
        <v>140</v>
      </c>
      <c r="B534" s="5" t="s">
        <v>139</v>
      </c>
      <c r="C534" s="5" t="s">
        <v>145</v>
      </c>
      <c r="D534" s="5" t="s">
        <v>1886</v>
      </c>
      <c r="E534" s="8" t="s">
        <v>1887</v>
      </c>
      <c r="F534" s="8" t="s">
        <v>1888</v>
      </c>
      <c r="G534" s="5" t="s">
        <v>442</v>
      </c>
      <c r="H534" s="6">
        <v>482200</v>
      </c>
      <c r="I534" s="6"/>
      <c r="J534" s="5"/>
      <c r="K534" s="6"/>
      <c r="L534" s="6"/>
      <c r="M534" s="6"/>
    </row>
    <row r="535" spans="1:13" ht="30" x14ac:dyDescent="0.25">
      <c r="A535" s="5" t="s">
        <v>140</v>
      </c>
      <c r="B535" s="5" t="s">
        <v>139</v>
      </c>
      <c r="C535" s="5" t="s">
        <v>145</v>
      </c>
      <c r="D535" s="5" t="s">
        <v>1889</v>
      </c>
      <c r="E535" s="8" t="s">
        <v>1890</v>
      </c>
      <c r="F535" s="8" t="s">
        <v>1891</v>
      </c>
      <c r="G535" s="5" t="s">
        <v>442</v>
      </c>
      <c r="H535" s="6">
        <v>507773</v>
      </c>
      <c r="I535" s="6"/>
      <c r="J535" s="5"/>
      <c r="K535" s="6"/>
      <c r="L535" s="6"/>
      <c r="M535" s="6"/>
    </row>
    <row r="536" spans="1:13" ht="30" x14ac:dyDescent="0.25">
      <c r="A536" s="5" t="s">
        <v>140</v>
      </c>
      <c r="B536" s="5" t="s">
        <v>139</v>
      </c>
      <c r="C536" s="5" t="s">
        <v>145</v>
      </c>
      <c r="D536" s="5" t="s">
        <v>1892</v>
      </c>
      <c r="E536" s="8" t="s">
        <v>1893</v>
      </c>
      <c r="F536" s="8" t="s">
        <v>1894</v>
      </c>
      <c r="G536" s="5" t="s">
        <v>442</v>
      </c>
      <c r="H536" s="6">
        <v>206544</v>
      </c>
      <c r="I536" s="6"/>
      <c r="J536" s="5"/>
      <c r="K536" s="6"/>
      <c r="L536" s="6"/>
      <c r="M536" s="6"/>
    </row>
    <row r="537" spans="1:13" ht="45" x14ac:dyDescent="0.25">
      <c r="A537" s="5" t="s">
        <v>140</v>
      </c>
      <c r="B537" s="5" t="s">
        <v>139</v>
      </c>
      <c r="C537" s="5" t="s">
        <v>145</v>
      </c>
      <c r="D537" s="5" t="s">
        <v>1895</v>
      </c>
      <c r="E537" s="8" t="s">
        <v>1896</v>
      </c>
      <c r="F537" s="8" t="s">
        <v>1896</v>
      </c>
      <c r="G537" s="5" t="s">
        <v>442</v>
      </c>
      <c r="H537" s="6">
        <v>452886</v>
      </c>
      <c r="I537" s="6"/>
      <c r="J537" s="5"/>
      <c r="K537" s="6"/>
      <c r="L537" s="6"/>
      <c r="M537" s="6"/>
    </row>
    <row r="538" spans="1:13" ht="30" x14ac:dyDescent="0.25">
      <c r="A538" s="5" t="s">
        <v>140</v>
      </c>
      <c r="B538" s="5" t="s">
        <v>139</v>
      </c>
      <c r="C538" s="5" t="s">
        <v>145</v>
      </c>
      <c r="D538" s="5" t="s">
        <v>1897</v>
      </c>
      <c r="E538" s="8" t="s">
        <v>1898</v>
      </c>
      <c r="F538" s="8" t="s">
        <v>1898</v>
      </c>
      <c r="G538" s="5" t="s">
        <v>442</v>
      </c>
      <c r="H538" s="6">
        <v>272563</v>
      </c>
      <c r="I538" s="6"/>
      <c r="J538" s="5"/>
      <c r="K538" s="6"/>
      <c r="L538" s="6"/>
      <c r="M538" s="6"/>
    </row>
    <row r="539" spans="1:13" ht="30" x14ac:dyDescent="0.25">
      <c r="A539" s="5" t="s">
        <v>140</v>
      </c>
      <c r="B539" s="5" t="s">
        <v>139</v>
      </c>
      <c r="C539" s="5" t="s">
        <v>145</v>
      </c>
      <c r="D539" s="5" t="s">
        <v>1899</v>
      </c>
      <c r="E539" s="8" t="s">
        <v>1900</v>
      </c>
      <c r="F539" s="8" t="s">
        <v>1901</v>
      </c>
      <c r="G539" s="5" t="s">
        <v>442</v>
      </c>
      <c r="H539" s="6">
        <v>521600</v>
      </c>
      <c r="I539" s="6"/>
      <c r="J539" s="5"/>
      <c r="K539" s="6"/>
      <c r="L539" s="6"/>
      <c r="M539" s="6"/>
    </row>
    <row r="540" spans="1:13" ht="30" x14ac:dyDescent="0.25">
      <c r="A540" s="5" t="s">
        <v>140</v>
      </c>
      <c r="B540" s="5" t="s">
        <v>139</v>
      </c>
      <c r="C540" s="5" t="s">
        <v>145</v>
      </c>
      <c r="D540" s="5" t="s">
        <v>1902</v>
      </c>
      <c r="E540" s="8" t="s">
        <v>1903</v>
      </c>
      <c r="F540" s="8" t="s">
        <v>1904</v>
      </c>
      <c r="G540" s="5" t="s">
        <v>442</v>
      </c>
      <c r="H540" s="6">
        <v>445280</v>
      </c>
      <c r="I540" s="6"/>
      <c r="J540" s="5"/>
      <c r="K540" s="6"/>
      <c r="L540" s="6"/>
      <c r="M540" s="6"/>
    </row>
    <row r="541" spans="1:13" ht="45" x14ac:dyDescent="0.25">
      <c r="A541" s="5" t="s">
        <v>140</v>
      </c>
      <c r="B541" s="5" t="s">
        <v>139</v>
      </c>
      <c r="C541" s="5" t="s">
        <v>145</v>
      </c>
      <c r="D541" s="5" t="s">
        <v>1905</v>
      </c>
      <c r="E541" s="8" t="s">
        <v>1906</v>
      </c>
      <c r="F541" s="8" t="s">
        <v>1907</v>
      </c>
      <c r="G541" s="5" t="s">
        <v>442</v>
      </c>
      <c r="H541" s="6">
        <v>285588</v>
      </c>
      <c r="I541" s="6"/>
      <c r="J541" s="5"/>
      <c r="K541" s="6"/>
      <c r="L541" s="6"/>
      <c r="M541" s="6"/>
    </row>
    <row r="542" spans="1:13" ht="30" x14ac:dyDescent="0.25">
      <c r="A542" s="5" t="s">
        <v>140</v>
      </c>
      <c r="B542" s="5" t="s">
        <v>139</v>
      </c>
      <c r="C542" s="5" t="s">
        <v>145</v>
      </c>
      <c r="D542" s="5" t="s">
        <v>1908</v>
      </c>
      <c r="E542" s="8" t="s">
        <v>1909</v>
      </c>
      <c r="F542" s="8" t="s">
        <v>1910</v>
      </c>
      <c r="G542" s="5" t="s">
        <v>442</v>
      </c>
      <c r="H542" s="6">
        <v>316200</v>
      </c>
      <c r="I542" s="6"/>
      <c r="J542" s="5"/>
      <c r="K542" s="6"/>
      <c r="L542" s="6"/>
      <c r="M542" s="6"/>
    </row>
    <row r="543" spans="1:13" ht="30" x14ac:dyDescent="0.25">
      <c r="A543" s="5" t="s">
        <v>140</v>
      </c>
      <c r="B543" s="5" t="s">
        <v>139</v>
      </c>
      <c r="C543" s="5" t="s">
        <v>145</v>
      </c>
      <c r="D543" s="5" t="s">
        <v>1911</v>
      </c>
      <c r="E543" s="8" t="s">
        <v>1912</v>
      </c>
      <c r="F543" s="8" t="s">
        <v>1913</v>
      </c>
      <c r="G543" s="5" t="s">
        <v>442</v>
      </c>
      <c r="H543" s="6">
        <v>994585</v>
      </c>
      <c r="I543" s="6"/>
      <c r="J543" s="5"/>
      <c r="K543" s="6"/>
      <c r="L543" s="6"/>
      <c r="M543" s="6"/>
    </row>
    <row r="544" spans="1:13" ht="30" x14ac:dyDescent="0.25">
      <c r="A544" s="5" t="s">
        <v>140</v>
      </c>
      <c r="B544" s="5" t="s">
        <v>139</v>
      </c>
      <c r="C544" s="5" t="s">
        <v>145</v>
      </c>
      <c r="D544" s="5" t="s">
        <v>1914</v>
      </c>
      <c r="E544" s="8" t="s">
        <v>1915</v>
      </c>
      <c r="F544" s="8" t="s">
        <v>1916</v>
      </c>
      <c r="G544" s="5" t="s">
        <v>442</v>
      </c>
      <c r="H544" s="6">
        <v>994780</v>
      </c>
      <c r="I544" s="6"/>
      <c r="J544" s="5"/>
      <c r="K544" s="6"/>
      <c r="L544" s="6"/>
      <c r="M544" s="6"/>
    </row>
    <row r="545" spans="1:13" ht="30" x14ac:dyDescent="0.25">
      <c r="A545" s="5" t="s">
        <v>140</v>
      </c>
      <c r="B545" s="5" t="s">
        <v>139</v>
      </c>
      <c r="C545" s="5" t="s">
        <v>145</v>
      </c>
      <c r="D545" s="5" t="s">
        <v>1917</v>
      </c>
      <c r="E545" s="8" t="s">
        <v>1918</v>
      </c>
      <c r="F545" s="8" t="s">
        <v>1919</v>
      </c>
      <c r="G545" s="5" t="s">
        <v>442</v>
      </c>
      <c r="H545" s="6">
        <v>994585</v>
      </c>
      <c r="I545" s="6"/>
      <c r="J545" s="5"/>
      <c r="K545" s="6"/>
      <c r="L545" s="6"/>
      <c r="M545" s="6"/>
    </row>
    <row r="546" spans="1:13" ht="60" x14ac:dyDescent="0.25">
      <c r="A546" s="5" t="s">
        <v>140</v>
      </c>
      <c r="B546" s="5" t="s">
        <v>139</v>
      </c>
      <c r="C546" s="5" t="s">
        <v>145</v>
      </c>
      <c r="D546" s="5" t="s">
        <v>1920</v>
      </c>
      <c r="E546" s="8" t="s">
        <v>1921</v>
      </c>
      <c r="F546" s="8" t="s">
        <v>1921</v>
      </c>
      <c r="G546" s="5" t="s">
        <v>442</v>
      </c>
      <c r="H546" s="6">
        <v>764220</v>
      </c>
      <c r="I546" s="6"/>
      <c r="J546" s="5"/>
      <c r="K546" s="6"/>
      <c r="L546" s="6"/>
      <c r="M546" s="6"/>
    </row>
    <row r="547" spans="1:13" ht="30" x14ac:dyDescent="0.25">
      <c r="A547" s="5" t="s">
        <v>140</v>
      </c>
      <c r="B547" s="5" t="s">
        <v>139</v>
      </c>
      <c r="C547" s="5" t="s">
        <v>145</v>
      </c>
      <c r="D547" s="5" t="s">
        <v>1922</v>
      </c>
      <c r="E547" s="8" t="s">
        <v>1923</v>
      </c>
      <c r="F547" s="8" t="s">
        <v>1924</v>
      </c>
      <c r="G547" s="5" t="s">
        <v>442</v>
      </c>
      <c r="H547" s="6">
        <v>472081</v>
      </c>
      <c r="I547" s="6"/>
      <c r="J547" s="5"/>
      <c r="K547" s="6"/>
      <c r="L547" s="6"/>
      <c r="M547" s="6"/>
    </row>
    <row r="548" spans="1:13" ht="45" x14ac:dyDescent="0.25">
      <c r="A548" s="5" t="s">
        <v>140</v>
      </c>
      <c r="B548" s="5" t="s">
        <v>139</v>
      </c>
      <c r="C548" s="5" t="s">
        <v>145</v>
      </c>
      <c r="D548" s="5" t="s">
        <v>1925</v>
      </c>
      <c r="E548" s="8" t="s">
        <v>1926</v>
      </c>
      <c r="F548" s="8" t="s">
        <v>1927</v>
      </c>
      <c r="G548" s="5" t="s">
        <v>442</v>
      </c>
      <c r="H548" s="6">
        <v>611600</v>
      </c>
      <c r="I548" s="6"/>
      <c r="J548" s="5"/>
      <c r="K548" s="6"/>
      <c r="L548" s="6"/>
      <c r="M548" s="6"/>
    </row>
    <row r="549" spans="1:13" ht="45" x14ac:dyDescent="0.25">
      <c r="A549" s="5" t="s">
        <v>140</v>
      </c>
      <c r="B549" s="5" t="s">
        <v>139</v>
      </c>
      <c r="C549" s="5" t="s">
        <v>145</v>
      </c>
      <c r="D549" s="5" t="s">
        <v>1928</v>
      </c>
      <c r="E549" s="8" t="s">
        <v>1929</v>
      </c>
      <c r="F549" s="8" t="s">
        <v>1929</v>
      </c>
      <c r="G549" s="5" t="s">
        <v>442</v>
      </c>
      <c r="H549" s="6">
        <v>675000</v>
      </c>
      <c r="I549" s="6"/>
      <c r="J549" s="5"/>
      <c r="K549" s="6"/>
      <c r="L549" s="6"/>
      <c r="M549" s="6"/>
    </row>
    <row r="550" spans="1:13" ht="45" x14ac:dyDescent="0.25">
      <c r="A550" s="5" t="s">
        <v>140</v>
      </c>
      <c r="B550" s="5" t="s">
        <v>139</v>
      </c>
      <c r="C550" s="5" t="s">
        <v>145</v>
      </c>
      <c r="D550" s="5" t="s">
        <v>1930</v>
      </c>
      <c r="E550" s="8" t="s">
        <v>1931</v>
      </c>
      <c r="F550" s="8" t="s">
        <v>1931</v>
      </c>
      <c r="G550" s="5" t="s">
        <v>442</v>
      </c>
      <c r="H550" s="6">
        <v>500000</v>
      </c>
      <c r="I550" s="6"/>
      <c r="J550" s="5"/>
      <c r="K550" s="6"/>
      <c r="L550" s="6"/>
      <c r="M550" s="6"/>
    </row>
    <row r="551" spans="1:13" ht="45" x14ac:dyDescent="0.25">
      <c r="A551" s="5" t="s">
        <v>140</v>
      </c>
      <c r="B551" s="5" t="s">
        <v>139</v>
      </c>
      <c r="C551" s="5" t="s">
        <v>145</v>
      </c>
      <c r="D551" s="5" t="s">
        <v>1932</v>
      </c>
      <c r="E551" s="8" t="s">
        <v>1933</v>
      </c>
      <c r="F551" s="8" t="s">
        <v>1934</v>
      </c>
      <c r="G551" s="5" t="s">
        <v>442</v>
      </c>
      <c r="H551" s="6">
        <v>1530785</v>
      </c>
      <c r="I551" s="6"/>
      <c r="J551" s="5"/>
      <c r="K551" s="6"/>
      <c r="L551" s="6"/>
      <c r="M551" s="6"/>
    </row>
    <row r="552" spans="1:13" ht="60" x14ac:dyDescent="0.25">
      <c r="A552" s="5" t="s">
        <v>140</v>
      </c>
      <c r="B552" s="5" t="s">
        <v>139</v>
      </c>
      <c r="C552" s="5" t="s">
        <v>145</v>
      </c>
      <c r="D552" s="5" t="s">
        <v>1935</v>
      </c>
      <c r="E552" s="8" t="s">
        <v>1936</v>
      </c>
      <c r="F552" s="8" t="s">
        <v>1936</v>
      </c>
      <c r="G552" s="5" t="s">
        <v>442</v>
      </c>
      <c r="H552" s="6">
        <v>406720</v>
      </c>
      <c r="I552" s="6"/>
      <c r="J552" s="5"/>
      <c r="K552" s="6"/>
      <c r="L552" s="6"/>
      <c r="M552" s="6"/>
    </row>
    <row r="553" spans="1:13" ht="45" x14ac:dyDescent="0.25">
      <c r="A553" s="5" t="s">
        <v>140</v>
      </c>
      <c r="B553" s="5" t="s">
        <v>139</v>
      </c>
      <c r="C553" s="5" t="s">
        <v>145</v>
      </c>
      <c r="D553" s="5" t="s">
        <v>1937</v>
      </c>
      <c r="E553" s="8" t="s">
        <v>1938</v>
      </c>
      <c r="F553" s="8" t="s">
        <v>1938</v>
      </c>
      <c r="G553" s="5" t="s">
        <v>442</v>
      </c>
      <c r="H553" s="6">
        <v>203720</v>
      </c>
      <c r="I553" s="6"/>
      <c r="J553" s="5"/>
      <c r="K553" s="6"/>
      <c r="L553" s="6"/>
      <c r="M553" s="6"/>
    </row>
    <row r="554" spans="1:13" ht="30" x14ac:dyDescent="0.25">
      <c r="A554" s="5" t="s">
        <v>140</v>
      </c>
      <c r="B554" s="5" t="s">
        <v>139</v>
      </c>
      <c r="C554" s="5" t="s">
        <v>145</v>
      </c>
      <c r="D554" s="5" t="s">
        <v>1939</v>
      </c>
      <c r="E554" s="8" t="s">
        <v>1940</v>
      </c>
      <c r="F554" s="8" t="s">
        <v>1940</v>
      </c>
      <c r="G554" s="5" t="s">
        <v>442</v>
      </c>
      <c r="H554" s="6">
        <v>198345</v>
      </c>
      <c r="I554" s="6"/>
      <c r="J554" s="5"/>
      <c r="K554" s="6"/>
      <c r="L554" s="6"/>
      <c r="M554" s="6"/>
    </row>
    <row r="555" spans="1:13" ht="45" x14ac:dyDescent="0.25">
      <c r="A555" s="5" t="s">
        <v>140</v>
      </c>
      <c r="B555" s="5" t="s">
        <v>139</v>
      </c>
      <c r="C555" s="5" t="s">
        <v>145</v>
      </c>
      <c r="D555" s="5" t="s">
        <v>1941</v>
      </c>
      <c r="E555" s="8" t="s">
        <v>1942</v>
      </c>
      <c r="F555" s="8" t="s">
        <v>1943</v>
      </c>
      <c r="G555" s="5" t="s">
        <v>442</v>
      </c>
      <c r="H555" s="6">
        <v>356080</v>
      </c>
      <c r="I555" s="6"/>
      <c r="J555" s="5"/>
      <c r="K555" s="6"/>
      <c r="L555" s="6"/>
      <c r="M555" s="6"/>
    </row>
    <row r="556" spans="1:13" ht="45" x14ac:dyDescent="0.25">
      <c r="A556" s="5" t="s">
        <v>140</v>
      </c>
      <c r="B556" s="5" t="s">
        <v>139</v>
      </c>
      <c r="C556" s="5" t="s">
        <v>145</v>
      </c>
      <c r="D556" s="5" t="s">
        <v>1944</v>
      </c>
      <c r="E556" s="8" t="s">
        <v>1945</v>
      </c>
      <c r="F556" s="8" t="s">
        <v>1946</v>
      </c>
      <c r="G556" s="5" t="s">
        <v>442</v>
      </c>
      <c r="H556" s="6">
        <v>400000</v>
      </c>
      <c r="I556" s="6"/>
      <c r="J556" s="5"/>
      <c r="K556" s="6"/>
      <c r="L556" s="6"/>
      <c r="M556" s="6"/>
    </row>
    <row r="557" spans="1:13" ht="45" x14ac:dyDescent="0.25">
      <c r="A557" s="5" t="s">
        <v>140</v>
      </c>
      <c r="B557" s="5" t="s">
        <v>139</v>
      </c>
      <c r="C557" s="5" t="s">
        <v>145</v>
      </c>
      <c r="D557" s="5" t="s">
        <v>1947</v>
      </c>
      <c r="E557" s="8" t="s">
        <v>1948</v>
      </c>
      <c r="F557" s="8" t="s">
        <v>1949</v>
      </c>
      <c r="G557" s="5" t="s">
        <v>442</v>
      </c>
      <c r="H557" s="6">
        <v>515144</v>
      </c>
      <c r="I557" s="6"/>
      <c r="J557" s="5"/>
      <c r="K557" s="6"/>
      <c r="L557" s="6"/>
      <c r="M557" s="6"/>
    </row>
    <row r="558" spans="1:13" ht="45" x14ac:dyDescent="0.25">
      <c r="A558" s="5" t="s">
        <v>140</v>
      </c>
      <c r="B558" s="5" t="s">
        <v>139</v>
      </c>
      <c r="C558" s="5" t="s">
        <v>145</v>
      </c>
      <c r="D558" s="5" t="s">
        <v>1950</v>
      </c>
      <c r="E558" s="8" t="s">
        <v>1951</v>
      </c>
      <c r="F558" s="8" t="s">
        <v>1951</v>
      </c>
      <c r="G558" s="5" t="s">
        <v>442</v>
      </c>
      <c r="H558" s="6">
        <v>683720</v>
      </c>
      <c r="I558" s="6"/>
      <c r="J558" s="5"/>
      <c r="K558" s="6"/>
      <c r="L558" s="6"/>
      <c r="M558" s="6"/>
    </row>
    <row r="559" spans="1:13" ht="30" x14ac:dyDescent="0.25">
      <c r="A559" s="5" t="s">
        <v>140</v>
      </c>
      <c r="B559" s="5" t="s">
        <v>139</v>
      </c>
      <c r="C559" s="5" t="s">
        <v>145</v>
      </c>
      <c r="D559" s="5" t="s">
        <v>1952</v>
      </c>
      <c r="E559" s="8" t="s">
        <v>1953</v>
      </c>
      <c r="F559" s="8" t="s">
        <v>1954</v>
      </c>
      <c r="G559" s="5" t="s">
        <v>442</v>
      </c>
      <c r="H559" s="6">
        <v>127700</v>
      </c>
      <c r="I559" s="6"/>
      <c r="J559" s="5"/>
      <c r="K559" s="6"/>
      <c r="L559" s="6"/>
      <c r="M559" s="6"/>
    </row>
    <row r="560" spans="1:13" ht="30" x14ac:dyDescent="0.25">
      <c r="A560" s="5" t="s">
        <v>140</v>
      </c>
      <c r="B560" s="5" t="s">
        <v>139</v>
      </c>
      <c r="C560" s="5" t="s">
        <v>145</v>
      </c>
      <c r="D560" s="5" t="s">
        <v>1955</v>
      </c>
      <c r="E560" s="8" t="s">
        <v>1956</v>
      </c>
      <c r="F560" s="8" t="s">
        <v>1957</v>
      </c>
      <c r="G560" s="5" t="s">
        <v>442</v>
      </c>
      <c r="H560" s="6">
        <v>336390</v>
      </c>
      <c r="I560" s="6"/>
      <c r="J560" s="5"/>
      <c r="K560" s="6"/>
      <c r="L560" s="6"/>
      <c r="M560" s="6"/>
    </row>
    <row r="561" spans="1:13" ht="30" x14ac:dyDescent="0.25">
      <c r="A561" s="5" t="s">
        <v>140</v>
      </c>
      <c r="B561" s="5" t="s">
        <v>139</v>
      </c>
      <c r="C561" s="5" t="s">
        <v>145</v>
      </c>
      <c r="D561" s="5" t="s">
        <v>1958</v>
      </c>
      <c r="E561" s="8" t="s">
        <v>1959</v>
      </c>
      <c r="F561" s="8" t="s">
        <v>1960</v>
      </c>
      <c r="G561" s="5" t="s">
        <v>442</v>
      </c>
      <c r="H561" s="6">
        <v>38114</v>
      </c>
      <c r="I561" s="6"/>
      <c r="J561" s="5"/>
      <c r="K561" s="6"/>
      <c r="L561" s="6"/>
      <c r="M561" s="6"/>
    </row>
    <row r="562" spans="1:13" ht="30" x14ac:dyDescent="0.25">
      <c r="A562" s="5" t="s">
        <v>140</v>
      </c>
      <c r="B562" s="5" t="s">
        <v>139</v>
      </c>
      <c r="C562" s="5" t="s">
        <v>145</v>
      </c>
      <c r="D562" s="5" t="s">
        <v>1961</v>
      </c>
      <c r="E562" s="8" t="s">
        <v>1962</v>
      </c>
      <c r="F562" s="8" t="s">
        <v>1963</v>
      </c>
      <c r="G562" s="5" t="s">
        <v>442</v>
      </c>
      <c r="H562" s="6">
        <v>256282</v>
      </c>
      <c r="I562" s="6"/>
      <c r="J562" s="5"/>
      <c r="K562" s="6"/>
      <c r="L562" s="6"/>
      <c r="M562" s="6"/>
    </row>
    <row r="563" spans="1:13" ht="30" x14ac:dyDescent="0.25">
      <c r="A563" s="5" t="s">
        <v>140</v>
      </c>
      <c r="B563" s="5" t="s">
        <v>139</v>
      </c>
      <c r="C563" s="5" t="s">
        <v>154</v>
      </c>
      <c r="D563" s="5" t="s">
        <v>1964</v>
      </c>
      <c r="E563" s="8" t="s">
        <v>1965</v>
      </c>
      <c r="F563" s="8" t="s">
        <v>1966</v>
      </c>
      <c r="G563" s="5" t="s">
        <v>446</v>
      </c>
      <c r="H563" s="6">
        <v>8960</v>
      </c>
      <c r="I563" s="6">
        <v>8960</v>
      </c>
      <c r="J563" s="7">
        <v>1</v>
      </c>
      <c r="K563" s="6"/>
      <c r="L563" s="6"/>
      <c r="M563" s="6">
        <v>8960</v>
      </c>
    </row>
    <row r="564" spans="1:13" x14ac:dyDescent="0.25">
      <c r="A564" s="5" t="s">
        <v>140</v>
      </c>
      <c r="B564" s="5" t="s">
        <v>139</v>
      </c>
      <c r="C564" s="5" t="s">
        <v>154</v>
      </c>
      <c r="D564" s="5" t="s">
        <v>1967</v>
      </c>
      <c r="E564" s="8" t="s">
        <v>1968</v>
      </c>
      <c r="F564" s="8" t="s">
        <v>1969</v>
      </c>
      <c r="G564" s="5" t="s">
        <v>446</v>
      </c>
      <c r="H564" s="6">
        <v>4263</v>
      </c>
      <c r="I564" s="6">
        <v>4263</v>
      </c>
      <c r="J564" s="7">
        <v>0.98550000000000004</v>
      </c>
      <c r="K564" s="6"/>
      <c r="L564" s="6"/>
      <c r="M564" s="6">
        <v>4263</v>
      </c>
    </row>
    <row r="565" spans="1:13" x14ac:dyDescent="0.25">
      <c r="A565" s="5" t="s">
        <v>140</v>
      </c>
      <c r="B565" s="5" t="s">
        <v>139</v>
      </c>
      <c r="C565" s="5" t="s">
        <v>154</v>
      </c>
      <c r="D565" s="5" t="s">
        <v>1970</v>
      </c>
      <c r="E565" s="8" t="s">
        <v>1971</v>
      </c>
      <c r="F565" s="8" t="s">
        <v>1972</v>
      </c>
      <c r="G565" s="5" t="s">
        <v>442</v>
      </c>
      <c r="H565" s="6">
        <v>3700</v>
      </c>
      <c r="I565" s="6"/>
      <c r="J565" s="5"/>
      <c r="K565" s="6"/>
      <c r="L565" s="6"/>
      <c r="M565" s="6"/>
    </row>
    <row r="566" spans="1:13" ht="30" x14ac:dyDescent="0.25">
      <c r="A566" s="5" t="s">
        <v>140</v>
      </c>
      <c r="B566" s="5" t="s">
        <v>139</v>
      </c>
      <c r="C566" s="5" t="s">
        <v>154</v>
      </c>
      <c r="D566" s="5" t="s">
        <v>1973</v>
      </c>
      <c r="E566" s="8" t="s">
        <v>1974</v>
      </c>
      <c r="F566" s="8" t="s">
        <v>1975</v>
      </c>
      <c r="G566" s="5" t="s">
        <v>446</v>
      </c>
      <c r="H566" s="6">
        <v>4480</v>
      </c>
      <c r="I566" s="6">
        <v>4480</v>
      </c>
      <c r="J566" s="7">
        <v>1</v>
      </c>
      <c r="K566" s="6"/>
      <c r="L566" s="6"/>
      <c r="M566" s="6">
        <v>4480</v>
      </c>
    </row>
    <row r="567" spans="1:13" x14ac:dyDescent="0.25">
      <c r="A567" s="5" t="s">
        <v>140</v>
      </c>
      <c r="B567" s="5" t="s">
        <v>139</v>
      </c>
      <c r="C567" s="5" t="s">
        <v>154</v>
      </c>
      <c r="D567" s="5" t="s">
        <v>1976</v>
      </c>
      <c r="E567" s="8" t="s">
        <v>1977</v>
      </c>
      <c r="F567" s="8" t="s">
        <v>1978</v>
      </c>
      <c r="G567" s="5" t="s">
        <v>446</v>
      </c>
      <c r="H567" s="6">
        <v>4200</v>
      </c>
      <c r="I567" s="6">
        <v>4200</v>
      </c>
      <c r="J567" s="7">
        <v>1</v>
      </c>
      <c r="K567" s="6"/>
      <c r="L567" s="6"/>
      <c r="M567" s="6">
        <v>4200</v>
      </c>
    </row>
    <row r="568" spans="1:13" x14ac:dyDescent="0.25">
      <c r="A568" s="5" t="s">
        <v>140</v>
      </c>
      <c r="B568" s="5" t="s">
        <v>139</v>
      </c>
      <c r="C568" s="5" t="s">
        <v>154</v>
      </c>
      <c r="D568" s="5" t="s">
        <v>1979</v>
      </c>
      <c r="E568" s="8" t="s">
        <v>1980</v>
      </c>
      <c r="F568" s="8" t="s">
        <v>1981</v>
      </c>
      <c r="G568" s="5" t="s">
        <v>446</v>
      </c>
      <c r="H568" s="6">
        <v>3200</v>
      </c>
      <c r="I568" s="6">
        <v>3200</v>
      </c>
      <c r="J568" s="7">
        <v>1</v>
      </c>
      <c r="K568" s="6"/>
      <c r="L568" s="6"/>
      <c r="M568" s="6">
        <v>3200</v>
      </c>
    </row>
    <row r="569" spans="1:13" x14ac:dyDescent="0.25">
      <c r="A569" s="5" t="s">
        <v>140</v>
      </c>
      <c r="B569" s="5" t="s">
        <v>139</v>
      </c>
      <c r="C569" s="5" t="s">
        <v>154</v>
      </c>
      <c r="D569" s="5" t="s">
        <v>1982</v>
      </c>
      <c r="E569" s="8" t="s">
        <v>1983</v>
      </c>
      <c r="F569" s="8" t="s">
        <v>1984</v>
      </c>
      <c r="G569" s="5" t="s">
        <v>442</v>
      </c>
      <c r="H569" s="6">
        <v>3200</v>
      </c>
      <c r="I569" s="6"/>
      <c r="J569" s="5"/>
      <c r="K569" s="6"/>
      <c r="L569" s="6"/>
      <c r="M569" s="6"/>
    </row>
    <row r="570" spans="1:13" x14ac:dyDescent="0.25">
      <c r="A570" s="5" t="s">
        <v>140</v>
      </c>
      <c r="B570" s="5" t="s">
        <v>139</v>
      </c>
      <c r="C570" s="5" t="s">
        <v>154</v>
      </c>
      <c r="D570" s="5" t="s">
        <v>1985</v>
      </c>
      <c r="E570" s="8" t="s">
        <v>1986</v>
      </c>
      <c r="F570" s="8" t="s">
        <v>1987</v>
      </c>
      <c r="G570" s="5" t="s">
        <v>446</v>
      </c>
      <c r="H570" s="6">
        <v>4480</v>
      </c>
      <c r="I570" s="6">
        <v>4480</v>
      </c>
      <c r="J570" s="7">
        <v>1</v>
      </c>
      <c r="K570" s="6"/>
      <c r="L570" s="6"/>
      <c r="M570" s="6">
        <v>4480</v>
      </c>
    </row>
    <row r="571" spans="1:13" x14ac:dyDescent="0.25">
      <c r="A571" s="5" t="s">
        <v>140</v>
      </c>
      <c r="B571" s="5" t="s">
        <v>139</v>
      </c>
      <c r="C571" s="5" t="s">
        <v>154</v>
      </c>
      <c r="D571" s="5" t="s">
        <v>1988</v>
      </c>
      <c r="E571" s="8" t="s">
        <v>1989</v>
      </c>
      <c r="F571" s="8" t="s">
        <v>1990</v>
      </c>
      <c r="G571" s="5" t="s">
        <v>446</v>
      </c>
      <c r="H571" s="6">
        <v>3200</v>
      </c>
      <c r="I571" s="6">
        <v>3200</v>
      </c>
      <c r="J571" s="7">
        <v>1</v>
      </c>
      <c r="K571" s="6"/>
      <c r="L571" s="6"/>
      <c r="M571" s="6">
        <v>3200</v>
      </c>
    </row>
    <row r="572" spans="1:13" x14ac:dyDescent="0.25">
      <c r="A572" s="5" t="s">
        <v>140</v>
      </c>
      <c r="B572" s="5" t="s">
        <v>139</v>
      </c>
      <c r="C572" s="5" t="s">
        <v>154</v>
      </c>
      <c r="D572" s="5" t="s">
        <v>1991</v>
      </c>
      <c r="E572" s="8" t="s">
        <v>1992</v>
      </c>
      <c r="F572" s="8" t="s">
        <v>1993</v>
      </c>
      <c r="G572" s="5" t="s">
        <v>446</v>
      </c>
      <c r="H572" s="6">
        <v>4480</v>
      </c>
      <c r="I572" s="6">
        <v>4480</v>
      </c>
      <c r="J572" s="7">
        <v>1</v>
      </c>
      <c r="K572" s="6"/>
      <c r="L572" s="6"/>
      <c r="M572" s="6">
        <v>4480</v>
      </c>
    </row>
    <row r="573" spans="1:13" ht="45" x14ac:dyDescent="0.25">
      <c r="A573" s="5" t="s">
        <v>140</v>
      </c>
      <c r="B573" s="5" t="s">
        <v>139</v>
      </c>
      <c r="C573" s="5" t="s">
        <v>154</v>
      </c>
      <c r="D573" s="5" t="s">
        <v>1994</v>
      </c>
      <c r="E573" s="8" t="s">
        <v>1995</v>
      </c>
      <c r="F573" s="8" t="s">
        <v>1996</v>
      </c>
      <c r="G573" s="5" t="s">
        <v>446</v>
      </c>
      <c r="H573" s="6">
        <v>3200</v>
      </c>
      <c r="I573" s="6">
        <v>3200</v>
      </c>
      <c r="J573" s="7">
        <v>0.8</v>
      </c>
      <c r="K573" s="6"/>
      <c r="L573" s="6"/>
      <c r="M573" s="6">
        <v>3200</v>
      </c>
    </row>
    <row r="574" spans="1:13" x14ac:dyDescent="0.25">
      <c r="A574" s="5" t="s">
        <v>140</v>
      </c>
      <c r="B574" s="5" t="s">
        <v>139</v>
      </c>
      <c r="C574" s="5" t="s">
        <v>154</v>
      </c>
      <c r="D574" s="5" t="s">
        <v>1997</v>
      </c>
      <c r="E574" s="8" t="s">
        <v>1998</v>
      </c>
      <c r="F574" s="8" t="s">
        <v>1999</v>
      </c>
      <c r="G574" s="5" t="s">
        <v>442</v>
      </c>
      <c r="H574" s="6">
        <v>4480</v>
      </c>
      <c r="I574" s="6"/>
      <c r="J574" s="5"/>
      <c r="K574" s="6"/>
      <c r="L574" s="6"/>
      <c r="M574" s="6"/>
    </row>
    <row r="575" spans="1:13" x14ac:dyDescent="0.25">
      <c r="A575" s="5" t="s">
        <v>140</v>
      </c>
      <c r="B575" s="5" t="s">
        <v>139</v>
      </c>
      <c r="C575" s="5" t="s">
        <v>154</v>
      </c>
      <c r="D575" s="5" t="s">
        <v>2000</v>
      </c>
      <c r="E575" s="8" t="s">
        <v>2001</v>
      </c>
      <c r="F575" s="8" t="s">
        <v>2002</v>
      </c>
      <c r="G575" s="5" t="s">
        <v>446</v>
      </c>
      <c r="H575" s="6">
        <v>4480</v>
      </c>
      <c r="I575" s="6">
        <v>4480</v>
      </c>
      <c r="J575" s="7">
        <v>1</v>
      </c>
      <c r="K575" s="6"/>
      <c r="L575" s="6"/>
      <c r="M575" s="6">
        <v>4480</v>
      </c>
    </row>
    <row r="576" spans="1:13" ht="30" x14ac:dyDescent="0.25">
      <c r="A576" s="5" t="s">
        <v>140</v>
      </c>
      <c r="B576" s="5" t="s">
        <v>139</v>
      </c>
      <c r="C576" s="5" t="s">
        <v>154</v>
      </c>
      <c r="D576" s="5" t="s">
        <v>2003</v>
      </c>
      <c r="E576" s="8" t="s">
        <v>2004</v>
      </c>
      <c r="F576" s="8" t="s">
        <v>2005</v>
      </c>
      <c r="G576" s="5" t="s">
        <v>446</v>
      </c>
      <c r="H576" s="6">
        <v>3200</v>
      </c>
      <c r="I576" s="6">
        <v>3200</v>
      </c>
      <c r="J576" s="7">
        <v>1</v>
      </c>
      <c r="K576" s="6"/>
      <c r="L576" s="6"/>
      <c r="M576" s="6">
        <v>3200</v>
      </c>
    </row>
    <row r="577" spans="1:13" x14ac:dyDescent="0.25">
      <c r="A577" s="5" t="s">
        <v>140</v>
      </c>
      <c r="B577" s="5" t="s">
        <v>139</v>
      </c>
      <c r="C577" s="5" t="s">
        <v>154</v>
      </c>
      <c r="D577" s="5" t="s">
        <v>2006</v>
      </c>
      <c r="E577" s="8" t="s">
        <v>1968</v>
      </c>
      <c r="F577" s="8" t="s">
        <v>2007</v>
      </c>
      <c r="G577" s="5" t="s">
        <v>446</v>
      </c>
      <c r="H577" s="6">
        <v>4480</v>
      </c>
      <c r="I577" s="6">
        <v>4480</v>
      </c>
      <c r="J577" s="7">
        <v>1</v>
      </c>
      <c r="K577" s="6"/>
      <c r="L577" s="6"/>
      <c r="M577" s="6">
        <v>4480</v>
      </c>
    </row>
    <row r="578" spans="1:13" ht="30" x14ac:dyDescent="0.25">
      <c r="A578" s="5" t="s">
        <v>140</v>
      </c>
      <c r="B578" s="5" t="s">
        <v>139</v>
      </c>
      <c r="C578" s="5" t="s">
        <v>154</v>
      </c>
      <c r="D578" s="5" t="s">
        <v>2008</v>
      </c>
      <c r="E578" s="8" t="s">
        <v>2009</v>
      </c>
      <c r="F578" s="8" t="s">
        <v>2010</v>
      </c>
      <c r="G578" s="5" t="s">
        <v>446</v>
      </c>
      <c r="H578" s="6">
        <v>4480</v>
      </c>
      <c r="I578" s="6">
        <v>4480</v>
      </c>
      <c r="J578" s="7">
        <v>1</v>
      </c>
      <c r="K578" s="6"/>
      <c r="L578" s="6"/>
      <c r="M578" s="6">
        <v>4480</v>
      </c>
    </row>
    <row r="579" spans="1:13" x14ac:dyDescent="0.25">
      <c r="A579" s="5" t="s">
        <v>140</v>
      </c>
      <c r="B579" s="5" t="s">
        <v>139</v>
      </c>
      <c r="C579" s="5" t="s">
        <v>154</v>
      </c>
      <c r="D579" s="5" t="s">
        <v>2011</v>
      </c>
      <c r="E579" s="8" t="s">
        <v>2012</v>
      </c>
      <c r="F579" s="8" t="s">
        <v>2013</v>
      </c>
      <c r="G579" s="5" t="s">
        <v>442</v>
      </c>
      <c r="H579" s="6">
        <v>7000</v>
      </c>
      <c r="I579" s="6"/>
      <c r="J579" s="5"/>
      <c r="K579" s="6">
        <v>3200</v>
      </c>
      <c r="L579" s="6"/>
      <c r="M579" s="6">
        <v>3200</v>
      </c>
    </row>
    <row r="580" spans="1:13" ht="30" x14ac:dyDescent="0.25">
      <c r="A580" s="5" t="s">
        <v>140</v>
      </c>
      <c r="B580" s="5" t="s">
        <v>139</v>
      </c>
      <c r="C580" s="5" t="s">
        <v>154</v>
      </c>
      <c r="D580" s="5" t="s">
        <v>2014</v>
      </c>
      <c r="E580" s="8" t="s">
        <v>2015</v>
      </c>
      <c r="F580" s="8" t="s">
        <v>2016</v>
      </c>
      <c r="G580" s="5" t="s">
        <v>446</v>
      </c>
      <c r="H580" s="6">
        <v>3200</v>
      </c>
      <c r="I580" s="6">
        <v>3200</v>
      </c>
      <c r="J580" s="7">
        <v>1</v>
      </c>
      <c r="K580" s="6"/>
      <c r="L580" s="6"/>
      <c r="M580" s="6">
        <v>3200</v>
      </c>
    </row>
    <row r="581" spans="1:13" x14ac:dyDescent="0.25">
      <c r="A581" s="5" t="s">
        <v>140</v>
      </c>
      <c r="B581" s="5" t="s">
        <v>139</v>
      </c>
      <c r="C581" s="5" t="s">
        <v>154</v>
      </c>
      <c r="D581" s="5" t="s">
        <v>2017</v>
      </c>
      <c r="E581" s="8" t="s">
        <v>2018</v>
      </c>
      <c r="F581" s="8" t="s">
        <v>2019</v>
      </c>
      <c r="G581" s="5" t="s">
        <v>446</v>
      </c>
      <c r="H581" s="6">
        <v>3200</v>
      </c>
      <c r="I581" s="6">
        <v>3200</v>
      </c>
      <c r="J581" s="7">
        <v>1</v>
      </c>
      <c r="K581" s="6"/>
      <c r="L581" s="6"/>
      <c r="M581" s="6">
        <v>3200</v>
      </c>
    </row>
    <row r="582" spans="1:13" ht="30" x14ac:dyDescent="0.25">
      <c r="A582" s="5" t="s">
        <v>140</v>
      </c>
      <c r="B582" s="5" t="s">
        <v>139</v>
      </c>
      <c r="C582" s="5" t="s">
        <v>154</v>
      </c>
      <c r="D582" s="5" t="s">
        <v>2020</v>
      </c>
      <c r="E582" s="8" t="s">
        <v>2021</v>
      </c>
      <c r="F582" s="8" t="s">
        <v>2022</v>
      </c>
      <c r="G582" s="5" t="s">
        <v>446</v>
      </c>
      <c r="H582" s="6">
        <v>3200</v>
      </c>
      <c r="I582" s="6">
        <v>3200</v>
      </c>
      <c r="J582" s="7">
        <v>1</v>
      </c>
      <c r="K582" s="6"/>
      <c r="L582" s="6"/>
      <c r="M582" s="6">
        <v>3200</v>
      </c>
    </row>
    <row r="583" spans="1:13" x14ac:dyDescent="0.25">
      <c r="A583" s="5" t="s">
        <v>140</v>
      </c>
      <c r="B583" s="5" t="s">
        <v>139</v>
      </c>
      <c r="C583" s="5" t="s">
        <v>154</v>
      </c>
      <c r="D583" s="5" t="s">
        <v>2023</v>
      </c>
      <c r="E583" s="8" t="s">
        <v>2024</v>
      </c>
      <c r="F583" s="8" t="s">
        <v>2025</v>
      </c>
      <c r="G583" s="5" t="s">
        <v>446</v>
      </c>
      <c r="H583" s="6">
        <v>6400</v>
      </c>
      <c r="I583" s="6">
        <v>6400</v>
      </c>
      <c r="J583" s="7">
        <v>1</v>
      </c>
      <c r="K583" s="6"/>
      <c r="L583" s="6"/>
      <c r="M583" s="6">
        <v>6400</v>
      </c>
    </row>
    <row r="584" spans="1:13" x14ac:dyDescent="0.25">
      <c r="A584" s="5" t="s">
        <v>140</v>
      </c>
      <c r="B584" s="5" t="s">
        <v>139</v>
      </c>
      <c r="C584" s="5" t="s">
        <v>154</v>
      </c>
      <c r="D584" s="5" t="s">
        <v>2026</v>
      </c>
      <c r="E584" s="8" t="s">
        <v>2027</v>
      </c>
      <c r="F584" s="8" t="s">
        <v>2028</v>
      </c>
      <c r="G584" s="5" t="s">
        <v>446</v>
      </c>
      <c r="H584" s="6">
        <v>3200</v>
      </c>
      <c r="I584" s="6">
        <v>3200</v>
      </c>
      <c r="J584" s="7">
        <v>1</v>
      </c>
      <c r="K584" s="6"/>
      <c r="L584" s="6"/>
      <c r="M584" s="6">
        <v>3200</v>
      </c>
    </row>
    <row r="585" spans="1:13" ht="30" x14ac:dyDescent="0.25">
      <c r="A585" s="5" t="s">
        <v>140</v>
      </c>
      <c r="B585" s="5" t="s">
        <v>139</v>
      </c>
      <c r="C585" s="5" t="s">
        <v>154</v>
      </c>
      <c r="D585" s="5" t="s">
        <v>2029</v>
      </c>
      <c r="E585" s="8" t="s">
        <v>2030</v>
      </c>
      <c r="F585" s="8" t="s">
        <v>2031</v>
      </c>
      <c r="G585" s="5" t="s">
        <v>446</v>
      </c>
      <c r="H585" s="6">
        <v>9518</v>
      </c>
      <c r="I585" s="6">
        <v>9518</v>
      </c>
      <c r="J585" s="7">
        <v>0.96750000000000003</v>
      </c>
      <c r="K585" s="6"/>
      <c r="L585" s="6"/>
      <c r="M585" s="6">
        <v>9518</v>
      </c>
    </row>
    <row r="586" spans="1:13" x14ac:dyDescent="0.25">
      <c r="A586" s="5" t="s">
        <v>140</v>
      </c>
      <c r="B586" s="5" t="s">
        <v>139</v>
      </c>
      <c r="C586" s="5" t="s">
        <v>154</v>
      </c>
      <c r="D586" s="5" t="s">
        <v>2032</v>
      </c>
      <c r="E586" s="8" t="s">
        <v>2033</v>
      </c>
      <c r="F586" s="8" t="s">
        <v>2034</v>
      </c>
      <c r="G586" s="5" t="s">
        <v>446</v>
      </c>
      <c r="H586" s="6">
        <v>3200</v>
      </c>
      <c r="I586" s="6">
        <v>3200</v>
      </c>
      <c r="J586" s="7">
        <v>1</v>
      </c>
      <c r="K586" s="6"/>
      <c r="L586" s="6"/>
      <c r="M586" s="6">
        <v>3200</v>
      </c>
    </row>
    <row r="587" spans="1:13" x14ac:dyDescent="0.25">
      <c r="A587" s="5" t="s">
        <v>140</v>
      </c>
      <c r="B587" s="5" t="s">
        <v>139</v>
      </c>
      <c r="C587" s="5" t="s">
        <v>154</v>
      </c>
      <c r="D587" s="5" t="s">
        <v>2035</v>
      </c>
      <c r="E587" s="8" t="s">
        <v>1980</v>
      </c>
      <c r="F587" s="8" t="s">
        <v>2036</v>
      </c>
      <c r="G587" s="5" t="s">
        <v>446</v>
      </c>
      <c r="H587" s="6">
        <v>4480</v>
      </c>
      <c r="I587" s="6">
        <v>4480</v>
      </c>
      <c r="J587" s="7">
        <v>1</v>
      </c>
      <c r="K587" s="6"/>
      <c r="L587" s="6"/>
      <c r="M587" s="6">
        <v>4480</v>
      </c>
    </row>
    <row r="588" spans="1:13" x14ac:dyDescent="0.25">
      <c r="A588" s="5" t="s">
        <v>140</v>
      </c>
      <c r="B588" s="5" t="s">
        <v>139</v>
      </c>
      <c r="C588" s="5" t="s">
        <v>154</v>
      </c>
      <c r="D588" s="5" t="s">
        <v>2037</v>
      </c>
      <c r="E588" s="8" t="s">
        <v>2038</v>
      </c>
      <c r="F588" s="8" t="s">
        <v>2039</v>
      </c>
      <c r="G588" s="5" t="s">
        <v>446</v>
      </c>
      <c r="H588" s="6">
        <v>4480</v>
      </c>
      <c r="I588" s="6">
        <v>4480</v>
      </c>
      <c r="J588" s="7">
        <v>1</v>
      </c>
      <c r="K588" s="6"/>
      <c r="L588" s="6"/>
      <c r="M588" s="6">
        <v>4480</v>
      </c>
    </row>
    <row r="589" spans="1:13" x14ac:dyDescent="0.25">
      <c r="A589" s="5" t="s">
        <v>140</v>
      </c>
      <c r="B589" s="5" t="s">
        <v>139</v>
      </c>
      <c r="C589" s="5" t="s">
        <v>154</v>
      </c>
      <c r="D589" s="5" t="s">
        <v>2040</v>
      </c>
      <c r="E589" s="8" t="s">
        <v>2041</v>
      </c>
      <c r="F589" s="8" t="s">
        <v>2042</v>
      </c>
      <c r="G589" s="5" t="s">
        <v>446</v>
      </c>
      <c r="H589" s="6">
        <v>3200</v>
      </c>
      <c r="I589" s="6">
        <v>3200</v>
      </c>
      <c r="J589" s="7">
        <v>1</v>
      </c>
      <c r="K589" s="6"/>
      <c r="L589" s="6"/>
      <c r="M589" s="6">
        <v>3200</v>
      </c>
    </row>
    <row r="590" spans="1:13" ht="30" x14ac:dyDescent="0.25">
      <c r="A590" s="5" t="s">
        <v>140</v>
      </c>
      <c r="B590" s="5" t="s">
        <v>139</v>
      </c>
      <c r="C590" s="5" t="s">
        <v>154</v>
      </c>
      <c r="D590" s="5" t="s">
        <v>2043</v>
      </c>
      <c r="E590" s="8" t="s">
        <v>2044</v>
      </c>
      <c r="F590" s="8" t="s">
        <v>2045</v>
      </c>
      <c r="G590" s="5" t="s">
        <v>446</v>
      </c>
      <c r="H590" s="6">
        <v>5344</v>
      </c>
      <c r="I590" s="6">
        <v>5344</v>
      </c>
      <c r="J590" s="7">
        <v>1</v>
      </c>
      <c r="K590" s="6"/>
      <c r="L590" s="6"/>
      <c r="M590" s="6">
        <v>5344</v>
      </c>
    </row>
    <row r="591" spans="1:13" x14ac:dyDescent="0.25">
      <c r="A591" s="5" t="s">
        <v>140</v>
      </c>
      <c r="B591" s="5" t="s">
        <v>139</v>
      </c>
      <c r="C591" s="5" t="s">
        <v>154</v>
      </c>
      <c r="D591" s="5" t="s">
        <v>2046</v>
      </c>
      <c r="E591" s="8" t="s">
        <v>2047</v>
      </c>
      <c r="F591" s="8" t="s">
        <v>2048</v>
      </c>
      <c r="G591" s="5" t="s">
        <v>446</v>
      </c>
      <c r="H591" s="6">
        <v>3200</v>
      </c>
      <c r="I591" s="6">
        <v>3200</v>
      </c>
      <c r="J591" s="7">
        <v>1</v>
      </c>
      <c r="K591" s="6"/>
      <c r="L591" s="6"/>
      <c r="M591" s="6">
        <v>3200</v>
      </c>
    </row>
    <row r="592" spans="1:13" x14ac:dyDescent="0.25">
      <c r="A592" s="5" t="s">
        <v>140</v>
      </c>
      <c r="B592" s="5" t="s">
        <v>139</v>
      </c>
      <c r="C592" s="5" t="s">
        <v>154</v>
      </c>
      <c r="D592" s="5" t="s">
        <v>2049</v>
      </c>
      <c r="E592" s="8" t="s">
        <v>2050</v>
      </c>
      <c r="F592" s="8" t="s">
        <v>2051</v>
      </c>
      <c r="G592" s="5" t="s">
        <v>446</v>
      </c>
      <c r="H592" s="6">
        <v>3200</v>
      </c>
      <c r="I592" s="6">
        <v>3200</v>
      </c>
      <c r="J592" s="7">
        <v>1</v>
      </c>
      <c r="K592" s="6"/>
      <c r="L592" s="6"/>
      <c r="M592" s="6">
        <v>3200</v>
      </c>
    </row>
    <row r="593" spans="1:13" x14ac:dyDescent="0.25">
      <c r="A593" s="5" t="s">
        <v>140</v>
      </c>
      <c r="B593" s="5" t="s">
        <v>139</v>
      </c>
      <c r="C593" s="5" t="s">
        <v>154</v>
      </c>
      <c r="D593" s="5" t="s">
        <v>2052</v>
      </c>
      <c r="E593" s="8" t="s">
        <v>2053</v>
      </c>
      <c r="F593" s="8" t="s">
        <v>2054</v>
      </c>
      <c r="G593" s="5" t="s">
        <v>446</v>
      </c>
      <c r="H593" s="6">
        <v>4480</v>
      </c>
      <c r="I593" s="6">
        <v>4480</v>
      </c>
      <c r="J593" s="7">
        <v>1</v>
      </c>
      <c r="K593" s="6"/>
      <c r="L593" s="6"/>
      <c r="M593" s="6">
        <v>4480</v>
      </c>
    </row>
    <row r="594" spans="1:13" ht="30" x14ac:dyDescent="0.25">
      <c r="A594" s="5" t="s">
        <v>140</v>
      </c>
      <c r="B594" s="5" t="s">
        <v>139</v>
      </c>
      <c r="C594" s="5" t="s">
        <v>154</v>
      </c>
      <c r="D594" s="5" t="s">
        <v>2055</v>
      </c>
      <c r="E594" s="8" t="s">
        <v>2056</v>
      </c>
      <c r="F594" s="8" t="s">
        <v>2057</v>
      </c>
      <c r="G594" s="5" t="s">
        <v>446</v>
      </c>
      <c r="H594" s="6">
        <v>4480</v>
      </c>
      <c r="I594" s="6">
        <v>4480</v>
      </c>
      <c r="J594" s="7">
        <v>1</v>
      </c>
      <c r="K594" s="6"/>
      <c r="L594" s="6"/>
      <c r="M594" s="6">
        <v>4480</v>
      </c>
    </row>
    <row r="595" spans="1:13" x14ac:dyDescent="0.25">
      <c r="A595" s="5" t="s">
        <v>140</v>
      </c>
      <c r="B595" s="5" t="s">
        <v>139</v>
      </c>
      <c r="C595" s="5" t="s">
        <v>154</v>
      </c>
      <c r="D595" s="5" t="s">
        <v>2058</v>
      </c>
      <c r="E595" s="8" t="s">
        <v>2059</v>
      </c>
      <c r="F595" s="8" t="s">
        <v>2060</v>
      </c>
      <c r="G595" s="5" t="s">
        <v>446</v>
      </c>
      <c r="H595" s="6">
        <v>4480</v>
      </c>
      <c r="I595" s="6">
        <v>4480</v>
      </c>
      <c r="J595" s="7">
        <v>1</v>
      </c>
      <c r="K595" s="6"/>
      <c r="L595" s="6"/>
      <c r="M595" s="6">
        <v>4480</v>
      </c>
    </row>
    <row r="596" spans="1:13" ht="30" x14ac:dyDescent="0.25">
      <c r="A596" s="5" t="s">
        <v>140</v>
      </c>
      <c r="B596" s="5" t="s">
        <v>139</v>
      </c>
      <c r="C596" s="5" t="s">
        <v>154</v>
      </c>
      <c r="D596" s="5" t="s">
        <v>2061</v>
      </c>
      <c r="E596" s="8" t="s">
        <v>2062</v>
      </c>
      <c r="F596" s="8" t="s">
        <v>2063</v>
      </c>
      <c r="G596" s="5" t="s">
        <v>442</v>
      </c>
      <c r="H596" s="6">
        <v>3200</v>
      </c>
      <c r="I596" s="6"/>
      <c r="J596" s="5"/>
      <c r="K596" s="6"/>
      <c r="L596" s="6"/>
      <c r="M596" s="6"/>
    </row>
    <row r="597" spans="1:13" ht="30" x14ac:dyDescent="0.25">
      <c r="A597" s="5" t="s">
        <v>140</v>
      </c>
      <c r="B597" s="5" t="s">
        <v>139</v>
      </c>
      <c r="C597" s="5" t="s">
        <v>154</v>
      </c>
      <c r="D597" s="5" t="s">
        <v>2064</v>
      </c>
      <c r="E597" s="8" t="s">
        <v>2065</v>
      </c>
      <c r="F597" s="8" t="s">
        <v>2066</v>
      </c>
      <c r="G597" s="5" t="s">
        <v>446</v>
      </c>
      <c r="H597" s="6">
        <v>3200</v>
      </c>
      <c r="I597" s="6">
        <v>3200</v>
      </c>
      <c r="J597" s="7">
        <v>1</v>
      </c>
      <c r="K597" s="6"/>
      <c r="L597" s="6"/>
      <c r="M597" s="6">
        <v>3200</v>
      </c>
    </row>
    <row r="598" spans="1:13" x14ac:dyDescent="0.25">
      <c r="A598" s="5" t="s">
        <v>140</v>
      </c>
      <c r="B598" s="5" t="s">
        <v>139</v>
      </c>
      <c r="C598" s="5" t="s">
        <v>154</v>
      </c>
      <c r="D598" s="5" t="s">
        <v>2067</v>
      </c>
      <c r="E598" s="8" t="s">
        <v>2068</v>
      </c>
      <c r="F598" s="8" t="s">
        <v>2069</v>
      </c>
      <c r="G598" s="5" t="s">
        <v>446</v>
      </c>
      <c r="H598" s="6">
        <v>3200</v>
      </c>
      <c r="I598" s="6">
        <v>3200</v>
      </c>
      <c r="J598" s="7">
        <v>1</v>
      </c>
      <c r="K598" s="6"/>
      <c r="L598" s="6"/>
      <c r="M598" s="6">
        <v>3200</v>
      </c>
    </row>
    <row r="599" spans="1:13" ht="30" x14ac:dyDescent="0.25">
      <c r="A599" s="5" t="s">
        <v>140</v>
      </c>
      <c r="B599" s="5" t="s">
        <v>139</v>
      </c>
      <c r="C599" s="5" t="s">
        <v>154</v>
      </c>
      <c r="D599" s="5" t="s">
        <v>2070</v>
      </c>
      <c r="E599" s="8" t="s">
        <v>2071</v>
      </c>
      <c r="F599" s="8" t="s">
        <v>2072</v>
      </c>
      <c r="G599" s="5" t="s">
        <v>446</v>
      </c>
      <c r="H599" s="6">
        <v>3200</v>
      </c>
      <c r="I599" s="6">
        <v>3200</v>
      </c>
      <c r="J599" s="7">
        <v>1</v>
      </c>
      <c r="K599" s="6"/>
      <c r="L599" s="6"/>
      <c r="M599" s="6">
        <v>3200</v>
      </c>
    </row>
    <row r="600" spans="1:13" ht="45" x14ac:dyDescent="0.25">
      <c r="A600" s="5" t="s">
        <v>140</v>
      </c>
      <c r="B600" s="5" t="s">
        <v>139</v>
      </c>
      <c r="C600" s="5" t="s">
        <v>154</v>
      </c>
      <c r="D600" s="5" t="s">
        <v>2073</v>
      </c>
      <c r="E600" s="8" t="s">
        <v>2074</v>
      </c>
      <c r="F600" s="8" t="s">
        <v>2075</v>
      </c>
      <c r="G600" s="5" t="s">
        <v>442</v>
      </c>
      <c r="H600" s="6">
        <v>4480</v>
      </c>
      <c r="I600" s="6"/>
      <c r="J600" s="5"/>
      <c r="K600" s="6">
        <v>4480</v>
      </c>
      <c r="L600" s="6"/>
      <c r="M600" s="6">
        <v>4480</v>
      </c>
    </row>
    <row r="601" spans="1:13" x14ac:dyDescent="0.25">
      <c r="A601" s="5" t="s">
        <v>140</v>
      </c>
      <c r="B601" s="5" t="s">
        <v>139</v>
      </c>
      <c r="C601" s="5" t="s">
        <v>154</v>
      </c>
      <c r="D601" s="5" t="s">
        <v>2076</v>
      </c>
      <c r="E601" s="8" t="s">
        <v>2077</v>
      </c>
      <c r="F601" s="8" t="s">
        <v>2078</v>
      </c>
      <c r="G601" s="5" t="s">
        <v>446</v>
      </c>
      <c r="H601" s="6">
        <v>3200</v>
      </c>
      <c r="I601" s="6">
        <v>3200</v>
      </c>
      <c r="J601" s="7">
        <v>1</v>
      </c>
      <c r="K601" s="6"/>
      <c r="L601" s="6"/>
      <c r="M601" s="6">
        <v>3200</v>
      </c>
    </row>
    <row r="602" spans="1:13" ht="30" x14ac:dyDescent="0.25">
      <c r="A602" s="5" t="s">
        <v>140</v>
      </c>
      <c r="B602" s="5" t="s">
        <v>139</v>
      </c>
      <c r="C602" s="5" t="s">
        <v>154</v>
      </c>
      <c r="D602" s="5" t="s">
        <v>2079</v>
      </c>
      <c r="E602" s="8" t="s">
        <v>2080</v>
      </c>
      <c r="F602" s="8" t="s">
        <v>2081</v>
      </c>
      <c r="G602" s="5" t="s">
        <v>446</v>
      </c>
      <c r="H602" s="6">
        <v>4480</v>
      </c>
      <c r="I602" s="6">
        <v>4480</v>
      </c>
      <c r="J602" s="7">
        <v>1</v>
      </c>
      <c r="K602" s="6"/>
      <c r="L602" s="6"/>
      <c r="M602" s="6">
        <v>4480</v>
      </c>
    </row>
    <row r="603" spans="1:13" x14ac:dyDescent="0.25">
      <c r="A603" s="5" t="s">
        <v>140</v>
      </c>
      <c r="B603" s="5" t="s">
        <v>139</v>
      </c>
      <c r="C603" s="5" t="s">
        <v>154</v>
      </c>
      <c r="D603" s="5" t="s">
        <v>2082</v>
      </c>
      <c r="E603" s="8" t="s">
        <v>2083</v>
      </c>
      <c r="F603" s="8" t="s">
        <v>2084</v>
      </c>
      <c r="G603" s="5" t="s">
        <v>446</v>
      </c>
      <c r="H603" s="6">
        <v>3200</v>
      </c>
      <c r="I603" s="6">
        <v>3200</v>
      </c>
      <c r="J603" s="7">
        <v>1</v>
      </c>
      <c r="K603" s="6"/>
      <c r="L603" s="6"/>
      <c r="M603" s="6">
        <v>3200</v>
      </c>
    </row>
    <row r="604" spans="1:13" ht="30" x14ac:dyDescent="0.25">
      <c r="A604" s="5" t="s">
        <v>140</v>
      </c>
      <c r="B604" s="5" t="s">
        <v>139</v>
      </c>
      <c r="C604" s="5" t="s">
        <v>154</v>
      </c>
      <c r="D604" s="5" t="s">
        <v>2085</v>
      </c>
      <c r="E604" s="8" t="s">
        <v>2086</v>
      </c>
      <c r="F604" s="8" t="s">
        <v>2087</v>
      </c>
      <c r="G604" s="5" t="s">
        <v>446</v>
      </c>
      <c r="H604" s="6">
        <v>6969</v>
      </c>
      <c r="I604" s="6">
        <v>6969</v>
      </c>
      <c r="J604" s="7">
        <v>1</v>
      </c>
      <c r="K604" s="6"/>
      <c r="L604" s="6"/>
      <c r="M604" s="6">
        <v>6969</v>
      </c>
    </row>
    <row r="605" spans="1:13" ht="30" x14ac:dyDescent="0.25">
      <c r="A605" s="5" t="s">
        <v>140</v>
      </c>
      <c r="B605" s="5" t="s">
        <v>139</v>
      </c>
      <c r="C605" s="5" t="s">
        <v>154</v>
      </c>
      <c r="D605" s="5" t="s">
        <v>2088</v>
      </c>
      <c r="E605" s="8" t="s">
        <v>2089</v>
      </c>
      <c r="F605" s="8" t="s">
        <v>2090</v>
      </c>
      <c r="G605" s="5" t="s">
        <v>446</v>
      </c>
      <c r="H605" s="6">
        <v>3200</v>
      </c>
      <c r="I605" s="6">
        <v>3200</v>
      </c>
      <c r="J605" s="7">
        <v>1</v>
      </c>
      <c r="K605" s="6"/>
      <c r="L605" s="6"/>
      <c r="M605" s="6">
        <v>3200</v>
      </c>
    </row>
    <row r="606" spans="1:13" ht="45" x14ac:dyDescent="0.25">
      <c r="A606" s="5" t="s">
        <v>140</v>
      </c>
      <c r="B606" s="5" t="s">
        <v>139</v>
      </c>
      <c r="C606" s="5" t="s">
        <v>154</v>
      </c>
      <c r="D606" s="5" t="s">
        <v>2091</v>
      </c>
      <c r="E606" s="8" t="s">
        <v>2092</v>
      </c>
      <c r="F606" s="8" t="s">
        <v>2093</v>
      </c>
      <c r="G606" s="5" t="s">
        <v>442</v>
      </c>
      <c r="H606" s="6">
        <v>4480</v>
      </c>
      <c r="I606" s="6"/>
      <c r="J606" s="5"/>
      <c r="K606" s="6"/>
      <c r="L606" s="6"/>
      <c r="M606" s="6"/>
    </row>
    <row r="607" spans="1:13" x14ac:dyDescent="0.25">
      <c r="A607" s="5" t="s">
        <v>140</v>
      </c>
      <c r="B607" s="5" t="s">
        <v>139</v>
      </c>
      <c r="C607" s="5" t="s">
        <v>154</v>
      </c>
      <c r="D607" s="5" t="s">
        <v>2094</v>
      </c>
      <c r="E607" s="8" t="s">
        <v>2095</v>
      </c>
      <c r="F607" s="8" t="s">
        <v>2096</v>
      </c>
      <c r="G607" s="5" t="s">
        <v>446</v>
      </c>
      <c r="H607" s="6">
        <v>3200</v>
      </c>
      <c r="I607" s="6">
        <v>3200</v>
      </c>
      <c r="J607" s="7">
        <v>1</v>
      </c>
      <c r="K607" s="6"/>
      <c r="L607" s="6"/>
      <c r="M607" s="6">
        <v>3200</v>
      </c>
    </row>
    <row r="608" spans="1:13" ht="30" x14ac:dyDescent="0.25">
      <c r="A608" s="5" t="s">
        <v>140</v>
      </c>
      <c r="B608" s="5" t="s">
        <v>139</v>
      </c>
      <c r="C608" s="5" t="s">
        <v>154</v>
      </c>
      <c r="D608" s="5" t="s">
        <v>2097</v>
      </c>
      <c r="E608" s="8" t="s">
        <v>2098</v>
      </c>
      <c r="F608" s="8" t="s">
        <v>2099</v>
      </c>
      <c r="G608" s="5" t="s">
        <v>442</v>
      </c>
      <c r="H608" s="6">
        <v>4075</v>
      </c>
      <c r="I608" s="6"/>
      <c r="J608" s="5"/>
      <c r="K608" s="6"/>
      <c r="L608" s="6"/>
      <c r="M608" s="6"/>
    </row>
    <row r="609" spans="1:13" x14ac:dyDescent="0.25">
      <c r="A609" s="5" t="s">
        <v>140</v>
      </c>
      <c r="B609" s="5" t="s">
        <v>139</v>
      </c>
      <c r="C609" s="5" t="s">
        <v>154</v>
      </c>
      <c r="D609" s="5" t="s">
        <v>2100</v>
      </c>
      <c r="E609" s="8" t="s">
        <v>2101</v>
      </c>
      <c r="F609" s="8" t="s">
        <v>2102</v>
      </c>
      <c r="G609" s="5" t="s">
        <v>442</v>
      </c>
      <c r="H609" s="6">
        <v>3200</v>
      </c>
      <c r="I609" s="6"/>
      <c r="J609" s="5"/>
      <c r="K609" s="6">
        <v>3200</v>
      </c>
      <c r="L609" s="6"/>
      <c r="M609" s="6">
        <v>3200</v>
      </c>
    </row>
    <row r="610" spans="1:13" x14ac:dyDescent="0.25">
      <c r="A610" s="5" t="s">
        <v>140</v>
      </c>
      <c r="B610" s="5" t="s">
        <v>139</v>
      </c>
      <c r="C610" s="5" t="s">
        <v>154</v>
      </c>
      <c r="D610" s="5" t="s">
        <v>2103</v>
      </c>
      <c r="E610" s="8" t="s">
        <v>2104</v>
      </c>
      <c r="F610" s="8" t="s">
        <v>2105</v>
      </c>
      <c r="G610" s="5" t="s">
        <v>446</v>
      </c>
      <c r="H610" s="6">
        <v>4480</v>
      </c>
      <c r="I610" s="6">
        <v>4480</v>
      </c>
      <c r="J610" s="7">
        <v>1</v>
      </c>
      <c r="K610" s="6"/>
      <c r="L610" s="6"/>
      <c r="M610" s="6">
        <v>4480</v>
      </c>
    </row>
    <row r="611" spans="1:13" ht="30" x14ac:dyDescent="0.25">
      <c r="A611" s="5" t="s">
        <v>140</v>
      </c>
      <c r="B611" s="5" t="s">
        <v>139</v>
      </c>
      <c r="C611" s="5" t="s">
        <v>154</v>
      </c>
      <c r="D611" s="5" t="s">
        <v>2106</v>
      </c>
      <c r="E611" s="8" t="s">
        <v>2107</v>
      </c>
      <c r="F611" s="8" t="s">
        <v>2108</v>
      </c>
      <c r="G611" s="5" t="s">
        <v>446</v>
      </c>
      <c r="H611" s="6">
        <v>3200</v>
      </c>
      <c r="I611" s="6">
        <v>3200</v>
      </c>
      <c r="J611" s="7">
        <v>1</v>
      </c>
      <c r="K611" s="6"/>
      <c r="L611" s="6"/>
      <c r="M611" s="6">
        <v>3200</v>
      </c>
    </row>
    <row r="612" spans="1:13" ht="30" x14ac:dyDescent="0.25">
      <c r="A612" s="5" t="s">
        <v>140</v>
      </c>
      <c r="B612" s="5" t="s">
        <v>139</v>
      </c>
      <c r="C612" s="5" t="s">
        <v>154</v>
      </c>
      <c r="D612" s="5" t="s">
        <v>2109</v>
      </c>
      <c r="E612" s="8" t="s">
        <v>2110</v>
      </c>
      <c r="F612" s="8" t="s">
        <v>2111</v>
      </c>
      <c r="G612" s="5" t="s">
        <v>442</v>
      </c>
      <c r="H612" s="6">
        <v>3200</v>
      </c>
      <c r="I612" s="6"/>
      <c r="J612" s="5"/>
      <c r="K612" s="6">
        <v>3200</v>
      </c>
      <c r="L612" s="6"/>
      <c r="M612" s="6">
        <v>3200</v>
      </c>
    </row>
    <row r="613" spans="1:13" ht="30" x14ac:dyDescent="0.25">
      <c r="A613" s="5" t="s">
        <v>140</v>
      </c>
      <c r="B613" s="5" t="s">
        <v>139</v>
      </c>
      <c r="C613" s="5" t="s">
        <v>154</v>
      </c>
      <c r="D613" s="5" t="s">
        <v>2112</v>
      </c>
      <c r="E613" s="8" t="s">
        <v>2113</v>
      </c>
      <c r="F613" s="8" t="s">
        <v>2114</v>
      </c>
      <c r="G613" s="5" t="s">
        <v>446</v>
      </c>
      <c r="H613" s="6">
        <v>4480</v>
      </c>
      <c r="I613" s="6">
        <v>4480</v>
      </c>
      <c r="J613" s="7">
        <v>1</v>
      </c>
      <c r="K613" s="6"/>
      <c r="L613" s="6"/>
      <c r="M613" s="6">
        <v>4480</v>
      </c>
    </row>
    <row r="614" spans="1:13" x14ac:dyDescent="0.25">
      <c r="A614" s="5" t="s">
        <v>140</v>
      </c>
      <c r="B614" s="5" t="s">
        <v>139</v>
      </c>
      <c r="C614" s="5" t="s">
        <v>154</v>
      </c>
      <c r="D614" s="5" t="s">
        <v>2115</v>
      </c>
      <c r="E614" s="8" t="s">
        <v>2116</v>
      </c>
      <c r="F614" s="8" t="s">
        <v>2117</v>
      </c>
      <c r="G614" s="5" t="s">
        <v>446</v>
      </c>
      <c r="H614" s="6">
        <v>4480</v>
      </c>
      <c r="I614" s="6">
        <v>4480</v>
      </c>
      <c r="J614" s="7">
        <v>1</v>
      </c>
      <c r="K614" s="6"/>
      <c r="L614" s="6"/>
      <c r="M614" s="6">
        <v>4480</v>
      </c>
    </row>
    <row r="615" spans="1:13" ht="45" x14ac:dyDescent="0.25">
      <c r="A615" s="5" t="s">
        <v>140</v>
      </c>
      <c r="B615" s="5" t="s">
        <v>139</v>
      </c>
      <c r="C615" s="5" t="s">
        <v>154</v>
      </c>
      <c r="D615" s="5" t="s">
        <v>2118</v>
      </c>
      <c r="E615" s="8" t="s">
        <v>2119</v>
      </c>
      <c r="F615" s="8" t="s">
        <v>2120</v>
      </c>
      <c r="G615" s="5" t="s">
        <v>442</v>
      </c>
      <c r="H615" s="6">
        <v>4480</v>
      </c>
      <c r="I615" s="6"/>
      <c r="J615" s="5"/>
      <c r="K615" s="6"/>
      <c r="L615" s="6"/>
      <c r="M615" s="6"/>
    </row>
    <row r="616" spans="1:13" ht="30" x14ac:dyDescent="0.25">
      <c r="A616" s="5" t="s">
        <v>140</v>
      </c>
      <c r="B616" s="5" t="s">
        <v>139</v>
      </c>
      <c r="C616" s="5" t="s">
        <v>154</v>
      </c>
      <c r="D616" s="5" t="s">
        <v>2121</v>
      </c>
      <c r="E616" s="8" t="s">
        <v>2122</v>
      </c>
      <c r="F616" s="8" t="s">
        <v>2123</v>
      </c>
      <c r="G616" s="5" t="s">
        <v>446</v>
      </c>
      <c r="H616" s="6">
        <v>3200</v>
      </c>
      <c r="I616" s="6">
        <v>3200</v>
      </c>
      <c r="J616" s="7">
        <v>1</v>
      </c>
      <c r="K616" s="6"/>
      <c r="L616" s="6"/>
      <c r="M616" s="6">
        <v>3200</v>
      </c>
    </row>
    <row r="617" spans="1:13" ht="45" x14ac:dyDescent="0.25">
      <c r="A617" s="5" t="s">
        <v>140</v>
      </c>
      <c r="B617" s="5" t="s">
        <v>139</v>
      </c>
      <c r="C617" s="5" t="s">
        <v>154</v>
      </c>
      <c r="D617" s="5" t="s">
        <v>2124</v>
      </c>
      <c r="E617" s="8" t="s">
        <v>2125</v>
      </c>
      <c r="F617" s="8" t="s">
        <v>2126</v>
      </c>
      <c r="G617" s="5" t="s">
        <v>442</v>
      </c>
      <c r="H617" s="6">
        <v>3200</v>
      </c>
      <c r="I617" s="6"/>
      <c r="J617" s="5"/>
      <c r="K617" s="6"/>
      <c r="L617" s="6"/>
      <c r="M617" s="6"/>
    </row>
    <row r="618" spans="1:13" ht="30" x14ac:dyDescent="0.25">
      <c r="A618" s="5" t="s">
        <v>140</v>
      </c>
      <c r="B618" s="5" t="s">
        <v>139</v>
      </c>
      <c r="C618" s="5" t="s">
        <v>154</v>
      </c>
      <c r="D618" s="5" t="s">
        <v>2127</v>
      </c>
      <c r="E618" s="8" t="s">
        <v>2128</v>
      </c>
      <c r="F618" s="8" t="s">
        <v>2129</v>
      </c>
      <c r="G618" s="5" t="s">
        <v>446</v>
      </c>
      <c r="H618" s="6">
        <v>3200</v>
      </c>
      <c r="I618" s="6">
        <v>3200</v>
      </c>
      <c r="J618" s="7">
        <v>1</v>
      </c>
      <c r="K618" s="6"/>
      <c r="L618" s="6"/>
      <c r="M618" s="6">
        <v>3200</v>
      </c>
    </row>
    <row r="619" spans="1:13" x14ac:dyDescent="0.25">
      <c r="A619" s="5" t="s">
        <v>140</v>
      </c>
      <c r="B619" s="5" t="s">
        <v>139</v>
      </c>
      <c r="C619" s="5" t="s">
        <v>154</v>
      </c>
      <c r="D619" s="5" t="s">
        <v>2130</v>
      </c>
      <c r="E619" s="8" t="s">
        <v>2131</v>
      </c>
      <c r="F619" s="8" t="s">
        <v>2132</v>
      </c>
      <c r="G619" s="5" t="s">
        <v>446</v>
      </c>
      <c r="H619" s="6">
        <v>6893</v>
      </c>
      <c r="I619" s="6">
        <v>6893</v>
      </c>
      <c r="J619" s="7">
        <v>1</v>
      </c>
      <c r="K619" s="6"/>
      <c r="L619" s="6"/>
      <c r="M619" s="6">
        <v>6893</v>
      </c>
    </row>
    <row r="620" spans="1:13" ht="30" x14ac:dyDescent="0.25">
      <c r="A620" s="5" t="s">
        <v>140</v>
      </c>
      <c r="B620" s="5" t="s">
        <v>139</v>
      </c>
      <c r="C620" s="5" t="s">
        <v>154</v>
      </c>
      <c r="D620" s="5" t="s">
        <v>2133</v>
      </c>
      <c r="E620" s="8" t="s">
        <v>2134</v>
      </c>
      <c r="F620" s="8" t="s">
        <v>2135</v>
      </c>
      <c r="G620" s="5" t="s">
        <v>442</v>
      </c>
      <c r="H620" s="6">
        <v>4480</v>
      </c>
      <c r="I620" s="6"/>
      <c r="J620" s="5"/>
      <c r="K620" s="6"/>
      <c r="L620" s="6"/>
      <c r="M620" s="6"/>
    </row>
    <row r="621" spans="1:13" ht="30" x14ac:dyDescent="0.25">
      <c r="A621" s="5" t="s">
        <v>140</v>
      </c>
      <c r="B621" s="5" t="s">
        <v>139</v>
      </c>
      <c r="C621" s="5" t="s">
        <v>154</v>
      </c>
      <c r="D621" s="5" t="s">
        <v>2136</v>
      </c>
      <c r="E621" s="8" t="s">
        <v>2137</v>
      </c>
      <c r="F621" s="8" t="s">
        <v>2138</v>
      </c>
      <c r="G621" s="5" t="s">
        <v>446</v>
      </c>
      <c r="H621" s="6">
        <v>3200</v>
      </c>
      <c r="I621" s="6">
        <v>3200</v>
      </c>
      <c r="J621" s="7">
        <v>1</v>
      </c>
      <c r="K621" s="6"/>
      <c r="L621" s="6"/>
      <c r="M621" s="6">
        <v>3200</v>
      </c>
    </row>
    <row r="622" spans="1:13" x14ac:dyDescent="0.25">
      <c r="A622" s="5" t="s">
        <v>140</v>
      </c>
      <c r="B622" s="5" t="s">
        <v>139</v>
      </c>
      <c r="C622" s="5" t="s">
        <v>154</v>
      </c>
      <c r="D622" s="5" t="s">
        <v>2139</v>
      </c>
      <c r="E622" s="8" t="s">
        <v>2140</v>
      </c>
      <c r="F622" s="8" t="s">
        <v>2141</v>
      </c>
      <c r="G622" s="5" t="s">
        <v>446</v>
      </c>
      <c r="H622" s="6">
        <v>4480</v>
      </c>
      <c r="I622" s="6">
        <v>4480</v>
      </c>
      <c r="J622" s="7">
        <v>1</v>
      </c>
      <c r="K622" s="6"/>
      <c r="L622" s="6"/>
      <c r="M622" s="6">
        <v>4480</v>
      </c>
    </row>
    <row r="623" spans="1:13" x14ac:dyDescent="0.25">
      <c r="A623" s="5" t="s">
        <v>140</v>
      </c>
      <c r="B623" s="5" t="s">
        <v>139</v>
      </c>
      <c r="C623" s="5" t="s">
        <v>154</v>
      </c>
      <c r="D623" s="5" t="s">
        <v>2142</v>
      </c>
      <c r="E623" s="8" t="s">
        <v>2143</v>
      </c>
      <c r="F623" s="8" t="s">
        <v>2144</v>
      </c>
      <c r="G623" s="5" t="s">
        <v>446</v>
      </c>
      <c r="H623" s="6">
        <v>3200</v>
      </c>
      <c r="I623" s="6">
        <v>3200</v>
      </c>
      <c r="J623" s="7">
        <v>1</v>
      </c>
      <c r="K623" s="6"/>
      <c r="L623" s="6"/>
      <c r="M623" s="6">
        <v>3200</v>
      </c>
    </row>
    <row r="624" spans="1:13" x14ac:dyDescent="0.25">
      <c r="A624" s="5" t="s">
        <v>140</v>
      </c>
      <c r="B624" s="5" t="s">
        <v>139</v>
      </c>
      <c r="C624" s="5" t="s">
        <v>154</v>
      </c>
      <c r="D624" s="5" t="s">
        <v>2145</v>
      </c>
      <c r="E624" s="8" t="s">
        <v>2146</v>
      </c>
      <c r="F624" s="8" t="s">
        <v>2147</v>
      </c>
      <c r="G624" s="5" t="s">
        <v>446</v>
      </c>
      <c r="H624" s="6">
        <v>3200</v>
      </c>
      <c r="I624" s="6">
        <v>3200</v>
      </c>
      <c r="J624" s="7">
        <v>1</v>
      </c>
      <c r="K624" s="6"/>
      <c r="L624" s="6"/>
      <c r="M624" s="6">
        <v>3200</v>
      </c>
    </row>
    <row r="625" spans="1:13" x14ac:dyDescent="0.25">
      <c r="A625" s="5" t="s">
        <v>140</v>
      </c>
      <c r="B625" s="5" t="s">
        <v>139</v>
      </c>
      <c r="C625" s="5" t="s">
        <v>154</v>
      </c>
      <c r="D625" s="5" t="s">
        <v>2148</v>
      </c>
      <c r="E625" s="8" t="s">
        <v>2149</v>
      </c>
      <c r="F625" s="8" t="s">
        <v>2150</v>
      </c>
      <c r="G625" s="5" t="s">
        <v>446</v>
      </c>
      <c r="H625" s="6">
        <v>3200</v>
      </c>
      <c r="I625" s="6">
        <v>3200</v>
      </c>
      <c r="J625" s="7">
        <v>1</v>
      </c>
      <c r="K625" s="6"/>
      <c r="L625" s="6"/>
      <c r="M625" s="6">
        <v>3200</v>
      </c>
    </row>
    <row r="626" spans="1:13" x14ac:dyDescent="0.25">
      <c r="A626" s="5" t="s">
        <v>140</v>
      </c>
      <c r="B626" s="5" t="s">
        <v>139</v>
      </c>
      <c r="C626" s="5" t="s">
        <v>154</v>
      </c>
      <c r="D626" s="5" t="s">
        <v>2151</v>
      </c>
      <c r="E626" s="8" t="s">
        <v>2152</v>
      </c>
      <c r="F626" s="8" t="s">
        <v>2153</v>
      </c>
      <c r="G626" s="5" t="s">
        <v>446</v>
      </c>
      <c r="H626" s="6">
        <v>6985</v>
      </c>
      <c r="I626" s="6">
        <v>6985</v>
      </c>
      <c r="J626" s="7">
        <v>1</v>
      </c>
      <c r="K626" s="6"/>
      <c r="L626" s="6"/>
      <c r="M626" s="6">
        <v>6985</v>
      </c>
    </row>
    <row r="627" spans="1:13" x14ac:dyDescent="0.25">
      <c r="A627" s="5" t="s">
        <v>140</v>
      </c>
      <c r="B627" s="5" t="s">
        <v>139</v>
      </c>
      <c r="C627" s="5" t="s">
        <v>154</v>
      </c>
      <c r="D627" s="5" t="s">
        <v>2154</v>
      </c>
      <c r="E627" s="8" t="s">
        <v>2155</v>
      </c>
      <c r="F627" s="8" t="s">
        <v>2156</v>
      </c>
      <c r="G627" s="5" t="s">
        <v>446</v>
      </c>
      <c r="H627" s="6">
        <v>3200</v>
      </c>
      <c r="I627" s="6">
        <v>3200</v>
      </c>
      <c r="J627" s="7">
        <v>1</v>
      </c>
      <c r="K627" s="6"/>
      <c r="L627" s="6"/>
      <c r="M627" s="6">
        <v>3200</v>
      </c>
    </row>
    <row r="628" spans="1:13" ht="30" x14ac:dyDescent="0.25">
      <c r="A628" s="5" t="s">
        <v>140</v>
      </c>
      <c r="B628" s="5" t="s">
        <v>139</v>
      </c>
      <c r="C628" s="5" t="s">
        <v>154</v>
      </c>
      <c r="D628" s="5" t="s">
        <v>2157</v>
      </c>
      <c r="E628" s="8" t="s">
        <v>2158</v>
      </c>
      <c r="F628" s="8" t="s">
        <v>2159</v>
      </c>
      <c r="G628" s="5" t="s">
        <v>446</v>
      </c>
      <c r="H628" s="6">
        <v>7565</v>
      </c>
      <c r="I628" s="6">
        <v>7565</v>
      </c>
      <c r="J628" s="7">
        <v>1</v>
      </c>
      <c r="K628" s="6"/>
      <c r="L628" s="6"/>
      <c r="M628" s="6">
        <v>7565</v>
      </c>
    </row>
    <row r="629" spans="1:13" ht="30" x14ac:dyDescent="0.25">
      <c r="A629" s="5" t="s">
        <v>140</v>
      </c>
      <c r="B629" s="5" t="s">
        <v>139</v>
      </c>
      <c r="C629" s="5" t="s">
        <v>154</v>
      </c>
      <c r="D629" s="5" t="s">
        <v>2160</v>
      </c>
      <c r="E629" s="8" t="s">
        <v>2161</v>
      </c>
      <c r="F629" s="8" t="s">
        <v>2162</v>
      </c>
      <c r="G629" s="5" t="s">
        <v>446</v>
      </c>
      <c r="H629" s="6">
        <v>3200</v>
      </c>
      <c r="I629" s="6">
        <v>3200</v>
      </c>
      <c r="J629" s="7">
        <v>1</v>
      </c>
      <c r="K629" s="6"/>
      <c r="L629" s="6"/>
      <c r="M629" s="6">
        <v>3200</v>
      </c>
    </row>
    <row r="630" spans="1:13" ht="30" x14ac:dyDescent="0.25">
      <c r="A630" s="5" t="s">
        <v>140</v>
      </c>
      <c r="B630" s="5" t="s">
        <v>139</v>
      </c>
      <c r="C630" s="5" t="s">
        <v>154</v>
      </c>
      <c r="D630" s="5" t="s">
        <v>2163</v>
      </c>
      <c r="E630" s="8" t="s">
        <v>2164</v>
      </c>
      <c r="F630" s="8" t="s">
        <v>2165</v>
      </c>
      <c r="G630" s="5" t="s">
        <v>446</v>
      </c>
      <c r="H630" s="6">
        <v>10000</v>
      </c>
      <c r="I630" s="6">
        <v>10000</v>
      </c>
      <c r="J630" s="7">
        <v>1</v>
      </c>
      <c r="K630" s="6"/>
      <c r="L630" s="6"/>
      <c r="M630" s="6">
        <v>10000</v>
      </c>
    </row>
    <row r="631" spans="1:13" x14ac:dyDescent="0.25">
      <c r="A631" s="5" t="s">
        <v>140</v>
      </c>
      <c r="B631" s="5" t="s">
        <v>139</v>
      </c>
      <c r="C631" s="5" t="s">
        <v>154</v>
      </c>
      <c r="D631" s="5" t="s">
        <v>2166</v>
      </c>
      <c r="E631" s="8" t="s">
        <v>2167</v>
      </c>
      <c r="F631" s="8" t="s">
        <v>2168</v>
      </c>
      <c r="G631" s="5" t="s">
        <v>446</v>
      </c>
      <c r="H631" s="6">
        <v>3200</v>
      </c>
      <c r="I631" s="6">
        <v>3200</v>
      </c>
      <c r="J631" s="7">
        <v>1</v>
      </c>
      <c r="K631" s="6"/>
      <c r="L631" s="6"/>
      <c r="M631" s="6">
        <v>3200</v>
      </c>
    </row>
    <row r="632" spans="1:13" ht="60" x14ac:dyDescent="0.25">
      <c r="A632" s="5" t="s">
        <v>140</v>
      </c>
      <c r="B632" s="5" t="s">
        <v>139</v>
      </c>
      <c r="C632" s="5" t="s">
        <v>154</v>
      </c>
      <c r="D632" s="5" t="s">
        <v>2169</v>
      </c>
      <c r="E632" s="8" t="s">
        <v>2170</v>
      </c>
      <c r="F632" s="8" t="s">
        <v>2171</v>
      </c>
      <c r="G632" s="5" t="s">
        <v>446</v>
      </c>
      <c r="H632" s="6">
        <v>4480</v>
      </c>
      <c r="I632" s="6">
        <v>4480</v>
      </c>
      <c r="J632" s="7">
        <v>1</v>
      </c>
      <c r="K632" s="6"/>
      <c r="L632" s="6"/>
      <c r="M632" s="6">
        <v>4480</v>
      </c>
    </row>
    <row r="633" spans="1:13" ht="45" x14ac:dyDescent="0.25">
      <c r="A633" s="5" t="s">
        <v>140</v>
      </c>
      <c r="B633" s="5" t="s">
        <v>139</v>
      </c>
      <c r="C633" s="5" t="s">
        <v>154</v>
      </c>
      <c r="D633" s="5" t="s">
        <v>2172</v>
      </c>
      <c r="E633" s="8" t="s">
        <v>2173</v>
      </c>
      <c r="F633" s="8" t="s">
        <v>2174</v>
      </c>
      <c r="G633" s="5" t="s">
        <v>442</v>
      </c>
      <c r="H633" s="6">
        <v>4325</v>
      </c>
      <c r="I633" s="6"/>
      <c r="J633" s="5"/>
      <c r="K633" s="6">
        <v>4325</v>
      </c>
      <c r="L633" s="6"/>
      <c r="M633" s="6">
        <v>4325</v>
      </c>
    </row>
    <row r="634" spans="1:13" x14ac:dyDescent="0.25">
      <c r="A634" s="5" t="s">
        <v>140</v>
      </c>
      <c r="B634" s="5" t="s">
        <v>139</v>
      </c>
      <c r="C634" s="5" t="s">
        <v>154</v>
      </c>
      <c r="D634" s="5" t="s">
        <v>2175</v>
      </c>
      <c r="E634" s="8" t="s">
        <v>2176</v>
      </c>
      <c r="F634" s="8" t="s">
        <v>2177</v>
      </c>
      <c r="G634" s="5" t="s">
        <v>446</v>
      </c>
      <c r="H634" s="6">
        <v>3200</v>
      </c>
      <c r="I634" s="6">
        <v>3200</v>
      </c>
      <c r="J634" s="7">
        <v>1</v>
      </c>
      <c r="K634" s="6"/>
      <c r="L634" s="6"/>
      <c r="M634" s="6">
        <v>3200</v>
      </c>
    </row>
    <row r="635" spans="1:13" x14ac:dyDescent="0.25">
      <c r="A635" s="5" t="s">
        <v>140</v>
      </c>
      <c r="B635" s="5" t="s">
        <v>139</v>
      </c>
      <c r="C635" s="5" t="s">
        <v>154</v>
      </c>
      <c r="D635" s="5" t="s">
        <v>2178</v>
      </c>
      <c r="E635" s="8" t="s">
        <v>2179</v>
      </c>
      <c r="F635" s="8" t="s">
        <v>2180</v>
      </c>
      <c r="G635" s="5" t="s">
        <v>446</v>
      </c>
      <c r="H635" s="6">
        <v>3200</v>
      </c>
      <c r="I635" s="6">
        <v>3200</v>
      </c>
      <c r="J635" s="7">
        <v>1</v>
      </c>
      <c r="K635" s="6"/>
      <c r="L635" s="6"/>
      <c r="M635" s="6">
        <v>3200</v>
      </c>
    </row>
    <row r="636" spans="1:13" x14ac:dyDescent="0.25">
      <c r="A636" s="5" t="s">
        <v>140</v>
      </c>
      <c r="B636" s="5" t="s">
        <v>139</v>
      </c>
      <c r="C636" s="5" t="s">
        <v>154</v>
      </c>
      <c r="D636" s="5" t="s">
        <v>2181</v>
      </c>
      <c r="E636" s="8" t="s">
        <v>2182</v>
      </c>
      <c r="F636" s="8" t="s">
        <v>2183</v>
      </c>
      <c r="G636" s="5" t="s">
        <v>446</v>
      </c>
      <c r="H636" s="6">
        <v>4480</v>
      </c>
      <c r="I636" s="6">
        <v>4480</v>
      </c>
      <c r="J636" s="7">
        <v>1</v>
      </c>
      <c r="K636" s="6"/>
      <c r="L636" s="6"/>
      <c r="M636" s="6">
        <v>4480</v>
      </c>
    </row>
    <row r="637" spans="1:13" ht="30" x14ac:dyDescent="0.25">
      <c r="A637" s="5" t="s">
        <v>140</v>
      </c>
      <c r="B637" s="5" t="s">
        <v>139</v>
      </c>
      <c r="C637" s="5" t="s">
        <v>154</v>
      </c>
      <c r="D637" s="5" t="s">
        <v>2184</v>
      </c>
      <c r="E637" s="8" t="s">
        <v>2185</v>
      </c>
      <c r="F637" s="8" t="s">
        <v>2186</v>
      </c>
      <c r="G637" s="5" t="s">
        <v>446</v>
      </c>
      <c r="H637" s="6">
        <v>4480</v>
      </c>
      <c r="I637" s="6">
        <v>4480</v>
      </c>
      <c r="J637" s="7">
        <v>1</v>
      </c>
      <c r="K637" s="6"/>
      <c r="L637" s="6"/>
      <c r="M637" s="6">
        <v>4480</v>
      </c>
    </row>
    <row r="638" spans="1:13" ht="30" x14ac:dyDescent="0.25">
      <c r="A638" s="5" t="s">
        <v>140</v>
      </c>
      <c r="B638" s="5" t="s">
        <v>139</v>
      </c>
      <c r="C638" s="5" t="s">
        <v>154</v>
      </c>
      <c r="D638" s="5" t="s">
        <v>2187</v>
      </c>
      <c r="E638" s="8" t="s">
        <v>2188</v>
      </c>
      <c r="F638" s="8" t="s">
        <v>2189</v>
      </c>
      <c r="G638" s="5" t="s">
        <v>446</v>
      </c>
      <c r="H638" s="6">
        <v>3200</v>
      </c>
      <c r="I638" s="6">
        <v>3200</v>
      </c>
      <c r="J638" s="7">
        <v>1</v>
      </c>
      <c r="K638" s="6"/>
      <c r="L638" s="6"/>
      <c r="M638" s="6">
        <v>3200</v>
      </c>
    </row>
    <row r="639" spans="1:13" ht="30" x14ac:dyDescent="0.25">
      <c r="A639" s="5" t="s">
        <v>140</v>
      </c>
      <c r="B639" s="5" t="s">
        <v>139</v>
      </c>
      <c r="C639" s="5" t="s">
        <v>154</v>
      </c>
      <c r="D639" s="5" t="s">
        <v>2190</v>
      </c>
      <c r="E639" s="8" t="s">
        <v>2191</v>
      </c>
      <c r="F639" s="8" t="s">
        <v>2192</v>
      </c>
      <c r="G639" s="5" t="s">
        <v>442</v>
      </c>
      <c r="H639" s="6">
        <v>8937</v>
      </c>
      <c r="I639" s="6"/>
      <c r="J639" s="5"/>
      <c r="K639" s="6"/>
      <c r="L639" s="6"/>
      <c r="M639" s="6"/>
    </row>
    <row r="640" spans="1:13" x14ac:dyDescent="0.25">
      <c r="A640" s="5" t="s">
        <v>140</v>
      </c>
      <c r="B640" s="5" t="s">
        <v>139</v>
      </c>
      <c r="C640" s="5" t="s">
        <v>154</v>
      </c>
      <c r="D640" s="5" t="s">
        <v>2193</v>
      </c>
      <c r="E640" s="8" t="s">
        <v>2194</v>
      </c>
      <c r="F640" s="8" t="s">
        <v>2195</v>
      </c>
      <c r="G640" s="5" t="s">
        <v>446</v>
      </c>
      <c r="H640" s="6">
        <v>3200</v>
      </c>
      <c r="I640" s="6">
        <v>3200</v>
      </c>
      <c r="J640" s="7">
        <v>1</v>
      </c>
      <c r="K640" s="6"/>
      <c r="L640" s="6"/>
      <c r="M640" s="6">
        <v>3200</v>
      </c>
    </row>
    <row r="641" spans="1:13" x14ac:dyDescent="0.25">
      <c r="A641" s="5" t="s">
        <v>140</v>
      </c>
      <c r="B641" s="5" t="s">
        <v>139</v>
      </c>
      <c r="C641" s="5" t="s">
        <v>154</v>
      </c>
      <c r="D641" s="5" t="s">
        <v>2196</v>
      </c>
      <c r="E641" s="8" t="s">
        <v>2197</v>
      </c>
      <c r="F641" s="8" t="s">
        <v>2198</v>
      </c>
      <c r="G641" s="5" t="s">
        <v>446</v>
      </c>
      <c r="H641" s="6">
        <v>4480</v>
      </c>
      <c r="I641" s="6">
        <v>4480</v>
      </c>
      <c r="J641" s="7">
        <v>1</v>
      </c>
      <c r="K641" s="6"/>
      <c r="L641" s="6"/>
      <c r="M641" s="6">
        <v>4480</v>
      </c>
    </row>
    <row r="642" spans="1:13" ht="30" x14ac:dyDescent="0.25">
      <c r="A642" s="5" t="s">
        <v>140</v>
      </c>
      <c r="B642" s="5" t="s">
        <v>139</v>
      </c>
      <c r="C642" s="5" t="s">
        <v>154</v>
      </c>
      <c r="D642" s="5" t="s">
        <v>2199</v>
      </c>
      <c r="E642" s="8" t="s">
        <v>2200</v>
      </c>
      <c r="F642" s="8" t="s">
        <v>2201</v>
      </c>
      <c r="G642" s="5" t="s">
        <v>442</v>
      </c>
      <c r="H642" s="6">
        <v>5400</v>
      </c>
      <c r="I642" s="6"/>
      <c r="J642" s="5"/>
      <c r="K642" s="6"/>
      <c r="L642" s="6"/>
      <c r="M642" s="6"/>
    </row>
    <row r="643" spans="1:13" ht="60" x14ac:dyDescent="0.25">
      <c r="A643" s="5" t="s">
        <v>140</v>
      </c>
      <c r="B643" s="5" t="s">
        <v>139</v>
      </c>
      <c r="C643" s="5" t="s">
        <v>154</v>
      </c>
      <c r="D643" s="5" t="s">
        <v>2202</v>
      </c>
      <c r="E643" s="8" t="s">
        <v>2203</v>
      </c>
      <c r="F643" s="8" t="s">
        <v>2204</v>
      </c>
      <c r="G643" s="5" t="s">
        <v>446</v>
      </c>
      <c r="H643" s="6">
        <v>3700</v>
      </c>
      <c r="I643" s="6">
        <v>3700</v>
      </c>
      <c r="J643" s="7">
        <v>1</v>
      </c>
      <c r="K643" s="6"/>
      <c r="L643" s="6"/>
      <c r="M643" s="6">
        <v>3700</v>
      </c>
    </row>
    <row r="644" spans="1:13" x14ac:dyDescent="0.25">
      <c r="A644" s="5" t="s">
        <v>140</v>
      </c>
      <c r="B644" s="5" t="s">
        <v>139</v>
      </c>
      <c r="C644" s="5" t="s">
        <v>154</v>
      </c>
      <c r="D644" s="5" t="s">
        <v>2205</v>
      </c>
      <c r="E644" s="8" t="s">
        <v>2206</v>
      </c>
      <c r="F644" s="8" t="s">
        <v>2207</v>
      </c>
      <c r="G644" s="5" t="s">
        <v>446</v>
      </c>
      <c r="H644" s="6">
        <v>3200</v>
      </c>
      <c r="I644" s="6">
        <v>3200</v>
      </c>
      <c r="J644" s="7">
        <v>1</v>
      </c>
      <c r="K644" s="6"/>
      <c r="L644" s="6"/>
      <c r="M644" s="6">
        <v>3200</v>
      </c>
    </row>
    <row r="645" spans="1:13" ht="45" x14ac:dyDescent="0.25">
      <c r="A645" s="5" t="s">
        <v>140</v>
      </c>
      <c r="B645" s="5" t="s">
        <v>139</v>
      </c>
      <c r="C645" s="5" t="s">
        <v>154</v>
      </c>
      <c r="D645" s="5" t="s">
        <v>2208</v>
      </c>
      <c r="E645" s="8" t="s">
        <v>2209</v>
      </c>
      <c r="F645" s="8" t="s">
        <v>2210</v>
      </c>
      <c r="G645" s="5" t="s">
        <v>446</v>
      </c>
      <c r="H645" s="6">
        <v>3200</v>
      </c>
      <c r="I645" s="6">
        <v>3200</v>
      </c>
      <c r="J645" s="7">
        <v>1</v>
      </c>
      <c r="K645" s="6"/>
      <c r="L645" s="6"/>
      <c r="M645" s="6">
        <v>3200</v>
      </c>
    </row>
    <row r="646" spans="1:13" x14ac:dyDescent="0.25">
      <c r="A646" s="5" t="s">
        <v>140</v>
      </c>
      <c r="B646" s="5" t="s">
        <v>139</v>
      </c>
      <c r="C646" s="5" t="s">
        <v>154</v>
      </c>
      <c r="D646" s="5" t="s">
        <v>2211</v>
      </c>
      <c r="E646" s="8" t="s">
        <v>2212</v>
      </c>
      <c r="F646" s="8" t="s">
        <v>2213</v>
      </c>
      <c r="G646" s="5" t="s">
        <v>446</v>
      </c>
      <c r="H646" s="6">
        <v>3200</v>
      </c>
      <c r="I646" s="6">
        <v>3200</v>
      </c>
      <c r="J646" s="7">
        <v>1</v>
      </c>
      <c r="K646" s="6"/>
      <c r="L646" s="6"/>
      <c r="M646" s="6">
        <v>3200</v>
      </c>
    </row>
    <row r="647" spans="1:13" x14ac:dyDescent="0.25">
      <c r="A647" s="5" t="s">
        <v>140</v>
      </c>
      <c r="B647" s="5" t="s">
        <v>139</v>
      </c>
      <c r="C647" s="5" t="s">
        <v>154</v>
      </c>
      <c r="D647" s="5" t="s">
        <v>2214</v>
      </c>
      <c r="E647" s="8" t="s">
        <v>2215</v>
      </c>
      <c r="F647" s="8" t="s">
        <v>2216</v>
      </c>
      <c r="G647" s="5" t="s">
        <v>446</v>
      </c>
      <c r="H647" s="6">
        <v>4480</v>
      </c>
      <c r="I647" s="6">
        <v>4480</v>
      </c>
      <c r="J647" s="7">
        <v>1</v>
      </c>
      <c r="K647" s="6"/>
      <c r="L647" s="6"/>
      <c r="M647" s="6">
        <v>4480</v>
      </c>
    </row>
    <row r="648" spans="1:13" ht="30" x14ac:dyDescent="0.25">
      <c r="A648" s="5" t="s">
        <v>140</v>
      </c>
      <c r="B648" s="5" t="s">
        <v>139</v>
      </c>
      <c r="C648" s="5" t="s">
        <v>154</v>
      </c>
      <c r="D648" s="5" t="s">
        <v>2217</v>
      </c>
      <c r="E648" s="8" t="s">
        <v>2218</v>
      </c>
      <c r="F648" s="8" t="s">
        <v>2219</v>
      </c>
      <c r="G648" s="5" t="s">
        <v>446</v>
      </c>
      <c r="H648" s="6">
        <v>3200</v>
      </c>
      <c r="I648" s="6">
        <v>3200</v>
      </c>
      <c r="J648" s="7">
        <v>1</v>
      </c>
      <c r="K648" s="6"/>
      <c r="L648" s="6"/>
      <c r="M648" s="6">
        <v>3200</v>
      </c>
    </row>
    <row r="649" spans="1:13" ht="60" x14ac:dyDescent="0.25">
      <c r="A649" s="5" t="s">
        <v>140</v>
      </c>
      <c r="B649" s="5" t="s">
        <v>139</v>
      </c>
      <c r="C649" s="5" t="s">
        <v>154</v>
      </c>
      <c r="D649" s="5" t="s">
        <v>2220</v>
      </c>
      <c r="E649" s="8" t="s">
        <v>2221</v>
      </c>
      <c r="F649" s="8" t="s">
        <v>2222</v>
      </c>
      <c r="G649" s="5" t="s">
        <v>446</v>
      </c>
      <c r="H649" s="6">
        <v>3200</v>
      </c>
      <c r="I649" s="6">
        <v>3200</v>
      </c>
      <c r="J649" s="7">
        <v>1</v>
      </c>
      <c r="K649" s="6"/>
      <c r="L649" s="6"/>
      <c r="M649" s="6">
        <v>3200</v>
      </c>
    </row>
    <row r="650" spans="1:13" ht="45" x14ac:dyDescent="0.25">
      <c r="A650" s="5" t="s">
        <v>140</v>
      </c>
      <c r="B650" s="5" t="s">
        <v>139</v>
      </c>
      <c r="C650" s="5" t="s">
        <v>154</v>
      </c>
      <c r="D650" s="5" t="s">
        <v>2223</v>
      </c>
      <c r="E650" s="8" t="s">
        <v>2224</v>
      </c>
      <c r="F650" s="8" t="s">
        <v>2225</v>
      </c>
      <c r="G650" s="5" t="s">
        <v>446</v>
      </c>
      <c r="H650" s="6">
        <v>6400</v>
      </c>
      <c r="I650" s="6">
        <v>6400</v>
      </c>
      <c r="J650" s="7">
        <v>1</v>
      </c>
      <c r="K650" s="6"/>
      <c r="L650" s="6"/>
      <c r="M650" s="6">
        <v>6400</v>
      </c>
    </row>
    <row r="651" spans="1:13" x14ac:dyDescent="0.25">
      <c r="A651" s="5" t="s">
        <v>140</v>
      </c>
      <c r="B651" s="5" t="s">
        <v>139</v>
      </c>
      <c r="C651" s="5" t="s">
        <v>154</v>
      </c>
      <c r="D651" s="5" t="s">
        <v>2226</v>
      </c>
      <c r="E651" s="8" t="s">
        <v>2227</v>
      </c>
      <c r="F651" s="8" t="s">
        <v>2228</v>
      </c>
      <c r="G651" s="5" t="s">
        <v>446</v>
      </c>
      <c r="H651" s="6">
        <v>3200</v>
      </c>
      <c r="I651" s="6">
        <v>3200</v>
      </c>
      <c r="J651" s="7">
        <v>1</v>
      </c>
      <c r="K651" s="6"/>
      <c r="L651" s="6"/>
      <c r="M651" s="6">
        <v>3200</v>
      </c>
    </row>
    <row r="652" spans="1:13" x14ac:dyDescent="0.25">
      <c r="A652" s="5" t="s">
        <v>140</v>
      </c>
      <c r="B652" s="5" t="s">
        <v>139</v>
      </c>
      <c r="C652" s="5" t="s">
        <v>154</v>
      </c>
      <c r="D652" s="5" t="s">
        <v>2229</v>
      </c>
      <c r="E652" s="8" t="s">
        <v>2230</v>
      </c>
      <c r="F652" s="8" t="s">
        <v>2231</v>
      </c>
      <c r="G652" s="5" t="s">
        <v>446</v>
      </c>
      <c r="H652" s="6">
        <v>3200</v>
      </c>
      <c r="I652" s="6">
        <v>3200</v>
      </c>
      <c r="J652" s="7">
        <v>1</v>
      </c>
      <c r="K652" s="6"/>
      <c r="L652" s="6"/>
      <c r="M652" s="6">
        <v>3200</v>
      </c>
    </row>
    <row r="653" spans="1:13" x14ac:dyDescent="0.25">
      <c r="A653" s="5" t="s">
        <v>140</v>
      </c>
      <c r="B653" s="5" t="s">
        <v>139</v>
      </c>
      <c r="C653" s="5" t="s">
        <v>154</v>
      </c>
      <c r="D653" s="5" t="s">
        <v>2232</v>
      </c>
      <c r="E653" s="8" t="s">
        <v>2233</v>
      </c>
      <c r="F653" s="8" t="s">
        <v>2234</v>
      </c>
      <c r="G653" s="5" t="s">
        <v>446</v>
      </c>
      <c r="H653" s="6">
        <v>4480</v>
      </c>
      <c r="I653" s="6">
        <v>4480</v>
      </c>
      <c r="J653" s="7">
        <v>1</v>
      </c>
      <c r="K653" s="6"/>
      <c r="L653" s="6"/>
      <c r="M653" s="6">
        <v>4480</v>
      </c>
    </row>
    <row r="654" spans="1:13" ht="30" x14ac:dyDescent="0.25">
      <c r="A654" s="5" t="s">
        <v>140</v>
      </c>
      <c r="B654" s="5" t="s">
        <v>139</v>
      </c>
      <c r="C654" s="5" t="s">
        <v>154</v>
      </c>
      <c r="D654" s="5" t="s">
        <v>2235</v>
      </c>
      <c r="E654" s="8" t="s">
        <v>2236</v>
      </c>
      <c r="F654" s="8" t="s">
        <v>2237</v>
      </c>
      <c r="G654" s="5" t="s">
        <v>446</v>
      </c>
      <c r="H654" s="6">
        <v>5880</v>
      </c>
      <c r="I654" s="6">
        <v>5880</v>
      </c>
      <c r="J654" s="7">
        <v>1</v>
      </c>
      <c r="K654" s="6"/>
      <c r="L654" s="6"/>
      <c r="M654" s="6">
        <v>5880</v>
      </c>
    </row>
    <row r="655" spans="1:13" x14ac:dyDescent="0.25">
      <c r="A655" s="5" t="s">
        <v>140</v>
      </c>
      <c r="B655" s="5" t="s">
        <v>139</v>
      </c>
      <c r="C655" s="5" t="s">
        <v>154</v>
      </c>
      <c r="D655" s="5" t="s">
        <v>2238</v>
      </c>
      <c r="E655" s="8" t="s">
        <v>2239</v>
      </c>
      <c r="F655" s="8" t="s">
        <v>2240</v>
      </c>
      <c r="G655" s="5" t="s">
        <v>446</v>
      </c>
      <c r="H655" s="6">
        <v>3200</v>
      </c>
      <c r="I655" s="6">
        <v>3200</v>
      </c>
      <c r="J655" s="7">
        <v>1</v>
      </c>
      <c r="K655" s="6"/>
      <c r="L655" s="6"/>
      <c r="M655" s="6">
        <v>3200</v>
      </c>
    </row>
    <row r="656" spans="1:13" ht="30" x14ac:dyDescent="0.25">
      <c r="A656" s="5" t="s">
        <v>140</v>
      </c>
      <c r="B656" s="5" t="s">
        <v>139</v>
      </c>
      <c r="C656" s="5" t="s">
        <v>154</v>
      </c>
      <c r="D656" s="5" t="s">
        <v>2241</v>
      </c>
      <c r="E656" s="8" t="s">
        <v>2242</v>
      </c>
      <c r="F656" s="8" t="s">
        <v>2243</v>
      </c>
      <c r="G656" s="5" t="s">
        <v>446</v>
      </c>
      <c r="H656" s="6">
        <v>3200</v>
      </c>
      <c r="I656" s="6">
        <v>3200</v>
      </c>
      <c r="J656" s="7">
        <v>1</v>
      </c>
      <c r="K656" s="6"/>
      <c r="L656" s="6"/>
      <c r="M656" s="6">
        <v>3200</v>
      </c>
    </row>
    <row r="657" spans="1:13" x14ac:dyDescent="0.25">
      <c r="A657" s="5" t="s">
        <v>140</v>
      </c>
      <c r="B657" s="5" t="s">
        <v>139</v>
      </c>
      <c r="C657" s="5" t="s">
        <v>154</v>
      </c>
      <c r="D657" s="5" t="s">
        <v>2244</v>
      </c>
      <c r="E657" s="8" t="s">
        <v>2245</v>
      </c>
      <c r="F657" s="8" t="s">
        <v>2246</v>
      </c>
      <c r="G657" s="5" t="s">
        <v>446</v>
      </c>
      <c r="H657" s="6">
        <v>3200</v>
      </c>
      <c r="I657" s="6">
        <v>3200</v>
      </c>
      <c r="J657" s="7">
        <v>1</v>
      </c>
      <c r="K657" s="6"/>
      <c r="L657" s="6"/>
      <c r="M657" s="6">
        <v>3200</v>
      </c>
    </row>
    <row r="658" spans="1:13" ht="30" x14ac:dyDescent="0.25">
      <c r="A658" s="5" t="s">
        <v>140</v>
      </c>
      <c r="B658" s="5" t="s">
        <v>139</v>
      </c>
      <c r="C658" s="5" t="s">
        <v>154</v>
      </c>
      <c r="D658" s="5" t="s">
        <v>2247</v>
      </c>
      <c r="E658" s="8" t="s">
        <v>2248</v>
      </c>
      <c r="F658" s="8" t="s">
        <v>2249</v>
      </c>
      <c r="G658" s="5" t="s">
        <v>446</v>
      </c>
      <c r="H658" s="6">
        <v>3200</v>
      </c>
      <c r="I658" s="6">
        <v>3200</v>
      </c>
      <c r="J658" s="7">
        <v>0.87670000000000003</v>
      </c>
      <c r="K658" s="6"/>
      <c r="L658" s="6"/>
      <c r="M658" s="6">
        <v>3200</v>
      </c>
    </row>
    <row r="659" spans="1:13" x14ac:dyDescent="0.25">
      <c r="A659" s="5" t="s">
        <v>140</v>
      </c>
      <c r="B659" s="5" t="s">
        <v>139</v>
      </c>
      <c r="C659" s="5" t="s">
        <v>154</v>
      </c>
      <c r="D659" s="5" t="s">
        <v>2250</v>
      </c>
      <c r="E659" s="8" t="s">
        <v>2251</v>
      </c>
      <c r="F659" s="8" t="s">
        <v>2252</v>
      </c>
      <c r="G659" s="5" t="s">
        <v>446</v>
      </c>
      <c r="H659" s="6">
        <v>3200</v>
      </c>
      <c r="I659" s="6">
        <v>3200</v>
      </c>
      <c r="J659" s="7">
        <v>1</v>
      </c>
      <c r="K659" s="6"/>
      <c r="L659" s="6"/>
      <c r="M659" s="6">
        <v>3200</v>
      </c>
    </row>
    <row r="660" spans="1:13" x14ac:dyDescent="0.25">
      <c r="A660" s="5" t="s">
        <v>140</v>
      </c>
      <c r="B660" s="5" t="s">
        <v>139</v>
      </c>
      <c r="C660" s="5" t="s">
        <v>154</v>
      </c>
      <c r="D660" s="5" t="s">
        <v>2253</v>
      </c>
      <c r="E660" s="8" t="s">
        <v>2254</v>
      </c>
      <c r="F660" s="8" t="s">
        <v>2255</v>
      </c>
      <c r="G660" s="5" t="s">
        <v>446</v>
      </c>
      <c r="H660" s="6">
        <v>4480</v>
      </c>
      <c r="I660" s="6">
        <v>4480</v>
      </c>
      <c r="J660" s="7">
        <v>1</v>
      </c>
      <c r="K660" s="6"/>
      <c r="L660" s="6"/>
      <c r="M660" s="6">
        <v>4480</v>
      </c>
    </row>
    <row r="661" spans="1:13" x14ac:dyDescent="0.25">
      <c r="A661" s="5" t="s">
        <v>140</v>
      </c>
      <c r="B661" s="5" t="s">
        <v>139</v>
      </c>
      <c r="C661" s="5" t="s">
        <v>154</v>
      </c>
      <c r="D661" s="5" t="s">
        <v>2256</v>
      </c>
      <c r="E661" s="8" t="s">
        <v>2257</v>
      </c>
      <c r="F661" s="8" t="s">
        <v>2258</v>
      </c>
      <c r="G661" s="5" t="s">
        <v>446</v>
      </c>
      <c r="H661" s="6">
        <v>3200</v>
      </c>
      <c r="I661" s="6">
        <v>3200</v>
      </c>
      <c r="J661" s="7">
        <v>1</v>
      </c>
      <c r="K661" s="6"/>
      <c r="L661" s="6"/>
      <c r="M661" s="6">
        <v>3200</v>
      </c>
    </row>
    <row r="662" spans="1:13" ht="30" x14ac:dyDescent="0.25">
      <c r="A662" s="5" t="s">
        <v>140</v>
      </c>
      <c r="B662" s="5" t="s">
        <v>139</v>
      </c>
      <c r="C662" s="5" t="s">
        <v>154</v>
      </c>
      <c r="D662" s="5" t="s">
        <v>2259</v>
      </c>
      <c r="E662" s="8" t="s">
        <v>2260</v>
      </c>
      <c r="F662" s="8" t="s">
        <v>2261</v>
      </c>
      <c r="G662" s="5" t="s">
        <v>446</v>
      </c>
      <c r="H662" s="6">
        <v>3200</v>
      </c>
      <c r="I662" s="6">
        <v>3200</v>
      </c>
      <c r="J662" s="7">
        <v>1</v>
      </c>
      <c r="K662" s="6"/>
      <c r="L662" s="6"/>
      <c r="M662" s="6">
        <v>3200</v>
      </c>
    </row>
    <row r="663" spans="1:13" ht="45" x14ac:dyDescent="0.25">
      <c r="A663" s="5" t="s">
        <v>140</v>
      </c>
      <c r="B663" s="5" t="s">
        <v>139</v>
      </c>
      <c r="C663" s="5" t="s">
        <v>154</v>
      </c>
      <c r="D663" s="5" t="s">
        <v>2262</v>
      </c>
      <c r="E663" s="8" t="s">
        <v>2263</v>
      </c>
      <c r="F663" s="8" t="s">
        <v>2264</v>
      </c>
      <c r="G663" s="5" t="s">
        <v>446</v>
      </c>
      <c r="H663" s="6">
        <v>6400</v>
      </c>
      <c r="I663" s="6">
        <v>6400</v>
      </c>
      <c r="J663" s="7">
        <v>1</v>
      </c>
      <c r="K663" s="6"/>
      <c r="L663" s="6"/>
      <c r="M663" s="6">
        <v>6400</v>
      </c>
    </row>
    <row r="664" spans="1:13" x14ac:dyDescent="0.25">
      <c r="A664" s="5" t="s">
        <v>140</v>
      </c>
      <c r="B664" s="5" t="s">
        <v>139</v>
      </c>
      <c r="C664" s="5" t="s">
        <v>154</v>
      </c>
      <c r="D664" s="5" t="s">
        <v>2265</v>
      </c>
      <c r="E664" s="8" t="s">
        <v>2266</v>
      </c>
      <c r="F664" s="8" t="s">
        <v>2267</v>
      </c>
      <c r="G664" s="5" t="s">
        <v>442</v>
      </c>
      <c r="H664" s="6">
        <v>3500</v>
      </c>
      <c r="I664" s="6"/>
      <c r="J664" s="5"/>
      <c r="K664" s="6"/>
      <c r="L664" s="6"/>
      <c r="M664" s="6"/>
    </row>
    <row r="665" spans="1:13" ht="30" x14ac:dyDescent="0.25">
      <c r="A665" s="5" t="s">
        <v>140</v>
      </c>
      <c r="B665" s="5" t="s">
        <v>139</v>
      </c>
      <c r="C665" s="5" t="s">
        <v>154</v>
      </c>
      <c r="D665" s="5" t="s">
        <v>2268</v>
      </c>
      <c r="E665" s="8" t="s">
        <v>2269</v>
      </c>
      <c r="F665" s="8" t="s">
        <v>2270</v>
      </c>
      <c r="G665" s="5" t="s">
        <v>442</v>
      </c>
      <c r="H665" s="6">
        <v>6564</v>
      </c>
      <c r="I665" s="6"/>
      <c r="J665" s="5"/>
      <c r="K665" s="6"/>
      <c r="L665" s="6"/>
      <c r="M665" s="6"/>
    </row>
    <row r="666" spans="1:13" ht="30" x14ac:dyDescent="0.25">
      <c r="A666" s="5" t="s">
        <v>140</v>
      </c>
      <c r="B666" s="5" t="s">
        <v>139</v>
      </c>
      <c r="C666" s="5" t="s">
        <v>154</v>
      </c>
      <c r="D666" s="5" t="s">
        <v>2271</v>
      </c>
      <c r="E666" s="8" t="s">
        <v>2272</v>
      </c>
      <c r="F666" s="8" t="s">
        <v>2273</v>
      </c>
      <c r="G666" s="5" t="s">
        <v>446</v>
      </c>
      <c r="H666" s="6">
        <v>3200</v>
      </c>
      <c r="I666" s="6">
        <v>3200</v>
      </c>
      <c r="J666" s="7">
        <v>1</v>
      </c>
      <c r="K666" s="6"/>
      <c r="L666" s="6"/>
      <c r="M666" s="6">
        <v>3200</v>
      </c>
    </row>
    <row r="667" spans="1:13" ht="30" x14ac:dyDescent="0.25">
      <c r="A667" s="5" t="s">
        <v>140</v>
      </c>
      <c r="B667" s="5" t="s">
        <v>139</v>
      </c>
      <c r="C667" s="5" t="s">
        <v>154</v>
      </c>
      <c r="D667" s="5" t="s">
        <v>2274</v>
      </c>
      <c r="E667" s="8" t="s">
        <v>2275</v>
      </c>
      <c r="F667" s="8" t="s">
        <v>2276</v>
      </c>
      <c r="G667" s="5" t="s">
        <v>446</v>
      </c>
      <c r="H667" s="6">
        <v>3200</v>
      </c>
      <c r="I667" s="6">
        <v>3200</v>
      </c>
      <c r="J667" s="7">
        <v>1</v>
      </c>
      <c r="K667" s="6"/>
      <c r="L667" s="6"/>
      <c r="M667" s="6">
        <v>3200</v>
      </c>
    </row>
    <row r="668" spans="1:13" ht="45" x14ac:dyDescent="0.25">
      <c r="A668" s="5" t="s">
        <v>140</v>
      </c>
      <c r="B668" s="5" t="s">
        <v>139</v>
      </c>
      <c r="C668" s="5" t="s">
        <v>154</v>
      </c>
      <c r="D668" s="5" t="s">
        <v>2277</v>
      </c>
      <c r="E668" s="8" t="s">
        <v>2278</v>
      </c>
      <c r="F668" s="8" t="s">
        <v>2279</v>
      </c>
      <c r="G668" s="5" t="s">
        <v>446</v>
      </c>
      <c r="H668" s="6">
        <v>3200</v>
      </c>
      <c r="I668" s="6">
        <v>3200</v>
      </c>
      <c r="J668" s="7">
        <v>1</v>
      </c>
      <c r="K668" s="6"/>
      <c r="L668" s="6"/>
      <c r="M668" s="6">
        <v>3200</v>
      </c>
    </row>
    <row r="669" spans="1:13" ht="45" x14ac:dyDescent="0.25">
      <c r="A669" s="5" t="s">
        <v>140</v>
      </c>
      <c r="B669" s="5" t="s">
        <v>139</v>
      </c>
      <c r="C669" s="5" t="s">
        <v>154</v>
      </c>
      <c r="D669" s="5" t="s">
        <v>2280</v>
      </c>
      <c r="E669" s="8" t="s">
        <v>2281</v>
      </c>
      <c r="F669" s="8" t="s">
        <v>2282</v>
      </c>
      <c r="G669" s="5" t="s">
        <v>446</v>
      </c>
      <c r="H669" s="6">
        <v>4480</v>
      </c>
      <c r="I669" s="6">
        <v>4480</v>
      </c>
      <c r="J669" s="7">
        <v>1</v>
      </c>
      <c r="K669" s="6"/>
      <c r="L669" s="6"/>
      <c r="M669" s="6">
        <v>4480</v>
      </c>
    </row>
    <row r="670" spans="1:13" x14ac:dyDescent="0.25">
      <c r="A670" s="5" t="s">
        <v>140</v>
      </c>
      <c r="B670" s="5" t="s">
        <v>139</v>
      </c>
      <c r="C670" s="5" t="s">
        <v>154</v>
      </c>
      <c r="D670" s="5" t="s">
        <v>2283</v>
      </c>
      <c r="E670" s="8" t="s">
        <v>2284</v>
      </c>
      <c r="F670" s="8" t="s">
        <v>2285</v>
      </c>
      <c r="G670" s="5" t="s">
        <v>446</v>
      </c>
      <c r="H670" s="6">
        <v>7015</v>
      </c>
      <c r="I670" s="6">
        <v>7015</v>
      </c>
      <c r="J670" s="7">
        <v>1</v>
      </c>
      <c r="K670" s="6"/>
      <c r="L670" s="6"/>
      <c r="M670" s="6">
        <v>7015</v>
      </c>
    </row>
    <row r="671" spans="1:13" x14ac:dyDescent="0.25">
      <c r="A671" s="5" t="s">
        <v>140</v>
      </c>
      <c r="B671" s="5" t="s">
        <v>139</v>
      </c>
      <c r="C671" s="5" t="s">
        <v>154</v>
      </c>
      <c r="D671" s="5" t="s">
        <v>2286</v>
      </c>
      <c r="E671" s="8" t="s">
        <v>2287</v>
      </c>
      <c r="F671" s="8" t="s">
        <v>2288</v>
      </c>
      <c r="G671" s="5" t="s">
        <v>446</v>
      </c>
      <c r="H671" s="6">
        <v>3200</v>
      </c>
      <c r="I671" s="6">
        <v>3200</v>
      </c>
      <c r="J671" s="7">
        <v>1</v>
      </c>
      <c r="K671" s="6"/>
      <c r="L671" s="6"/>
      <c r="M671" s="6">
        <v>3200</v>
      </c>
    </row>
    <row r="672" spans="1:13" ht="30" x14ac:dyDescent="0.25">
      <c r="A672" s="5" t="s">
        <v>140</v>
      </c>
      <c r="B672" s="5" t="s">
        <v>139</v>
      </c>
      <c r="C672" s="5" t="s">
        <v>154</v>
      </c>
      <c r="D672" s="5" t="s">
        <v>2289</v>
      </c>
      <c r="E672" s="8" t="s">
        <v>2290</v>
      </c>
      <c r="F672" s="8" t="s">
        <v>2291</v>
      </c>
      <c r="G672" s="5" t="s">
        <v>442</v>
      </c>
      <c r="H672" s="6">
        <v>3200</v>
      </c>
      <c r="I672" s="6"/>
      <c r="J672" s="5"/>
      <c r="K672" s="6"/>
      <c r="L672" s="6"/>
      <c r="M672" s="6"/>
    </row>
    <row r="673" spans="1:13" x14ac:dyDescent="0.25">
      <c r="A673" s="5" t="s">
        <v>140</v>
      </c>
      <c r="B673" s="5" t="s">
        <v>139</v>
      </c>
      <c r="C673" s="5" t="s">
        <v>154</v>
      </c>
      <c r="D673" s="5" t="s">
        <v>2292</v>
      </c>
      <c r="E673" s="8" t="s">
        <v>2293</v>
      </c>
      <c r="F673" s="8" t="s">
        <v>2294</v>
      </c>
      <c r="G673" s="5" t="s">
        <v>446</v>
      </c>
      <c r="H673" s="6">
        <v>3200</v>
      </c>
      <c r="I673" s="6">
        <v>3200</v>
      </c>
      <c r="J673" s="7">
        <v>1</v>
      </c>
      <c r="K673" s="6"/>
      <c r="L673" s="6"/>
      <c r="M673" s="6">
        <v>3200</v>
      </c>
    </row>
    <row r="674" spans="1:13" x14ac:dyDescent="0.25">
      <c r="A674" s="5" t="s">
        <v>140</v>
      </c>
      <c r="B674" s="5" t="s">
        <v>139</v>
      </c>
      <c r="C674" s="5" t="s">
        <v>154</v>
      </c>
      <c r="D674" s="5" t="s">
        <v>2295</v>
      </c>
      <c r="E674" s="8" t="s">
        <v>2296</v>
      </c>
      <c r="F674" s="8" t="s">
        <v>2297</v>
      </c>
      <c r="G674" s="5" t="s">
        <v>446</v>
      </c>
      <c r="H674" s="6">
        <v>3200</v>
      </c>
      <c r="I674" s="6">
        <v>3200</v>
      </c>
      <c r="J674" s="7">
        <v>1</v>
      </c>
      <c r="K674" s="6"/>
      <c r="L674" s="6"/>
      <c r="M674" s="6">
        <v>3200</v>
      </c>
    </row>
    <row r="675" spans="1:13" ht="30" x14ac:dyDescent="0.25">
      <c r="A675" s="5" t="s">
        <v>140</v>
      </c>
      <c r="B675" s="5" t="s">
        <v>139</v>
      </c>
      <c r="C675" s="5" t="s">
        <v>154</v>
      </c>
      <c r="D675" s="5" t="s">
        <v>2298</v>
      </c>
      <c r="E675" s="8" t="s">
        <v>2299</v>
      </c>
      <c r="F675" s="8" t="s">
        <v>2300</v>
      </c>
      <c r="G675" s="5" t="s">
        <v>446</v>
      </c>
      <c r="H675" s="6">
        <v>4480</v>
      </c>
      <c r="I675" s="6">
        <v>4480</v>
      </c>
      <c r="J675" s="7">
        <v>1</v>
      </c>
      <c r="K675" s="6"/>
      <c r="L675" s="6"/>
      <c r="M675" s="6">
        <v>4480</v>
      </c>
    </row>
    <row r="676" spans="1:13" ht="30" x14ac:dyDescent="0.25">
      <c r="A676" s="5" t="s">
        <v>140</v>
      </c>
      <c r="B676" s="5" t="s">
        <v>139</v>
      </c>
      <c r="C676" s="5" t="s">
        <v>154</v>
      </c>
      <c r="D676" s="5" t="s">
        <v>2301</v>
      </c>
      <c r="E676" s="8" t="s">
        <v>2302</v>
      </c>
      <c r="F676" s="8" t="s">
        <v>2303</v>
      </c>
      <c r="G676" s="5" t="s">
        <v>446</v>
      </c>
      <c r="H676" s="6">
        <v>3200</v>
      </c>
      <c r="I676" s="6">
        <v>3200</v>
      </c>
      <c r="J676" s="7">
        <v>1</v>
      </c>
      <c r="K676" s="6"/>
      <c r="L676" s="6"/>
      <c r="M676" s="6">
        <v>3200</v>
      </c>
    </row>
    <row r="677" spans="1:13" x14ac:dyDescent="0.25">
      <c r="A677" s="5" t="s">
        <v>140</v>
      </c>
      <c r="B677" s="5" t="s">
        <v>139</v>
      </c>
      <c r="C677" s="5" t="s">
        <v>154</v>
      </c>
      <c r="D677" s="5" t="s">
        <v>2304</v>
      </c>
      <c r="E677" s="8" t="s">
        <v>2305</v>
      </c>
      <c r="F677" s="8" t="s">
        <v>2306</v>
      </c>
      <c r="G677" s="5" t="s">
        <v>446</v>
      </c>
      <c r="H677" s="6">
        <v>3200</v>
      </c>
      <c r="I677" s="6">
        <v>3200</v>
      </c>
      <c r="J677" s="7">
        <v>1</v>
      </c>
      <c r="K677" s="6"/>
      <c r="L677" s="6"/>
      <c r="M677" s="6">
        <v>3200</v>
      </c>
    </row>
    <row r="678" spans="1:13" x14ac:dyDescent="0.25">
      <c r="A678" s="5" t="s">
        <v>140</v>
      </c>
      <c r="B678" s="5" t="s">
        <v>139</v>
      </c>
      <c r="C678" s="5" t="s">
        <v>154</v>
      </c>
      <c r="D678" s="5" t="s">
        <v>2307</v>
      </c>
      <c r="E678" s="8" t="s">
        <v>2308</v>
      </c>
      <c r="F678" s="8" t="s">
        <v>2309</v>
      </c>
      <c r="G678" s="5" t="s">
        <v>446</v>
      </c>
      <c r="H678" s="6">
        <v>3200</v>
      </c>
      <c r="I678" s="6">
        <v>3200</v>
      </c>
      <c r="J678" s="7">
        <v>1</v>
      </c>
      <c r="K678" s="6"/>
      <c r="L678" s="6"/>
      <c r="M678" s="6">
        <v>3200</v>
      </c>
    </row>
    <row r="679" spans="1:13" x14ac:dyDescent="0.25">
      <c r="A679" s="5" t="s">
        <v>140</v>
      </c>
      <c r="B679" s="5" t="s">
        <v>139</v>
      </c>
      <c r="C679" s="5" t="s">
        <v>154</v>
      </c>
      <c r="D679" s="5" t="s">
        <v>2310</v>
      </c>
      <c r="E679" s="8" t="s">
        <v>2287</v>
      </c>
      <c r="F679" s="8" t="s">
        <v>2311</v>
      </c>
      <c r="G679" s="5" t="s">
        <v>442</v>
      </c>
      <c r="H679" s="6">
        <v>4480</v>
      </c>
      <c r="I679" s="6"/>
      <c r="J679" s="5"/>
      <c r="K679" s="6"/>
      <c r="L679" s="6"/>
      <c r="M679" s="6"/>
    </row>
    <row r="680" spans="1:13" x14ac:dyDescent="0.25">
      <c r="A680" s="5" t="s">
        <v>140</v>
      </c>
      <c r="B680" s="5" t="s">
        <v>139</v>
      </c>
      <c r="C680" s="5" t="s">
        <v>154</v>
      </c>
      <c r="D680" s="5" t="s">
        <v>2312</v>
      </c>
      <c r="E680" s="8" t="s">
        <v>2313</v>
      </c>
      <c r="F680" s="8" t="s">
        <v>2314</v>
      </c>
      <c r="G680" s="5" t="s">
        <v>446</v>
      </c>
      <c r="H680" s="6">
        <v>3200</v>
      </c>
      <c r="I680" s="6">
        <v>3200</v>
      </c>
      <c r="J680" s="7">
        <v>1</v>
      </c>
      <c r="K680" s="6"/>
      <c r="L680" s="6"/>
      <c r="M680" s="6">
        <v>3200</v>
      </c>
    </row>
    <row r="681" spans="1:13" x14ac:dyDescent="0.25">
      <c r="A681" s="5" t="s">
        <v>140</v>
      </c>
      <c r="B681" s="5" t="s">
        <v>139</v>
      </c>
      <c r="C681" s="5" t="s">
        <v>154</v>
      </c>
      <c r="D681" s="5" t="s">
        <v>2315</v>
      </c>
      <c r="E681" s="8" t="s">
        <v>2316</v>
      </c>
      <c r="F681" s="8" t="s">
        <v>2317</v>
      </c>
      <c r="G681" s="5" t="s">
        <v>446</v>
      </c>
      <c r="H681" s="6">
        <v>6522</v>
      </c>
      <c r="I681" s="6">
        <v>6522</v>
      </c>
      <c r="J681" s="7">
        <v>1</v>
      </c>
      <c r="K681" s="6"/>
      <c r="L681" s="6"/>
      <c r="M681" s="6">
        <v>6522</v>
      </c>
    </row>
    <row r="682" spans="1:13" ht="30" x14ac:dyDescent="0.25">
      <c r="A682" s="5" t="s">
        <v>140</v>
      </c>
      <c r="B682" s="5" t="s">
        <v>139</v>
      </c>
      <c r="C682" s="5" t="s">
        <v>154</v>
      </c>
      <c r="D682" s="5" t="s">
        <v>2318</v>
      </c>
      <c r="E682" s="8" t="s">
        <v>2319</v>
      </c>
      <c r="F682" s="8" t="s">
        <v>2320</v>
      </c>
      <c r="G682" s="5" t="s">
        <v>446</v>
      </c>
      <c r="H682" s="6">
        <v>3200</v>
      </c>
      <c r="I682" s="6">
        <v>3200</v>
      </c>
      <c r="J682" s="7">
        <v>1</v>
      </c>
      <c r="K682" s="6"/>
      <c r="L682" s="6"/>
      <c r="M682" s="6">
        <v>3200</v>
      </c>
    </row>
    <row r="683" spans="1:13" x14ac:dyDescent="0.25">
      <c r="A683" s="5" t="s">
        <v>140</v>
      </c>
      <c r="B683" s="5" t="s">
        <v>139</v>
      </c>
      <c r="C683" s="5" t="s">
        <v>154</v>
      </c>
      <c r="D683" s="5" t="s">
        <v>2321</v>
      </c>
      <c r="E683" s="8" t="s">
        <v>2322</v>
      </c>
      <c r="F683" s="8" t="s">
        <v>2323</v>
      </c>
      <c r="G683" s="5" t="s">
        <v>446</v>
      </c>
      <c r="H683" s="6">
        <v>3200</v>
      </c>
      <c r="I683" s="6">
        <v>3200</v>
      </c>
      <c r="J683" s="7">
        <v>1</v>
      </c>
      <c r="K683" s="6"/>
      <c r="L683" s="6"/>
      <c r="M683" s="6">
        <v>3200</v>
      </c>
    </row>
    <row r="684" spans="1:13" ht="30" x14ac:dyDescent="0.25">
      <c r="A684" s="5" t="s">
        <v>140</v>
      </c>
      <c r="B684" s="5" t="s">
        <v>139</v>
      </c>
      <c r="C684" s="5" t="s">
        <v>154</v>
      </c>
      <c r="D684" s="5" t="s">
        <v>2324</v>
      </c>
      <c r="E684" s="8" t="s">
        <v>2325</v>
      </c>
      <c r="F684" s="8" t="s">
        <v>2326</v>
      </c>
      <c r="G684" s="5" t="s">
        <v>446</v>
      </c>
      <c r="H684" s="6">
        <v>4480</v>
      </c>
      <c r="I684" s="6">
        <v>4480</v>
      </c>
      <c r="J684" s="7">
        <v>1</v>
      </c>
      <c r="K684" s="6"/>
      <c r="L684" s="6"/>
      <c r="M684" s="6">
        <v>4480</v>
      </c>
    </row>
    <row r="685" spans="1:13" x14ac:dyDescent="0.25">
      <c r="A685" s="5" t="s">
        <v>140</v>
      </c>
      <c r="B685" s="5" t="s">
        <v>139</v>
      </c>
      <c r="C685" s="5" t="s">
        <v>154</v>
      </c>
      <c r="D685" s="5" t="s">
        <v>2327</v>
      </c>
      <c r="E685" s="8" t="s">
        <v>2328</v>
      </c>
      <c r="F685" s="8" t="s">
        <v>2329</v>
      </c>
      <c r="G685" s="5" t="s">
        <v>446</v>
      </c>
      <c r="H685" s="6">
        <v>8044</v>
      </c>
      <c r="I685" s="6">
        <v>8044</v>
      </c>
      <c r="J685" s="7">
        <v>1</v>
      </c>
      <c r="K685" s="6"/>
      <c r="L685" s="6"/>
      <c r="M685" s="6">
        <v>8044</v>
      </c>
    </row>
    <row r="686" spans="1:13" ht="30" x14ac:dyDescent="0.25">
      <c r="A686" s="5" t="s">
        <v>140</v>
      </c>
      <c r="B686" s="5" t="s">
        <v>139</v>
      </c>
      <c r="C686" s="5" t="s">
        <v>154</v>
      </c>
      <c r="D686" s="5" t="s">
        <v>2330</v>
      </c>
      <c r="E686" s="8" t="s">
        <v>2331</v>
      </c>
      <c r="F686" s="8" t="s">
        <v>2332</v>
      </c>
      <c r="G686" s="5" t="s">
        <v>442</v>
      </c>
      <c r="H686" s="6">
        <v>3200</v>
      </c>
      <c r="I686" s="6"/>
      <c r="J686" s="5"/>
      <c r="K686" s="6"/>
      <c r="L686" s="6"/>
      <c r="M686" s="6"/>
    </row>
    <row r="687" spans="1:13" x14ac:dyDescent="0.25">
      <c r="A687" s="5" t="s">
        <v>140</v>
      </c>
      <c r="B687" s="5" t="s">
        <v>139</v>
      </c>
      <c r="C687" s="5" t="s">
        <v>154</v>
      </c>
      <c r="D687" s="5" t="s">
        <v>2333</v>
      </c>
      <c r="E687" s="8" t="s">
        <v>2334</v>
      </c>
      <c r="F687" s="8" t="s">
        <v>2335</v>
      </c>
      <c r="G687" s="5" t="s">
        <v>446</v>
      </c>
      <c r="H687" s="6">
        <v>4480</v>
      </c>
      <c r="I687" s="6">
        <v>4480</v>
      </c>
      <c r="J687" s="7">
        <v>1</v>
      </c>
      <c r="K687" s="6"/>
      <c r="L687" s="6"/>
      <c r="M687" s="6">
        <v>4480</v>
      </c>
    </row>
    <row r="688" spans="1:13" ht="30" x14ac:dyDescent="0.25">
      <c r="A688" s="5" t="s">
        <v>140</v>
      </c>
      <c r="B688" s="5" t="s">
        <v>139</v>
      </c>
      <c r="C688" s="5" t="s">
        <v>154</v>
      </c>
      <c r="D688" s="5" t="s">
        <v>2336</v>
      </c>
      <c r="E688" s="8" t="s">
        <v>2337</v>
      </c>
      <c r="F688" s="8" t="s">
        <v>2338</v>
      </c>
      <c r="G688" s="5" t="s">
        <v>442</v>
      </c>
      <c r="H688" s="6">
        <v>3200</v>
      </c>
      <c r="I688" s="6"/>
      <c r="J688" s="5"/>
      <c r="K688" s="6"/>
      <c r="L688" s="6"/>
      <c r="M688" s="6"/>
    </row>
    <row r="689" spans="1:13" ht="30" x14ac:dyDescent="0.25">
      <c r="A689" s="5" t="s">
        <v>140</v>
      </c>
      <c r="B689" s="5" t="s">
        <v>139</v>
      </c>
      <c r="C689" s="5" t="s">
        <v>154</v>
      </c>
      <c r="D689" s="5" t="s">
        <v>2339</v>
      </c>
      <c r="E689" s="8" t="s">
        <v>2340</v>
      </c>
      <c r="F689" s="8" t="s">
        <v>2341</v>
      </c>
      <c r="G689" s="5" t="s">
        <v>446</v>
      </c>
      <c r="H689" s="6">
        <v>3471</v>
      </c>
      <c r="I689" s="6">
        <v>3471</v>
      </c>
      <c r="J689" s="7">
        <v>1</v>
      </c>
      <c r="K689" s="6"/>
      <c r="L689" s="6"/>
      <c r="M689" s="6">
        <v>3471</v>
      </c>
    </row>
    <row r="690" spans="1:13" x14ac:dyDescent="0.25">
      <c r="A690" s="5" t="s">
        <v>140</v>
      </c>
      <c r="B690" s="5" t="s">
        <v>139</v>
      </c>
      <c r="C690" s="5" t="s">
        <v>154</v>
      </c>
      <c r="D690" s="5" t="s">
        <v>2342</v>
      </c>
      <c r="E690" s="8" t="s">
        <v>2343</v>
      </c>
      <c r="F690" s="8" t="s">
        <v>2344</v>
      </c>
      <c r="G690" s="5" t="s">
        <v>442</v>
      </c>
      <c r="H690" s="6">
        <v>3200</v>
      </c>
      <c r="I690" s="6"/>
      <c r="J690" s="5"/>
      <c r="K690" s="6"/>
      <c r="L690" s="6"/>
      <c r="M690" s="6"/>
    </row>
    <row r="691" spans="1:13" ht="30" x14ac:dyDescent="0.25">
      <c r="A691" s="5" t="s">
        <v>140</v>
      </c>
      <c r="B691" s="5" t="s">
        <v>139</v>
      </c>
      <c r="C691" s="5" t="s">
        <v>154</v>
      </c>
      <c r="D691" s="5" t="s">
        <v>2345</v>
      </c>
      <c r="E691" s="8" t="s">
        <v>2346</v>
      </c>
      <c r="F691" s="8" t="s">
        <v>2347</v>
      </c>
      <c r="G691" s="5" t="s">
        <v>442</v>
      </c>
      <c r="H691" s="6">
        <v>3200</v>
      </c>
      <c r="I691" s="6"/>
      <c r="J691" s="5"/>
      <c r="K691" s="6"/>
      <c r="L691" s="6"/>
      <c r="M691" s="6"/>
    </row>
    <row r="692" spans="1:13" x14ac:dyDescent="0.25">
      <c r="A692" s="5" t="s">
        <v>140</v>
      </c>
      <c r="B692" s="5" t="s">
        <v>139</v>
      </c>
      <c r="C692" s="5" t="s">
        <v>154</v>
      </c>
      <c r="D692" s="5" t="s">
        <v>2348</v>
      </c>
      <c r="E692" s="8" t="s">
        <v>2349</v>
      </c>
      <c r="F692" s="8" t="s">
        <v>2350</v>
      </c>
      <c r="G692" s="5" t="s">
        <v>446</v>
      </c>
      <c r="H692" s="6">
        <v>3200</v>
      </c>
      <c r="I692" s="6">
        <v>3200</v>
      </c>
      <c r="J692" s="7">
        <v>1</v>
      </c>
      <c r="K692" s="6"/>
      <c r="L692" s="6"/>
      <c r="M692" s="6">
        <v>3200</v>
      </c>
    </row>
    <row r="693" spans="1:13" x14ac:dyDescent="0.25">
      <c r="A693" s="5" t="s">
        <v>140</v>
      </c>
      <c r="B693" s="5" t="s">
        <v>139</v>
      </c>
      <c r="C693" s="5" t="s">
        <v>154</v>
      </c>
      <c r="D693" s="5" t="s">
        <v>2351</v>
      </c>
      <c r="E693" s="8" t="s">
        <v>2352</v>
      </c>
      <c r="F693" s="8" t="s">
        <v>2353</v>
      </c>
      <c r="G693" s="5" t="s">
        <v>446</v>
      </c>
      <c r="H693" s="6">
        <v>3200</v>
      </c>
      <c r="I693" s="6">
        <v>3200</v>
      </c>
      <c r="J693" s="7">
        <v>1</v>
      </c>
      <c r="K693" s="6"/>
      <c r="L693" s="6"/>
      <c r="M693" s="6">
        <v>3200</v>
      </c>
    </row>
    <row r="694" spans="1:13" ht="30" x14ac:dyDescent="0.25">
      <c r="A694" s="5" t="s">
        <v>140</v>
      </c>
      <c r="B694" s="5" t="s">
        <v>139</v>
      </c>
      <c r="C694" s="5" t="s">
        <v>154</v>
      </c>
      <c r="D694" s="5" t="s">
        <v>2354</v>
      </c>
      <c r="E694" s="8" t="s">
        <v>2355</v>
      </c>
      <c r="F694" s="8" t="s">
        <v>2356</v>
      </c>
      <c r="G694" s="5" t="s">
        <v>446</v>
      </c>
      <c r="H694" s="6">
        <v>3200</v>
      </c>
      <c r="I694" s="6">
        <v>3200</v>
      </c>
      <c r="J694" s="7">
        <v>1</v>
      </c>
      <c r="K694" s="6"/>
      <c r="L694" s="6"/>
      <c r="M694" s="6">
        <v>3200</v>
      </c>
    </row>
    <row r="695" spans="1:13" ht="30" x14ac:dyDescent="0.25">
      <c r="A695" s="5" t="s">
        <v>140</v>
      </c>
      <c r="B695" s="5" t="s">
        <v>139</v>
      </c>
      <c r="C695" s="5" t="s">
        <v>154</v>
      </c>
      <c r="D695" s="5" t="s">
        <v>2357</v>
      </c>
      <c r="E695" s="8" t="s">
        <v>2358</v>
      </c>
      <c r="F695" s="8" t="s">
        <v>2359</v>
      </c>
      <c r="G695" s="5" t="s">
        <v>446</v>
      </c>
      <c r="H695" s="6">
        <v>3200</v>
      </c>
      <c r="I695" s="6">
        <v>3200</v>
      </c>
      <c r="J695" s="7">
        <v>1</v>
      </c>
      <c r="K695" s="6"/>
      <c r="L695" s="6"/>
      <c r="M695" s="6">
        <v>3200</v>
      </c>
    </row>
    <row r="696" spans="1:13" ht="30" x14ac:dyDescent="0.25">
      <c r="A696" s="5" t="s">
        <v>140</v>
      </c>
      <c r="B696" s="5" t="s">
        <v>139</v>
      </c>
      <c r="C696" s="5" t="s">
        <v>154</v>
      </c>
      <c r="D696" s="5" t="s">
        <v>2360</v>
      </c>
      <c r="E696" s="8" t="s">
        <v>2361</v>
      </c>
      <c r="F696" s="8" t="s">
        <v>2362</v>
      </c>
      <c r="G696" s="5" t="s">
        <v>442</v>
      </c>
      <c r="H696" s="6">
        <v>7304</v>
      </c>
      <c r="I696" s="6"/>
      <c r="J696" s="5"/>
      <c r="K696" s="6"/>
      <c r="L696" s="6"/>
      <c r="M696" s="6"/>
    </row>
    <row r="697" spans="1:13" ht="30" x14ac:dyDescent="0.25">
      <c r="A697" s="5" t="s">
        <v>140</v>
      </c>
      <c r="B697" s="5" t="s">
        <v>139</v>
      </c>
      <c r="C697" s="5" t="s">
        <v>154</v>
      </c>
      <c r="D697" s="5" t="s">
        <v>2363</v>
      </c>
      <c r="E697" s="8" t="s">
        <v>2364</v>
      </c>
      <c r="F697" s="8" t="s">
        <v>2365</v>
      </c>
      <c r="G697" s="5" t="s">
        <v>446</v>
      </c>
      <c r="H697" s="6">
        <v>9601</v>
      </c>
      <c r="I697" s="6">
        <v>9601</v>
      </c>
      <c r="J697" s="7">
        <v>0.96009999999999995</v>
      </c>
      <c r="K697" s="6"/>
      <c r="L697" s="6"/>
      <c r="M697" s="6">
        <v>9601</v>
      </c>
    </row>
    <row r="698" spans="1:13" x14ac:dyDescent="0.25">
      <c r="A698" s="5" t="s">
        <v>140</v>
      </c>
      <c r="B698" s="5" t="s">
        <v>139</v>
      </c>
      <c r="C698" s="5" t="s">
        <v>154</v>
      </c>
      <c r="D698" s="5" t="s">
        <v>2366</v>
      </c>
      <c r="E698" s="8" t="s">
        <v>2367</v>
      </c>
      <c r="F698" s="8" t="s">
        <v>2368</v>
      </c>
      <c r="G698" s="5" t="s">
        <v>446</v>
      </c>
      <c r="H698" s="6">
        <v>3200</v>
      </c>
      <c r="I698" s="6">
        <v>3200</v>
      </c>
      <c r="J698" s="7">
        <v>1</v>
      </c>
      <c r="K698" s="6"/>
      <c r="L698" s="6"/>
      <c r="M698" s="6">
        <v>3200</v>
      </c>
    </row>
    <row r="699" spans="1:13" ht="30" x14ac:dyDescent="0.25">
      <c r="A699" s="5" t="s">
        <v>140</v>
      </c>
      <c r="B699" s="5" t="s">
        <v>139</v>
      </c>
      <c r="C699" s="5" t="s">
        <v>154</v>
      </c>
      <c r="D699" s="5" t="s">
        <v>2369</v>
      </c>
      <c r="E699" s="8" t="s">
        <v>2370</v>
      </c>
      <c r="F699" s="8" t="s">
        <v>2371</v>
      </c>
      <c r="G699" s="5" t="s">
        <v>446</v>
      </c>
      <c r="H699" s="6">
        <v>3200</v>
      </c>
      <c r="I699" s="6">
        <v>3200</v>
      </c>
      <c r="J699" s="7">
        <v>1</v>
      </c>
      <c r="K699" s="6"/>
      <c r="L699" s="6"/>
      <c r="M699" s="6">
        <v>3200</v>
      </c>
    </row>
    <row r="700" spans="1:13" ht="30" x14ac:dyDescent="0.25">
      <c r="A700" s="5" t="s">
        <v>140</v>
      </c>
      <c r="B700" s="5" t="s">
        <v>139</v>
      </c>
      <c r="C700" s="5" t="s">
        <v>154</v>
      </c>
      <c r="D700" s="5" t="s">
        <v>2372</v>
      </c>
      <c r="E700" s="8" t="s">
        <v>2373</v>
      </c>
      <c r="F700" s="8" t="s">
        <v>2374</v>
      </c>
      <c r="G700" s="5" t="s">
        <v>442</v>
      </c>
      <c r="H700" s="6">
        <v>4480</v>
      </c>
      <c r="I700" s="6"/>
      <c r="J700" s="5"/>
      <c r="K700" s="6"/>
      <c r="L700" s="6"/>
      <c r="M700" s="6"/>
    </row>
    <row r="701" spans="1:13" x14ac:dyDescent="0.25">
      <c r="A701" s="5" t="s">
        <v>140</v>
      </c>
      <c r="B701" s="5" t="s">
        <v>139</v>
      </c>
      <c r="C701" s="5" t="s">
        <v>154</v>
      </c>
      <c r="D701" s="5" t="s">
        <v>2375</v>
      </c>
      <c r="E701" s="8" t="s">
        <v>2376</v>
      </c>
      <c r="F701" s="8" t="s">
        <v>2377</v>
      </c>
      <c r="G701" s="5" t="s">
        <v>442</v>
      </c>
      <c r="H701" s="6">
        <v>3200</v>
      </c>
      <c r="I701" s="6"/>
      <c r="J701" s="5"/>
      <c r="K701" s="6"/>
      <c r="L701" s="6"/>
      <c r="M701" s="6"/>
    </row>
    <row r="702" spans="1:13" ht="30" x14ac:dyDescent="0.25">
      <c r="A702" s="5" t="s">
        <v>140</v>
      </c>
      <c r="B702" s="5" t="s">
        <v>139</v>
      </c>
      <c r="C702" s="5" t="s">
        <v>154</v>
      </c>
      <c r="D702" s="5" t="s">
        <v>2378</v>
      </c>
      <c r="E702" s="8" t="s">
        <v>2379</v>
      </c>
      <c r="F702" s="8" t="s">
        <v>2380</v>
      </c>
      <c r="G702" s="5" t="s">
        <v>446</v>
      </c>
      <c r="H702" s="6">
        <v>3200</v>
      </c>
      <c r="I702" s="6">
        <v>3200</v>
      </c>
      <c r="J702" s="7">
        <v>1</v>
      </c>
      <c r="K702" s="6"/>
      <c r="L702" s="6"/>
      <c r="M702" s="6">
        <v>3200</v>
      </c>
    </row>
    <row r="703" spans="1:13" ht="30" x14ac:dyDescent="0.25">
      <c r="A703" s="5" t="s">
        <v>140</v>
      </c>
      <c r="B703" s="5" t="s">
        <v>139</v>
      </c>
      <c r="C703" s="5" t="s">
        <v>154</v>
      </c>
      <c r="D703" s="5" t="s">
        <v>2381</v>
      </c>
      <c r="E703" s="8" t="s">
        <v>2382</v>
      </c>
      <c r="F703" s="8" t="s">
        <v>2383</v>
      </c>
      <c r="G703" s="5" t="s">
        <v>442</v>
      </c>
      <c r="H703" s="6">
        <v>3200</v>
      </c>
      <c r="I703" s="6"/>
      <c r="J703" s="5"/>
      <c r="K703" s="6"/>
      <c r="L703" s="6"/>
      <c r="M703" s="6"/>
    </row>
    <row r="704" spans="1:13" x14ac:dyDescent="0.25">
      <c r="A704" s="5" t="s">
        <v>140</v>
      </c>
      <c r="B704" s="5" t="s">
        <v>139</v>
      </c>
      <c r="C704" s="5" t="s">
        <v>154</v>
      </c>
      <c r="D704" s="5" t="s">
        <v>2384</v>
      </c>
      <c r="E704" s="8" t="s">
        <v>2385</v>
      </c>
      <c r="F704" s="8" t="s">
        <v>2386</v>
      </c>
      <c r="G704" s="5" t="s">
        <v>442</v>
      </c>
      <c r="H704" s="6">
        <v>3200</v>
      </c>
      <c r="I704" s="6"/>
      <c r="J704" s="5"/>
      <c r="K704" s="6"/>
      <c r="L704" s="6"/>
      <c r="M704" s="6"/>
    </row>
    <row r="705" spans="1:13" x14ac:dyDescent="0.25">
      <c r="A705" s="5" t="s">
        <v>140</v>
      </c>
      <c r="B705" s="5" t="s">
        <v>139</v>
      </c>
      <c r="C705" s="5" t="s">
        <v>154</v>
      </c>
      <c r="D705" s="5" t="s">
        <v>2387</v>
      </c>
      <c r="E705" s="8" t="s">
        <v>2388</v>
      </c>
      <c r="F705" s="8" t="s">
        <v>2389</v>
      </c>
      <c r="G705" s="5" t="s">
        <v>446</v>
      </c>
      <c r="H705" s="6">
        <v>4480</v>
      </c>
      <c r="I705" s="6">
        <v>4480</v>
      </c>
      <c r="J705" s="7">
        <v>1</v>
      </c>
      <c r="K705" s="6"/>
      <c r="L705" s="6"/>
      <c r="M705" s="6">
        <v>4480</v>
      </c>
    </row>
    <row r="706" spans="1:13" x14ac:dyDescent="0.25">
      <c r="A706" s="5" t="s">
        <v>140</v>
      </c>
      <c r="B706" s="5" t="s">
        <v>139</v>
      </c>
      <c r="C706" s="5" t="s">
        <v>154</v>
      </c>
      <c r="D706" s="5" t="s">
        <v>2390</v>
      </c>
      <c r="E706" s="8" t="s">
        <v>2391</v>
      </c>
      <c r="F706" s="8" t="s">
        <v>2392</v>
      </c>
      <c r="G706" s="5" t="s">
        <v>442</v>
      </c>
      <c r="H706" s="6">
        <v>8606</v>
      </c>
      <c r="I706" s="6"/>
      <c r="J706" s="5"/>
      <c r="K706" s="6"/>
      <c r="L706" s="6"/>
      <c r="M706" s="6"/>
    </row>
    <row r="707" spans="1:13" ht="30" x14ac:dyDescent="0.25">
      <c r="A707" s="5" t="s">
        <v>140</v>
      </c>
      <c r="B707" s="5" t="s">
        <v>139</v>
      </c>
      <c r="C707" s="5" t="s">
        <v>154</v>
      </c>
      <c r="D707" s="5" t="s">
        <v>2393</v>
      </c>
      <c r="E707" s="8" t="s">
        <v>2394</v>
      </c>
      <c r="F707" s="8" t="s">
        <v>2395</v>
      </c>
      <c r="G707" s="5" t="s">
        <v>446</v>
      </c>
      <c r="H707" s="6">
        <v>10000</v>
      </c>
      <c r="I707" s="6">
        <v>10000</v>
      </c>
      <c r="J707" s="7">
        <v>1</v>
      </c>
      <c r="K707" s="6"/>
      <c r="L707" s="6"/>
      <c r="M707" s="6">
        <v>10000</v>
      </c>
    </row>
    <row r="708" spans="1:13" x14ac:dyDescent="0.25">
      <c r="A708" s="5" t="s">
        <v>140</v>
      </c>
      <c r="B708" s="5" t="s">
        <v>139</v>
      </c>
      <c r="C708" s="5" t="s">
        <v>154</v>
      </c>
      <c r="D708" s="5" t="s">
        <v>2396</v>
      </c>
      <c r="E708" s="8" t="s">
        <v>2397</v>
      </c>
      <c r="F708" s="8" t="s">
        <v>2398</v>
      </c>
      <c r="G708" s="5" t="s">
        <v>446</v>
      </c>
      <c r="H708" s="6">
        <v>3200</v>
      </c>
      <c r="I708" s="6">
        <v>3200</v>
      </c>
      <c r="J708" s="7">
        <v>1</v>
      </c>
      <c r="K708" s="6"/>
      <c r="L708" s="6"/>
      <c r="M708" s="6">
        <v>3200</v>
      </c>
    </row>
    <row r="709" spans="1:13" x14ac:dyDescent="0.25">
      <c r="A709" s="5" t="s">
        <v>140</v>
      </c>
      <c r="B709" s="5" t="s">
        <v>139</v>
      </c>
      <c r="C709" s="5" t="s">
        <v>154</v>
      </c>
      <c r="D709" s="5" t="s">
        <v>2399</v>
      </c>
      <c r="E709" s="8" t="s">
        <v>2400</v>
      </c>
      <c r="F709" s="8" t="s">
        <v>2401</v>
      </c>
      <c r="G709" s="5" t="s">
        <v>446</v>
      </c>
      <c r="H709" s="6">
        <v>3200</v>
      </c>
      <c r="I709" s="6">
        <v>3200</v>
      </c>
      <c r="J709" s="7">
        <v>1</v>
      </c>
      <c r="K709" s="6"/>
      <c r="L709" s="6"/>
      <c r="M709" s="6">
        <v>3200</v>
      </c>
    </row>
    <row r="710" spans="1:13" x14ac:dyDescent="0.25">
      <c r="A710" s="5" t="s">
        <v>140</v>
      </c>
      <c r="B710" s="5" t="s">
        <v>139</v>
      </c>
      <c r="C710" s="5" t="s">
        <v>154</v>
      </c>
      <c r="D710" s="5" t="s">
        <v>2402</v>
      </c>
      <c r="E710" s="8" t="s">
        <v>2343</v>
      </c>
      <c r="F710" s="8" t="s">
        <v>2403</v>
      </c>
      <c r="G710" s="5" t="s">
        <v>446</v>
      </c>
      <c r="H710" s="6">
        <v>3200</v>
      </c>
      <c r="I710" s="6">
        <v>3200</v>
      </c>
      <c r="J710" s="7">
        <v>1</v>
      </c>
      <c r="K710" s="6"/>
      <c r="L710" s="6"/>
      <c r="M710" s="6">
        <v>3200</v>
      </c>
    </row>
    <row r="711" spans="1:13" ht="45" x14ac:dyDescent="0.25">
      <c r="A711" s="5" t="s">
        <v>140</v>
      </c>
      <c r="B711" s="5" t="s">
        <v>139</v>
      </c>
      <c r="C711" s="5" t="s">
        <v>154</v>
      </c>
      <c r="D711" s="5" t="s">
        <v>2404</v>
      </c>
      <c r="E711" s="8" t="s">
        <v>2405</v>
      </c>
      <c r="F711" s="8" t="s">
        <v>2406</v>
      </c>
      <c r="G711" s="5" t="s">
        <v>446</v>
      </c>
      <c r="H711" s="6">
        <v>3200</v>
      </c>
      <c r="I711" s="6">
        <v>3200</v>
      </c>
      <c r="J711" s="7">
        <v>1</v>
      </c>
      <c r="K711" s="6"/>
      <c r="L711" s="6"/>
      <c r="M711" s="6">
        <v>3200</v>
      </c>
    </row>
    <row r="712" spans="1:13" x14ac:dyDescent="0.25">
      <c r="A712" s="5" t="s">
        <v>140</v>
      </c>
      <c r="B712" s="5" t="s">
        <v>139</v>
      </c>
      <c r="C712" s="5" t="s">
        <v>154</v>
      </c>
      <c r="D712" s="5" t="s">
        <v>2407</v>
      </c>
      <c r="E712" s="8" t="s">
        <v>2408</v>
      </c>
      <c r="F712" s="8" t="s">
        <v>2409</v>
      </c>
      <c r="G712" s="5" t="s">
        <v>446</v>
      </c>
      <c r="H712" s="6">
        <v>3200</v>
      </c>
      <c r="I712" s="6">
        <v>3200</v>
      </c>
      <c r="J712" s="7">
        <v>1</v>
      </c>
      <c r="K712" s="6"/>
      <c r="L712" s="6"/>
      <c r="M712" s="6">
        <v>3200</v>
      </c>
    </row>
    <row r="713" spans="1:13" x14ac:dyDescent="0.25">
      <c r="A713" s="5" t="s">
        <v>140</v>
      </c>
      <c r="B713" s="5" t="s">
        <v>139</v>
      </c>
      <c r="C713" s="5" t="s">
        <v>154</v>
      </c>
      <c r="D713" s="5" t="s">
        <v>2410</v>
      </c>
      <c r="E713" s="8" t="s">
        <v>2411</v>
      </c>
      <c r="F713" s="8" t="s">
        <v>2412</v>
      </c>
      <c r="G713" s="5" t="s">
        <v>446</v>
      </c>
      <c r="H713" s="6">
        <v>3200</v>
      </c>
      <c r="I713" s="6">
        <v>3200</v>
      </c>
      <c r="J713" s="7">
        <v>1</v>
      </c>
      <c r="K713" s="6"/>
      <c r="L713" s="6"/>
      <c r="M713" s="6">
        <v>3200</v>
      </c>
    </row>
    <row r="714" spans="1:13" x14ac:dyDescent="0.25">
      <c r="A714" s="5" t="s">
        <v>140</v>
      </c>
      <c r="B714" s="5" t="s">
        <v>139</v>
      </c>
      <c r="C714" s="5" t="s">
        <v>154</v>
      </c>
      <c r="D714" s="5" t="s">
        <v>2413</v>
      </c>
      <c r="E714" s="8" t="s">
        <v>2414</v>
      </c>
      <c r="F714" s="8" t="s">
        <v>2415</v>
      </c>
      <c r="G714" s="5" t="s">
        <v>442</v>
      </c>
      <c r="H714" s="6">
        <v>3400</v>
      </c>
      <c r="I714" s="6"/>
      <c r="J714" s="5"/>
      <c r="K714" s="6">
        <v>3400</v>
      </c>
      <c r="L714" s="6"/>
      <c r="M714" s="6">
        <v>3400</v>
      </c>
    </row>
    <row r="715" spans="1:13" x14ac:dyDescent="0.25">
      <c r="A715" s="5" t="s">
        <v>140</v>
      </c>
      <c r="B715" s="5" t="s">
        <v>139</v>
      </c>
      <c r="C715" s="5" t="s">
        <v>154</v>
      </c>
      <c r="D715" s="5" t="s">
        <v>2416</v>
      </c>
      <c r="E715" s="8" t="s">
        <v>2417</v>
      </c>
      <c r="F715" s="8" t="s">
        <v>2418</v>
      </c>
      <c r="G715" s="5" t="s">
        <v>446</v>
      </c>
      <c r="H715" s="6">
        <v>5530</v>
      </c>
      <c r="I715" s="6">
        <v>5530</v>
      </c>
      <c r="J715" s="7">
        <v>1</v>
      </c>
      <c r="K715" s="6"/>
      <c r="L715" s="6"/>
      <c r="M715" s="6">
        <v>5530</v>
      </c>
    </row>
    <row r="716" spans="1:13" x14ac:dyDescent="0.25">
      <c r="A716" s="5" t="s">
        <v>140</v>
      </c>
      <c r="B716" s="5" t="s">
        <v>139</v>
      </c>
      <c r="C716" s="5" t="s">
        <v>154</v>
      </c>
      <c r="D716" s="5" t="s">
        <v>2419</v>
      </c>
      <c r="E716" s="8" t="s">
        <v>2420</v>
      </c>
      <c r="F716" s="8" t="s">
        <v>2421</v>
      </c>
      <c r="G716" s="5" t="s">
        <v>442</v>
      </c>
      <c r="H716" s="6">
        <v>4200</v>
      </c>
      <c r="I716" s="6"/>
      <c r="J716" s="5"/>
      <c r="K716" s="6">
        <v>4200</v>
      </c>
      <c r="L716" s="6"/>
      <c r="M716" s="6">
        <v>4200</v>
      </c>
    </row>
    <row r="717" spans="1:13" ht="30" x14ac:dyDescent="0.25">
      <c r="A717" s="5" t="s">
        <v>140</v>
      </c>
      <c r="B717" s="5" t="s">
        <v>139</v>
      </c>
      <c r="C717" s="5" t="s">
        <v>154</v>
      </c>
      <c r="D717" s="5" t="s">
        <v>2422</v>
      </c>
      <c r="E717" s="8" t="s">
        <v>2423</v>
      </c>
      <c r="F717" s="8" t="s">
        <v>2424</v>
      </c>
      <c r="G717" s="5" t="s">
        <v>446</v>
      </c>
      <c r="H717" s="6">
        <v>3200</v>
      </c>
      <c r="I717" s="6">
        <v>3200</v>
      </c>
      <c r="J717" s="7">
        <v>1</v>
      </c>
      <c r="K717" s="6"/>
      <c r="L717" s="6"/>
      <c r="M717" s="6">
        <v>3200</v>
      </c>
    </row>
    <row r="718" spans="1:13" ht="30" x14ac:dyDescent="0.25">
      <c r="A718" s="5" t="s">
        <v>140</v>
      </c>
      <c r="B718" s="5" t="s">
        <v>139</v>
      </c>
      <c r="C718" s="5" t="s">
        <v>154</v>
      </c>
      <c r="D718" s="5" t="s">
        <v>2425</v>
      </c>
      <c r="E718" s="8" t="s">
        <v>2426</v>
      </c>
      <c r="F718" s="8" t="s">
        <v>2427</v>
      </c>
      <c r="G718" s="5" t="s">
        <v>442</v>
      </c>
      <c r="H718" s="6">
        <v>9764</v>
      </c>
      <c r="I718" s="6"/>
      <c r="J718" s="5"/>
      <c r="K718" s="6"/>
      <c r="L718" s="6"/>
      <c r="M718" s="6"/>
    </row>
    <row r="719" spans="1:13" ht="30" x14ac:dyDescent="0.25">
      <c r="A719" s="5" t="s">
        <v>140</v>
      </c>
      <c r="B719" s="5" t="s">
        <v>139</v>
      </c>
      <c r="C719" s="5" t="s">
        <v>154</v>
      </c>
      <c r="D719" s="5" t="s">
        <v>2428</v>
      </c>
      <c r="E719" s="8" t="s">
        <v>2429</v>
      </c>
      <c r="F719" s="8" t="s">
        <v>2430</v>
      </c>
      <c r="G719" s="5" t="s">
        <v>442</v>
      </c>
      <c r="H719" s="6">
        <v>3200</v>
      </c>
      <c r="I719" s="6"/>
      <c r="J719" s="5"/>
      <c r="K719" s="6"/>
      <c r="L719" s="6"/>
      <c r="M719" s="6"/>
    </row>
    <row r="720" spans="1:13" x14ac:dyDescent="0.25">
      <c r="A720" s="5" t="s">
        <v>140</v>
      </c>
      <c r="B720" s="5" t="s">
        <v>139</v>
      </c>
      <c r="C720" s="5" t="s">
        <v>154</v>
      </c>
      <c r="D720" s="5" t="s">
        <v>2431</v>
      </c>
      <c r="E720" s="8" t="s">
        <v>2432</v>
      </c>
      <c r="F720" s="8" t="s">
        <v>2433</v>
      </c>
      <c r="G720" s="5" t="s">
        <v>442</v>
      </c>
      <c r="H720" s="6">
        <v>3200</v>
      </c>
      <c r="I720" s="6"/>
      <c r="J720" s="5"/>
      <c r="K720" s="6"/>
      <c r="L720" s="6"/>
      <c r="M720" s="6"/>
    </row>
    <row r="721" spans="1:13" x14ac:dyDescent="0.25">
      <c r="A721" s="5" t="s">
        <v>140</v>
      </c>
      <c r="B721" s="5" t="s">
        <v>139</v>
      </c>
      <c r="C721" s="5" t="s">
        <v>154</v>
      </c>
      <c r="D721" s="5" t="s">
        <v>2434</v>
      </c>
      <c r="E721" s="8" t="s">
        <v>2435</v>
      </c>
      <c r="F721" s="8" t="s">
        <v>2436</v>
      </c>
      <c r="G721" s="5" t="s">
        <v>446</v>
      </c>
      <c r="H721" s="6">
        <v>3200</v>
      </c>
      <c r="I721" s="6">
        <v>3200</v>
      </c>
      <c r="J721" s="7">
        <v>1</v>
      </c>
      <c r="K721" s="6"/>
      <c r="L721" s="6"/>
      <c r="M721" s="6">
        <v>3200</v>
      </c>
    </row>
    <row r="722" spans="1:13" ht="30" x14ac:dyDescent="0.25">
      <c r="A722" s="5" t="s">
        <v>140</v>
      </c>
      <c r="B722" s="5" t="s">
        <v>139</v>
      </c>
      <c r="C722" s="5" t="s">
        <v>154</v>
      </c>
      <c r="D722" s="5" t="s">
        <v>2437</v>
      </c>
      <c r="E722" s="8" t="s">
        <v>2438</v>
      </c>
      <c r="F722" s="8" t="s">
        <v>2439</v>
      </c>
      <c r="G722" s="5" t="s">
        <v>446</v>
      </c>
      <c r="H722" s="6">
        <v>4480</v>
      </c>
      <c r="I722" s="6">
        <v>4480</v>
      </c>
      <c r="J722" s="7">
        <v>1</v>
      </c>
      <c r="K722" s="6"/>
      <c r="L722" s="6"/>
      <c r="M722" s="6">
        <v>4480</v>
      </c>
    </row>
    <row r="723" spans="1:13" ht="30" x14ac:dyDescent="0.25">
      <c r="A723" s="5" t="s">
        <v>140</v>
      </c>
      <c r="B723" s="5" t="s">
        <v>139</v>
      </c>
      <c r="C723" s="5" t="s">
        <v>154</v>
      </c>
      <c r="D723" s="5" t="s">
        <v>2440</v>
      </c>
      <c r="E723" s="8" t="s">
        <v>2441</v>
      </c>
      <c r="F723" s="8" t="s">
        <v>2442</v>
      </c>
      <c r="G723" s="5" t="s">
        <v>446</v>
      </c>
      <c r="H723" s="6">
        <v>4480</v>
      </c>
      <c r="I723" s="6">
        <v>4480</v>
      </c>
      <c r="J723" s="7">
        <v>1</v>
      </c>
      <c r="K723" s="6"/>
      <c r="L723" s="6"/>
      <c r="M723" s="6">
        <v>4480</v>
      </c>
    </row>
    <row r="724" spans="1:13" x14ac:dyDescent="0.25">
      <c r="A724" s="5" t="s">
        <v>140</v>
      </c>
      <c r="B724" s="5" t="s">
        <v>139</v>
      </c>
      <c r="C724" s="5" t="s">
        <v>154</v>
      </c>
      <c r="D724" s="5" t="s">
        <v>2443</v>
      </c>
      <c r="E724" s="8" t="s">
        <v>2444</v>
      </c>
      <c r="F724" s="8" t="s">
        <v>2445</v>
      </c>
      <c r="G724" s="5" t="s">
        <v>446</v>
      </c>
      <c r="H724" s="6">
        <v>3200</v>
      </c>
      <c r="I724" s="6">
        <v>3200</v>
      </c>
      <c r="J724" s="7">
        <v>1</v>
      </c>
      <c r="K724" s="6"/>
      <c r="L724" s="6"/>
      <c r="M724" s="6">
        <v>3200</v>
      </c>
    </row>
    <row r="725" spans="1:13" ht="30" x14ac:dyDescent="0.25">
      <c r="A725" s="5" t="s">
        <v>140</v>
      </c>
      <c r="B725" s="5" t="s">
        <v>139</v>
      </c>
      <c r="C725" s="5" t="s">
        <v>154</v>
      </c>
      <c r="D725" s="5" t="s">
        <v>2446</v>
      </c>
      <c r="E725" s="8" t="s">
        <v>2447</v>
      </c>
      <c r="F725" s="8" t="s">
        <v>2448</v>
      </c>
      <c r="G725" s="5" t="s">
        <v>446</v>
      </c>
      <c r="H725" s="6">
        <v>3200</v>
      </c>
      <c r="I725" s="6">
        <v>3200</v>
      </c>
      <c r="J725" s="7">
        <v>1</v>
      </c>
      <c r="K725" s="6"/>
      <c r="L725" s="6"/>
      <c r="M725" s="6">
        <v>3200</v>
      </c>
    </row>
    <row r="726" spans="1:13" x14ac:dyDescent="0.25">
      <c r="A726" s="5" t="s">
        <v>140</v>
      </c>
      <c r="B726" s="5" t="s">
        <v>139</v>
      </c>
      <c r="C726" s="5" t="s">
        <v>154</v>
      </c>
      <c r="D726" s="5" t="s">
        <v>2449</v>
      </c>
      <c r="E726" s="8" t="s">
        <v>2450</v>
      </c>
      <c r="F726" s="8" t="s">
        <v>2451</v>
      </c>
      <c r="G726" s="5" t="s">
        <v>446</v>
      </c>
      <c r="H726" s="6">
        <v>6400</v>
      </c>
      <c r="I726" s="6">
        <v>6400</v>
      </c>
      <c r="J726" s="7">
        <v>1</v>
      </c>
      <c r="K726" s="6"/>
      <c r="L726" s="6"/>
      <c r="M726" s="6">
        <v>6400</v>
      </c>
    </row>
    <row r="727" spans="1:13" ht="30" x14ac:dyDescent="0.25">
      <c r="A727" s="5" t="s">
        <v>140</v>
      </c>
      <c r="B727" s="5" t="s">
        <v>139</v>
      </c>
      <c r="C727" s="5" t="s">
        <v>154</v>
      </c>
      <c r="D727" s="5" t="s">
        <v>2452</v>
      </c>
      <c r="E727" s="8" t="s">
        <v>2453</v>
      </c>
      <c r="F727" s="8" t="s">
        <v>2454</v>
      </c>
      <c r="G727" s="5" t="s">
        <v>446</v>
      </c>
      <c r="H727" s="6">
        <v>6400</v>
      </c>
      <c r="I727" s="6">
        <v>6400</v>
      </c>
      <c r="J727" s="7">
        <v>1</v>
      </c>
      <c r="K727" s="6"/>
      <c r="L727" s="6"/>
      <c r="M727" s="6">
        <v>6400</v>
      </c>
    </row>
    <row r="728" spans="1:13" ht="30" x14ac:dyDescent="0.25">
      <c r="A728" s="5" t="s">
        <v>140</v>
      </c>
      <c r="B728" s="5" t="s">
        <v>139</v>
      </c>
      <c r="C728" s="5" t="s">
        <v>154</v>
      </c>
      <c r="D728" s="5" t="s">
        <v>2455</v>
      </c>
      <c r="E728" s="8" t="s">
        <v>2456</v>
      </c>
      <c r="F728" s="8" t="s">
        <v>2457</v>
      </c>
      <c r="G728" s="5" t="s">
        <v>446</v>
      </c>
      <c r="H728" s="6">
        <v>3200</v>
      </c>
      <c r="I728" s="6">
        <v>3200</v>
      </c>
      <c r="J728" s="7">
        <v>1</v>
      </c>
      <c r="K728" s="6"/>
      <c r="L728" s="6"/>
      <c r="M728" s="6">
        <v>3200</v>
      </c>
    </row>
    <row r="729" spans="1:13" x14ac:dyDescent="0.25">
      <c r="A729" s="5" t="s">
        <v>140</v>
      </c>
      <c r="B729" s="5" t="s">
        <v>139</v>
      </c>
      <c r="C729" s="5" t="s">
        <v>154</v>
      </c>
      <c r="D729" s="5" t="s">
        <v>2458</v>
      </c>
      <c r="E729" s="8" t="s">
        <v>2459</v>
      </c>
      <c r="F729" s="8" t="s">
        <v>2460</v>
      </c>
      <c r="G729" s="5" t="s">
        <v>442</v>
      </c>
      <c r="H729" s="6">
        <v>3200</v>
      </c>
      <c r="I729" s="6"/>
      <c r="J729" s="5"/>
      <c r="K729" s="6"/>
      <c r="L729" s="6"/>
      <c r="M729" s="6"/>
    </row>
    <row r="730" spans="1:13" x14ac:dyDescent="0.25">
      <c r="A730" s="5" t="s">
        <v>140</v>
      </c>
      <c r="B730" s="5" t="s">
        <v>139</v>
      </c>
      <c r="C730" s="5" t="s">
        <v>154</v>
      </c>
      <c r="D730" s="5" t="s">
        <v>2461</v>
      </c>
      <c r="E730" s="8" t="s">
        <v>2462</v>
      </c>
      <c r="F730" s="8" t="s">
        <v>2463</v>
      </c>
      <c r="G730" s="5" t="s">
        <v>446</v>
      </c>
      <c r="H730" s="6">
        <v>4480</v>
      </c>
      <c r="I730" s="6">
        <v>4480</v>
      </c>
      <c r="J730" s="7">
        <v>1</v>
      </c>
      <c r="K730" s="6"/>
      <c r="L730" s="6"/>
      <c r="M730" s="6">
        <v>4480</v>
      </c>
    </row>
    <row r="731" spans="1:13" ht="30" x14ac:dyDescent="0.25">
      <c r="A731" s="5" t="s">
        <v>140</v>
      </c>
      <c r="B731" s="5" t="s">
        <v>139</v>
      </c>
      <c r="C731" s="5" t="s">
        <v>154</v>
      </c>
      <c r="D731" s="5" t="s">
        <v>2464</v>
      </c>
      <c r="E731" s="8" t="s">
        <v>2465</v>
      </c>
      <c r="F731" s="8" t="s">
        <v>2466</v>
      </c>
      <c r="G731" s="5" t="s">
        <v>442</v>
      </c>
      <c r="H731" s="6">
        <v>3600</v>
      </c>
      <c r="I731" s="6"/>
      <c r="J731" s="5"/>
      <c r="K731" s="6"/>
      <c r="L731" s="6"/>
      <c r="M731" s="6"/>
    </row>
    <row r="732" spans="1:13" x14ac:dyDescent="0.25">
      <c r="A732" s="5" t="s">
        <v>140</v>
      </c>
      <c r="B732" s="5" t="s">
        <v>139</v>
      </c>
      <c r="C732" s="5" t="s">
        <v>154</v>
      </c>
      <c r="D732" s="5" t="s">
        <v>2467</v>
      </c>
      <c r="E732" s="8" t="s">
        <v>2468</v>
      </c>
      <c r="F732" s="8" t="s">
        <v>2469</v>
      </c>
      <c r="G732" s="5" t="s">
        <v>442</v>
      </c>
      <c r="H732" s="6">
        <v>3200</v>
      </c>
      <c r="I732" s="6"/>
      <c r="J732" s="5"/>
      <c r="K732" s="6"/>
      <c r="L732" s="6"/>
      <c r="M732" s="6"/>
    </row>
    <row r="733" spans="1:13" x14ac:dyDescent="0.25">
      <c r="A733" s="5" t="s">
        <v>140</v>
      </c>
      <c r="B733" s="5" t="s">
        <v>139</v>
      </c>
      <c r="C733" s="5" t="s">
        <v>154</v>
      </c>
      <c r="D733" s="5" t="s">
        <v>2470</v>
      </c>
      <c r="E733" s="8" t="s">
        <v>2471</v>
      </c>
      <c r="F733" s="8" t="s">
        <v>2472</v>
      </c>
      <c r="G733" s="5" t="s">
        <v>442</v>
      </c>
      <c r="H733" s="6">
        <v>6400</v>
      </c>
      <c r="I733" s="6"/>
      <c r="J733" s="5"/>
      <c r="K733" s="6"/>
      <c r="L733" s="6"/>
      <c r="M733" s="6"/>
    </row>
    <row r="734" spans="1:13" ht="30" x14ac:dyDescent="0.25">
      <c r="A734" s="5" t="s">
        <v>140</v>
      </c>
      <c r="B734" s="5" t="s">
        <v>139</v>
      </c>
      <c r="C734" s="5" t="s">
        <v>154</v>
      </c>
      <c r="D734" s="5" t="s">
        <v>2473</v>
      </c>
      <c r="E734" s="8" t="s">
        <v>2474</v>
      </c>
      <c r="F734" s="8" t="s">
        <v>2475</v>
      </c>
      <c r="G734" s="5" t="s">
        <v>442</v>
      </c>
      <c r="H734" s="6">
        <v>3650</v>
      </c>
      <c r="I734" s="6"/>
      <c r="J734" s="5"/>
      <c r="K734" s="6">
        <v>3650</v>
      </c>
      <c r="L734" s="6"/>
      <c r="M734" s="6">
        <v>3650</v>
      </c>
    </row>
    <row r="735" spans="1:13" ht="30" x14ac:dyDescent="0.25">
      <c r="A735" s="5" t="s">
        <v>140</v>
      </c>
      <c r="B735" s="5" t="s">
        <v>139</v>
      </c>
      <c r="C735" s="5" t="s">
        <v>154</v>
      </c>
      <c r="D735" s="5" t="s">
        <v>2476</v>
      </c>
      <c r="E735" s="8" t="s">
        <v>2477</v>
      </c>
      <c r="F735" s="8" t="s">
        <v>2478</v>
      </c>
      <c r="G735" s="5" t="s">
        <v>442</v>
      </c>
      <c r="H735" s="6">
        <v>5455</v>
      </c>
      <c r="I735" s="6"/>
      <c r="J735" s="5"/>
      <c r="K735" s="6"/>
      <c r="L735" s="6"/>
      <c r="M735" s="6"/>
    </row>
    <row r="736" spans="1:13" ht="30" x14ac:dyDescent="0.25">
      <c r="A736" s="5" t="s">
        <v>140</v>
      </c>
      <c r="B736" s="5" t="s">
        <v>139</v>
      </c>
      <c r="C736" s="5" t="s">
        <v>154</v>
      </c>
      <c r="D736" s="5" t="s">
        <v>2479</v>
      </c>
      <c r="E736" s="8" t="s">
        <v>2480</v>
      </c>
      <c r="F736" s="8" t="s">
        <v>2481</v>
      </c>
      <c r="G736" s="5" t="s">
        <v>446</v>
      </c>
      <c r="H736" s="6">
        <v>3200</v>
      </c>
      <c r="I736" s="6">
        <v>3200</v>
      </c>
      <c r="J736" s="7">
        <v>1</v>
      </c>
      <c r="K736" s="6"/>
      <c r="L736" s="6"/>
      <c r="M736" s="6">
        <v>3200</v>
      </c>
    </row>
    <row r="737" spans="1:13" x14ac:dyDescent="0.25">
      <c r="A737" s="5" t="s">
        <v>140</v>
      </c>
      <c r="B737" s="5" t="s">
        <v>139</v>
      </c>
      <c r="C737" s="5" t="s">
        <v>154</v>
      </c>
      <c r="D737" s="5" t="s">
        <v>2482</v>
      </c>
      <c r="E737" s="8" t="s">
        <v>1980</v>
      </c>
      <c r="F737" s="8" t="s">
        <v>2483</v>
      </c>
      <c r="G737" s="5" t="s">
        <v>442</v>
      </c>
      <c r="H737" s="6">
        <v>3200</v>
      </c>
      <c r="I737" s="6"/>
      <c r="J737" s="5"/>
      <c r="K737" s="6">
        <v>3200</v>
      </c>
      <c r="L737" s="6"/>
      <c r="M737" s="6">
        <v>3200</v>
      </c>
    </row>
    <row r="738" spans="1:13" ht="30" x14ac:dyDescent="0.25">
      <c r="A738" s="5" t="s">
        <v>140</v>
      </c>
      <c r="B738" s="5" t="s">
        <v>139</v>
      </c>
      <c r="C738" s="5" t="s">
        <v>154</v>
      </c>
      <c r="D738" s="5" t="s">
        <v>2484</v>
      </c>
      <c r="E738" s="8" t="s">
        <v>2485</v>
      </c>
      <c r="F738" s="8" t="s">
        <v>2486</v>
      </c>
      <c r="G738" s="5" t="s">
        <v>446</v>
      </c>
      <c r="H738" s="6">
        <v>4200</v>
      </c>
      <c r="I738" s="6">
        <v>4200</v>
      </c>
      <c r="J738" s="7">
        <v>1</v>
      </c>
      <c r="K738" s="6"/>
      <c r="L738" s="6"/>
      <c r="M738" s="6">
        <v>4200</v>
      </c>
    </row>
    <row r="739" spans="1:13" x14ac:dyDescent="0.25">
      <c r="A739" s="5" t="s">
        <v>140</v>
      </c>
      <c r="B739" s="5" t="s">
        <v>139</v>
      </c>
      <c r="C739" s="5" t="s">
        <v>154</v>
      </c>
      <c r="D739" s="5" t="s">
        <v>2487</v>
      </c>
      <c r="E739" s="8" t="s">
        <v>2488</v>
      </c>
      <c r="F739" s="8" t="s">
        <v>2489</v>
      </c>
      <c r="G739" s="5" t="s">
        <v>446</v>
      </c>
      <c r="H739" s="6">
        <v>3200</v>
      </c>
      <c r="I739" s="6">
        <v>3200</v>
      </c>
      <c r="J739" s="7">
        <v>1</v>
      </c>
      <c r="K739" s="6"/>
      <c r="L739" s="6"/>
      <c r="M739" s="6">
        <v>3200</v>
      </c>
    </row>
    <row r="740" spans="1:13" ht="30" x14ac:dyDescent="0.25">
      <c r="A740" s="5" t="s">
        <v>140</v>
      </c>
      <c r="B740" s="5" t="s">
        <v>139</v>
      </c>
      <c r="C740" s="5" t="s">
        <v>154</v>
      </c>
      <c r="D740" s="5" t="s">
        <v>2490</v>
      </c>
      <c r="E740" s="8" t="s">
        <v>2491</v>
      </c>
      <c r="F740" s="8" t="s">
        <v>2492</v>
      </c>
      <c r="G740" s="5" t="s">
        <v>446</v>
      </c>
      <c r="H740" s="6">
        <v>9976</v>
      </c>
      <c r="I740" s="6">
        <v>9976</v>
      </c>
      <c r="J740" s="7">
        <v>1</v>
      </c>
      <c r="K740" s="6"/>
      <c r="L740" s="6"/>
      <c r="M740" s="6">
        <v>9976</v>
      </c>
    </row>
    <row r="741" spans="1:13" x14ac:dyDescent="0.25">
      <c r="A741" s="5" t="s">
        <v>140</v>
      </c>
      <c r="B741" s="5" t="s">
        <v>139</v>
      </c>
      <c r="C741" s="5" t="s">
        <v>154</v>
      </c>
      <c r="D741" s="5" t="s">
        <v>2493</v>
      </c>
      <c r="E741" s="8" t="s">
        <v>2494</v>
      </c>
      <c r="F741" s="8" t="s">
        <v>2495</v>
      </c>
      <c r="G741" s="5" t="s">
        <v>446</v>
      </c>
      <c r="H741" s="6">
        <v>4480</v>
      </c>
      <c r="I741" s="6">
        <v>4480</v>
      </c>
      <c r="J741" s="7">
        <v>1</v>
      </c>
      <c r="K741" s="6"/>
      <c r="L741" s="6"/>
      <c r="M741" s="6">
        <v>4480</v>
      </c>
    </row>
    <row r="742" spans="1:13" x14ac:dyDescent="0.25">
      <c r="A742" s="5" t="s">
        <v>140</v>
      </c>
      <c r="B742" s="5" t="s">
        <v>139</v>
      </c>
      <c r="C742" s="5" t="s">
        <v>154</v>
      </c>
      <c r="D742" s="5" t="s">
        <v>2496</v>
      </c>
      <c r="E742" s="8" t="s">
        <v>2497</v>
      </c>
      <c r="F742" s="8" t="s">
        <v>2498</v>
      </c>
      <c r="G742" s="5" t="s">
        <v>446</v>
      </c>
      <c r="H742" s="6">
        <v>4480</v>
      </c>
      <c r="I742" s="6">
        <v>4480</v>
      </c>
      <c r="J742" s="7">
        <v>1</v>
      </c>
      <c r="K742" s="6"/>
      <c r="L742" s="6"/>
      <c r="M742" s="6">
        <v>4480</v>
      </c>
    </row>
    <row r="743" spans="1:13" x14ac:dyDescent="0.25">
      <c r="A743" s="5" t="s">
        <v>140</v>
      </c>
      <c r="B743" s="5" t="s">
        <v>139</v>
      </c>
      <c r="C743" s="5" t="s">
        <v>154</v>
      </c>
      <c r="D743" s="5" t="s">
        <v>2499</v>
      </c>
      <c r="E743" s="8" t="s">
        <v>2500</v>
      </c>
      <c r="F743" s="8" t="s">
        <v>2501</v>
      </c>
      <c r="G743" s="5" t="s">
        <v>446</v>
      </c>
      <c r="H743" s="6">
        <v>3200</v>
      </c>
      <c r="I743" s="6">
        <v>3200</v>
      </c>
      <c r="J743" s="7">
        <v>1</v>
      </c>
      <c r="K743" s="6"/>
      <c r="L743" s="6"/>
      <c r="M743" s="6">
        <v>3200</v>
      </c>
    </row>
    <row r="744" spans="1:13" x14ac:dyDescent="0.25">
      <c r="A744" s="5" t="s">
        <v>140</v>
      </c>
      <c r="B744" s="5" t="s">
        <v>139</v>
      </c>
      <c r="C744" s="5" t="s">
        <v>154</v>
      </c>
      <c r="D744" s="5" t="s">
        <v>2502</v>
      </c>
      <c r="E744" s="8" t="s">
        <v>2503</v>
      </c>
      <c r="F744" s="8" t="s">
        <v>2504</v>
      </c>
      <c r="G744" s="5" t="s">
        <v>446</v>
      </c>
      <c r="H744" s="6">
        <v>3200</v>
      </c>
      <c r="I744" s="6">
        <v>3200</v>
      </c>
      <c r="J744" s="7">
        <v>1</v>
      </c>
      <c r="K744" s="6"/>
      <c r="L744" s="6"/>
      <c r="M744" s="6">
        <v>3200</v>
      </c>
    </row>
    <row r="745" spans="1:13" ht="30" x14ac:dyDescent="0.25">
      <c r="A745" s="5" t="s">
        <v>140</v>
      </c>
      <c r="B745" s="5" t="s">
        <v>139</v>
      </c>
      <c r="C745" s="5" t="s">
        <v>154</v>
      </c>
      <c r="D745" s="5" t="s">
        <v>2505</v>
      </c>
      <c r="E745" s="8" t="s">
        <v>2506</v>
      </c>
      <c r="F745" s="8" t="s">
        <v>2507</v>
      </c>
      <c r="G745" s="5" t="s">
        <v>446</v>
      </c>
      <c r="H745" s="6">
        <v>3200</v>
      </c>
      <c r="I745" s="6">
        <v>3200</v>
      </c>
      <c r="J745" s="7">
        <v>1</v>
      </c>
      <c r="K745" s="6"/>
      <c r="L745" s="6"/>
      <c r="M745" s="6">
        <v>3200</v>
      </c>
    </row>
    <row r="746" spans="1:13" x14ac:dyDescent="0.25">
      <c r="A746" s="5" t="s">
        <v>140</v>
      </c>
      <c r="B746" s="5" t="s">
        <v>139</v>
      </c>
      <c r="C746" s="5" t="s">
        <v>154</v>
      </c>
      <c r="D746" s="5" t="s">
        <v>2508</v>
      </c>
      <c r="E746" s="8" t="s">
        <v>2509</v>
      </c>
      <c r="F746" s="8" t="s">
        <v>2510</v>
      </c>
      <c r="G746" s="5" t="s">
        <v>446</v>
      </c>
      <c r="H746" s="6">
        <v>3200</v>
      </c>
      <c r="I746" s="6">
        <v>3200</v>
      </c>
      <c r="J746" s="7">
        <v>1</v>
      </c>
      <c r="K746" s="6"/>
      <c r="L746" s="6"/>
      <c r="M746" s="6">
        <v>3200</v>
      </c>
    </row>
    <row r="747" spans="1:13" ht="30" x14ac:dyDescent="0.25">
      <c r="A747" s="5" t="s">
        <v>140</v>
      </c>
      <c r="B747" s="5" t="s">
        <v>139</v>
      </c>
      <c r="C747" s="5" t="s">
        <v>154</v>
      </c>
      <c r="D747" s="5" t="s">
        <v>2511</v>
      </c>
      <c r="E747" s="8" t="s">
        <v>2512</v>
      </c>
      <c r="F747" s="8" t="s">
        <v>2513</v>
      </c>
      <c r="G747" s="5" t="s">
        <v>446</v>
      </c>
      <c r="H747" s="6">
        <v>4480</v>
      </c>
      <c r="I747" s="6">
        <v>4480</v>
      </c>
      <c r="J747" s="7">
        <v>1</v>
      </c>
      <c r="K747" s="6"/>
      <c r="L747" s="6"/>
      <c r="M747" s="6">
        <v>4480</v>
      </c>
    </row>
    <row r="748" spans="1:13" ht="30" x14ac:dyDescent="0.25">
      <c r="A748" s="5" t="s">
        <v>140</v>
      </c>
      <c r="B748" s="5" t="s">
        <v>139</v>
      </c>
      <c r="C748" s="5" t="s">
        <v>154</v>
      </c>
      <c r="D748" s="5" t="s">
        <v>2514</v>
      </c>
      <c r="E748" s="8" t="s">
        <v>2515</v>
      </c>
      <c r="F748" s="8" t="s">
        <v>2516</v>
      </c>
      <c r="G748" s="5" t="s">
        <v>446</v>
      </c>
      <c r="H748" s="6">
        <v>3200</v>
      </c>
      <c r="I748" s="6">
        <v>3200</v>
      </c>
      <c r="J748" s="7">
        <v>1</v>
      </c>
      <c r="K748" s="6"/>
      <c r="L748" s="6"/>
      <c r="M748" s="6">
        <v>3200</v>
      </c>
    </row>
    <row r="749" spans="1:13" ht="30" x14ac:dyDescent="0.25">
      <c r="A749" s="5" t="s">
        <v>140</v>
      </c>
      <c r="B749" s="5" t="s">
        <v>139</v>
      </c>
      <c r="C749" s="5" t="s">
        <v>154</v>
      </c>
      <c r="D749" s="5" t="s">
        <v>2517</v>
      </c>
      <c r="E749" s="8" t="s">
        <v>2518</v>
      </c>
      <c r="F749" s="8" t="s">
        <v>2519</v>
      </c>
      <c r="G749" s="5" t="s">
        <v>446</v>
      </c>
      <c r="H749" s="6">
        <v>3200</v>
      </c>
      <c r="I749" s="6">
        <v>3200</v>
      </c>
      <c r="J749" s="7">
        <v>1</v>
      </c>
      <c r="K749" s="6"/>
      <c r="L749" s="6"/>
      <c r="M749" s="6">
        <v>3200</v>
      </c>
    </row>
    <row r="750" spans="1:13" ht="30" x14ac:dyDescent="0.25">
      <c r="A750" s="5" t="s">
        <v>140</v>
      </c>
      <c r="B750" s="5" t="s">
        <v>139</v>
      </c>
      <c r="C750" s="5" t="s">
        <v>154</v>
      </c>
      <c r="D750" s="5" t="s">
        <v>2520</v>
      </c>
      <c r="E750" s="8" t="s">
        <v>2521</v>
      </c>
      <c r="F750" s="8" t="s">
        <v>2522</v>
      </c>
      <c r="G750" s="5" t="s">
        <v>446</v>
      </c>
      <c r="H750" s="6">
        <v>3200</v>
      </c>
      <c r="I750" s="6">
        <v>3200</v>
      </c>
      <c r="J750" s="7">
        <v>1</v>
      </c>
      <c r="K750" s="6"/>
      <c r="L750" s="6"/>
      <c r="M750" s="6">
        <v>3200</v>
      </c>
    </row>
    <row r="751" spans="1:13" ht="30" x14ac:dyDescent="0.25">
      <c r="A751" s="5" t="s">
        <v>140</v>
      </c>
      <c r="B751" s="5" t="s">
        <v>139</v>
      </c>
      <c r="C751" s="5" t="s">
        <v>154</v>
      </c>
      <c r="D751" s="5" t="s">
        <v>2523</v>
      </c>
      <c r="E751" s="8" t="s">
        <v>2524</v>
      </c>
      <c r="F751" s="8" t="s">
        <v>2525</v>
      </c>
      <c r="G751" s="5" t="s">
        <v>442</v>
      </c>
      <c r="H751" s="6">
        <v>3200</v>
      </c>
      <c r="I751" s="6"/>
      <c r="J751" s="5"/>
      <c r="K751" s="6"/>
      <c r="L751" s="6"/>
      <c r="M751" s="6"/>
    </row>
    <row r="752" spans="1:13" x14ac:dyDescent="0.25">
      <c r="A752" s="5" t="s">
        <v>140</v>
      </c>
      <c r="B752" s="5" t="s">
        <v>139</v>
      </c>
      <c r="C752" s="5" t="s">
        <v>154</v>
      </c>
      <c r="D752" s="5" t="s">
        <v>2526</v>
      </c>
      <c r="E752" s="8" t="s">
        <v>2527</v>
      </c>
      <c r="F752" s="8" t="s">
        <v>2528</v>
      </c>
      <c r="G752" s="5" t="s">
        <v>446</v>
      </c>
      <c r="H752" s="6">
        <v>3200</v>
      </c>
      <c r="I752" s="6">
        <v>3200</v>
      </c>
      <c r="J752" s="7">
        <v>1</v>
      </c>
      <c r="K752" s="6"/>
      <c r="L752" s="6"/>
      <c r="M752" s="6">
        <v>3200</v>
      </c>
    </row>
    <row r="753" spans="1:13" ht="30" x14ac:dyDescent="0.25">
      <c r="A753" s="5" t="s">
        <v>140</v>
      </c>
      <c r="B753" s="5" t="s">
        <v>139</v>
      </c>
      <c r="C753" s="5" t="s">
        <v>154</v>
      </c>
      <c r="D753" s="5" t="s">
        <v>2529</v>
      </c>
      <c r="E753" s="8" t="s">
        <v>2530</v>
      </c>
      <c r="F753" s="8" t="s">
        <v>2531</v>
      </c>
      <c r="G753" s="5" t="s">
        <v>446</v>
      </c>
      <c r="H753" s="6">
        <v>3200</v>
      </c>
      <c r="I753" s="6">
        <v>3200</v>
      </c>
      <c r="J753" s="7">
        <v>1</v>
      </c>
      <c r="K753" s="6"/>
      <c r="L753" s="6"/>
      <c r="M753" s="6">
        <v>3200</v>
      </c>
    </row>
    <row r="754" spans="1:13" ht="30" x14ac:dyDescent="0.25">
      <c r="A754" s="5" t="s">
        <v>140</v>
      </c>
      <c r="B754" s="5" t="s">
        <v>139</v>
      </c>
      <c r="C754" s="5" t="s">
        <v>154</v>
      </c>
      <c r="D754" s="5" t="s">
        <v>2532</v>
      </c>
      <c r="E754" s="8" t="s">
        <v>2533</v>
      </c>
      <c r="F754" s="8" t="s">
        <v>2534</v>
      </c>
      <c r="G754" s="5" t="s">
        <v>446</v>
      </c>
      <c r="H754" s="6">
        <v>4480</v>
      </c>
      <c r="I754" s="6">
        <v>4480</v>
      </c>
      <c r="J754" s="7">
        <v>1</v>
      </c>
      <c r="K754" s="6"/>
      <c r="L754" s="6"/>
      <c r="M754" s="6">
        <v>4480</v>
      </c>
    </row>
    <row r="755" spans="1:13" x14ac:dyDescent="0.25">
      <c r="A755" s="5" t="s">
        <v>140</v>
      </c>
      <c r="B755" s="5" t="s">
        <v>139</v>
      </c>
      <c r="C755" s="5" t="s">
        <v>154</v>
      </c>
      <c r="D755" s="5" t="s">
        <v>2535</v>
      </c>
      <c r="E755" s="8" t="s">
        <v>2536</v>
      </c>
      <c r="F755" s="8" t="s">
        <v>2537</v>
      </c>
      <c r="G755" s="5" t="s">
        <v>446</v>
      </c>
      <c r="H755" s="6">
        <v>3200</v>
      </c>
      <c r="I755" s="6">
        <v>3200</v>
      </c>
      <c r="J755" s="7">
        <v>1</v>
      </c>
      <c r="K755" s="6"/>
      <c r="L755" s="6"/>
      <c r="M755" s="6">
        <v>3200</v>
      </c>
    </row>
    <row r="756" spans="1:13" x14ac:dyDescent="0.25">
      <c r="A756" s="5" t="s">
        <v>140</v>
      </c>
      <c r="B756" s="5" t="s">
        <v>139</v>
      </c>
      <c r="C756" s="5" t="s">
        <v>154</v>
      </c>
      <c r="D756" s="5" t="s">
        <v>2538</v>
      </c>
      <c r="E756" s="8" t="s">
        <v>2539</v>
      </c>
      <c r="F756" s="8" t="s">
        <v>2540</v>
      </c>
      <c r="G756" s="5" t="s">
        <v>446</v>
      </c>
      <c r="H756" s="6">
        <v>3200</v>
      </c>
      <c r="I756" s="6">
        <v>3200</v>
      </c>
      <c r="J756" s="7">
        <v>1</v>
      </c>
      <c r="K756" s="6"/>
      <c r="L756" s="6"/>
      <c r="M756" s="6">
        <v>3200</v>
      </c>
    </row>
    <row r="757" spans="1:13" x14ac:dyDescent="0.25">
      <c r="A757" s="5" t="s">
        <v>140</v>
      </c>
      <c r="B757" s="5" t="s">
        <v>139</v>
      </c>
      <c r="C757" s="5" t="s">
        <v>154</v>
      </c>
      <c r="D757" s="5" t="s">
        <v>2541</v>
      </c>
      <c r="E757" s="8" t="s">
        <v>2542</v>
      </c>
      <c r="F757" s="8" t="s">
        <v>2543</v>
      </c>
      <c r="G757" s="5" t="s">
        <v>446</v>
      </c>
      <c r="H757" s="6">
        <v>3200</v>
      </c>
      <c r="I757" s="6">
        <v>3200</v>
      </c>
      <c r="J757" s="7">
        <v>1</v>
      </c>
      <c r="K757" s="6"/>
      <c r="L757" s="6"/>
      <c r="M757" s="6">
        <v>3200</v>
      </c>
    </row>
    <row r="758" spans="1:13" x14ac:dyDescent="0.25">
      <c r="A758" s="5" t="s">
        <v>140</v>
      </c>
      <c r="B758" s="5" t="s">
        <v>139</v>
      </c>
      <c r="C758" s="5" t="s">
        <v>154</v>
      </c>
      <c r="D758" s="5" t="s">
        <v>2544</v>
      </c>
      <c r="E758" s="8" t="s">
        <v>2545</v>
      </c>
      <c r="F758" s="8" t="s">
        <v>2546</v>
      </c>
      <c r="G758" s="5" t="s">
        <v>446</v>
      </c>
      <c r="H758" s="6">
        <v>3200</v>
      </c>
      <c r="I758" s="6">
        <v>3200</v>
      </c>
      <c r="J758" s="7">
        <v>1</v>
      </c>
      <c r="K758" s="6"/>
      <c r="L758" s="6"/>
      <c r="M758" s="6">
        <v>3200</v>
      </c>
    </row>
    <row r="759" spans="1:13" x14ac:dyDescent="0.25">
      <c r="A759" s="5" t="s">
        <v>140</v>
      </c>
      <c r="B759" s="5" t="s">
        <v>139</v>
      </c>
      <c r="C759" s="5" t="s">
        <v>154</v>
      </c>
      <c r="D759" s="5" t="s">
        <v>2547</v>
      </c>
      <c r="E759" s="8" t="s">
        <v>2548</v>
      </c>
      <c r="F759" s="8" t="s">
        <v>2549</v>
      </c>
      <c r="G759" s="5" t="s">
        <v>442</v>
      </c>
      <c r="H759" s="6">
        <v>3200</v>
      </c>
      <c r="I759" s="6"/>
      <c r="J759" s="5"/>
      <c r="K759" s="6"/>
      <c r="L759" s="6"/>
      <c r="M759" s="6"/>
    </row>
    <row r="760" spans="1:13" ht="30" x14ac:dyDescent="0.25">
      <c r="A760" s="5" t="s">
        <v>140</v>
      </c>
      <c r="B760" s="5" t="s">
        <v>139</v>
      </c>
      <c r="C760" s="5" t="s">
        <v>154</v>
      </c>
      <c r="D760" s="5" t="s">
        <v>2550</v>
      </c>
      <c r="E760" s="8" t="s">
        <v>2551</v>
      </c>
      <c r="F760" s="8" t="s">
        <v>2552</v>
      </c>
      <c r="G760" s="5" t="s">
        <v>446</v>
      </c>
      <c r="H760" s="6">
        <v>3200</v>
      </c>
      <c r="I760" s="6">
        <v>3200</v>
      </c>
      <c r="J760" s="7">
        <v>1</v>
      </c>
      <c r="K760" s="6"/>
      <c r="L760" s="6"/>
      <c r="M760" s="6">
        <v>3200</v>
      </c>
    </row>
    <row r="761" spans="1:13" x14ac:dyDescent="0.25">
      <c r="A761" s="5" t="s">
        <v>140</v>
      </c>
      <c r="B761" s="5" t="s">
        <v>139</v>
      </c>
      <c r="C761" s="5" t="s">
        <v>154</v>
      </c>
      <c r="D761" s="5" t="s">
        <v>2553</v>
      </c>
      <c r="E761" s="8" t="s">
        <v>2554</v>
      </c>
      <c r="F761" s="8" t="s">
        <v>2555</v>
      </c>
      <c r="G761" s="5" t="s">
        <v>442</v>
      </c>
      <c r="H761" s="6">
        <v>4480</v>
      </c>
      <c r="I761" s="6"/>
      <c r="J761" s="5"/>
      <c r="K761" s="6"/>
      <c r="L761" s="6"/>
      <c r="M761" s="6"/>
    </row>
    <row r="762" spans="1:13" ht="30" x14ac:dyDescent="0.25">
      <c r="A762" s="5" t="s">
        <v>140</v>
      </c>
      <c r="B762" s="5" t="s">
        <v>139</v>
      </c>
      <c r="C762" s="5" t="s">
        <v>154</v>
      </c>
      <c r="D762" s="5" t="s">
        <v>2556</v>
      </c>
      <c r="E762" s="8" t="s">
        <v>2557</v>
      </c>
      <c r="F762" s="8" t="s">
        <v>2558</v>
      </c>
      <c r="G762" s="5" t="s">
        <v>446</v>
      </c>
      <c r="H762" s="6">
        <v>3200</v>
      </c>
      <c r="I762" s="6">
        <v>3200</v>
      </c>
      <c r="J762" s="7">
        <v>1</v>
      </c>
      <c r="K762" s="6"/>
      <c r="L762" s="6"/>
      <c r="M762" s="6">
        <v>3200</v>
      </c>
    </row>
    <row r="763" spans="1:13" x14ac:dyDescent="0.25">
      <c r="A763" s="5" t="s">
        <v>140</v>
      </c>
      <c r="B763" s="5" t="s">
        <v>139</v>
      </c>
      <c r="C763" s="5" t="s">
        <v>154</v>
      </c>
      <c r="D763" s="5" t="s">
        <v>2559</v>
      </c>
      <c r="E763" s="8" t="s">
        <v>2560</v>
      </c>
      <c r="F763" s="8" t="s">
        <v>2561</v>
      </c>
      <c r="G763" s="5" t="s">
        <v>446</v>
      </c>
      <c r="H763" s="6">
        <v>4480</v>
      </c>
      <c r="I763" s="6">
        <v>4480</v>
      </c>
      <c r="J763" s="7">
        <v>1</v>
      </c>
      <c r="K763" s="6"/>
      <c r="L763" s="6"/>
      <c r="M763" s="6">
        <v>4480</v>
      </c>
    </row>
    <row r="764" spans="1:13" ht="45" x14ac:dyDescent="0.25">
      <c r="A764" s="5" t="s">
        <v>140</v>
      </c>
      <c r="B764" s="5" t="s">
        <v>139</v>
      </c>
      <c r="C764" s="5" t="s">
        <v>154</v>
      </c>
      <c r="D764" s="5" t="s">
        <v>2562</v>
      </c>
      <c r="E764" s="8" t="s">
        <v>2563</v>
      </c>
      <c r="F764" s="8" t="s">
        <v>2564</v>
      </c>
      <c r="G764" s="5" t="s">
        <v>446</v>
      </c>
      <c r="H764" s="6">
        <v>3200</v>
      </c>
      <c r="I764" s="6">
        <v>3200</v>
      </c>
      <c r="J764" s="7">
        <v>1</v>
      </c>
      <c r="K764" s="6"/>
      <c r="L764" s="6"/>
      <c r="M764" s="6">
        <v>3200</v>
      </c>
    </row>
    <row r="765" spans="1:13" ht="30" x14ac:dyDescent="0.25">
      <c r="A765" s="5" t="s">
        <v>140</v>
      </c>
      <c r="B765" s="5" t="s">
        <v>139</v>
      </c>
      <c r="C765" s="5" t="s">
        <v>154</v>
      </c>
      <c r="D765" s="5" t="s">
        <v>2565</v>
      </c>
      <c r="E765" s="8" t="s">
        <v>2566</v>
      </c>
      <c r="F765" s="8" t="s">
        <v>2567</v>
      </c>
      <c r="G765" s="5" t="s">
        <v>446</v>
      </c>
      <c r="H765" s="6">
        <v>4480</v>
      </c>
      <c r="I765" s="6">
        <v>4480</v>
      </c>
      <c r="J765" s="7">
        <v>1</v>
      </c>
      <c r="K765" s="6"/>
      <c r="L765" s="6"/>
      <c r="M765" s="6">
        <v>4480</v>
      </c>
    </row>
    <row r="766" spans="1:13" x14ac:dyDescent="0.25">
      <c r="A766" s="5" t="s">
        <v>140</v>
      </c>
      <c r="B766" s="5" t="s">
        <v>139</v>
      </c>
      <c r="C766" s="5" t="s">
        <v>154</v>
      </c>
      <c r="D766" s="5" t="s">
        <v>2568</v>
      </c>
      <c r="E766" s="8" t="s">
        <v>2316</v>
      </c>
      <c r="F766" s="8" t="s">
        <v>2569</v>
      </c>
      <c r="G766" s="5" t="s">
        <v>446</v>
      </c>
      <c r="H766" s="6">
        <v>8033</v>
      </c>
      <c r="I766" s="6">
        <v>8033</v>
      </c>
      <c r="J766" s="7">
        <v>0.99439999999999995</v>
      </c>
      <c r="K766" s="6"/>
      <c r="L766" s="6"/>
      <c r="M766" s="6">
        <v>8033</v>
      </c>
    </row>
    <row r="767" spans="1:13" x14ac:dyDescent="0.25">
      <c r="A767" s="5" t="s">
        <v>140</v>
      </c>
      <c r="B767" s="5" t="s">
        <v>139</v>
      </c>
      <c r="C767" s="5" t="s">
        <v>154</v>
      </c>
      <c r="D767" s="5" t="s">
        <v>2570</v>
      </c>
      <c r="E767" s="8" t="s">
        <v>2571</v>
      </c>
      <c r="F767" s="8" t="s">
        <v>2572</v>
      </c>
      <c r="G767" s="5" t="s">
        <v>446</v>
      </c>
      <c r="H767" s="6">
        <v>3200</v>
      </c>
      <c r="I767" s="6">
        <v>3200</v>
      </c>
      <c r="J767" s="7">
        <v>1</v>
      </c>
      <c r="K767" s="6"/>
      <c r="L767" s="6"/>
      <c r="M767" s="6">
        <v>3200</v>
      </c>
    </row>
    <row r="768" spans="1:13" x14ac:dyDescent="0.25">
      <c r="A768" s="5" t="s">
        <v>140</v>
      </c>
      <c r="B768" s="5" t="s">
        <v>139</v>
      </c>
      <c r="C768" s="5" t="s">
        <v>154</v>
      </c>
      <c r="D768" s="5" t="s">
        <v>2573</v>
      </c>
      <c r="E768" s="8" t="s">
        <v>2574</v>
      </c>
      <c r="F768" s="8" t="s">
        <v>2575</v>
      </c>
      <c r="G768" s="5" t="s">
        <v>442</v>
      </c>
      <c r="H768" s="6">
        <v>3200</v>
      </c>
      <c r="I768" s="6"/>
      <c r="J768" s="5"/>
      <c r="K768" s="6"/>
      <c r="L768" s="6"/>
      <c r="M768" s="6"/>
    </row>
    <row r="769" spans="1:13" x14ac:dyDescent="0.25">
      <c r="A769" s="5" t="s">
        <v>140</v>
      </c>
      <c r="B769" s="5" t="s">
        <v>139</v>
      </c>
      <c r="C769" s="5" t="s">
        <v>154</v>
      </c>
      <c r="D769" s="5" t="s">
        <v>2576</v>
      </c>
      <c r="E769" s="8" t="s">
        <v>2577</v>
      </c>
      <c r="F769" s="8" t="s">
        <v>2578</v>
      </c>
      <c r="G769" s="5" t="s">
        <v>442</v>
      </c>
      <c r="H769" s="6">
        <v>6681</v>
      </c>
      <c r="I769" s="6"/>
      <c r="J769" s="5"/>
      <c r="K769" s="6"/>
      <c r="L769" s="6"/>
      <c r="M769" s="6"/>
    </row>
    <row r="770" spans="1:13" x14ac:dyDescent="0.25">
      <c r="A770" s="5" t="s">
        <v>140</v>
      </c>
      <c r="B770" s="5" t="s">
        <v>139</v>
      </c>
      <c r="C770" s="5" t="s">
        <v>154</v>
      </c>
      <c r="D770" s="5" t="s">
        <v>2579</v>
      </c>
      <c r="E770" s="8" t="s">
        <v>2580</v>
      </c>
      <c r="F770" s="8" t="s">
        <v>2581</v>
      </c>
      <c r="G770" s="5" t="s">
        <v>446</v>
      </c>
      <c r="H770" s="6">
        <v>3200</v>
      </c>
      <c r="I770" s="6">
        <v>3200</v>
      </c>
      <c r="J770" s="7">
        <v>1</v>
      </c>
      <c r="K770" s="6"/>
      <c r="L770" s="6"/>
      <c r="M770" s="6">
        <v>3200</v>
      </c>
    </row>
    <row r="771" spans="1:13" x14ac:dyDescent="0.25">
      <c r="A771" s="5" t="s">
        <v>140</v>
      </c>
      <c r="B771" s="5" t="s">
        <v>139</v>
      </c>
      <c r="C771" s="5" t="s">
        <v>154</v>
      </c>
      <c r="D771" s="5" t="s">
        <v>2582</v>
      </c>
      <c r="E771" s="8" t="s">
        <v>2583</v>
      </c>
      <c r="F771" s="8" t="s">
        <v>2584</v>
      </c>
      <c r="G771" s="5" t="s">
        <v>442</v>
      </c>
      <c r="H771" s="6">
        <v>6513</v>
      </c>
      <c r="I771" s="6"/>
      <c r="J771" s="5"/>
      <c r="K771" s="6"/>
      <c r="L771" s="6"/>
      <c r="M771" s="6"/>
    </row>
    <row r="772" spans="1:13" ht="30" x14ac:dyDescent="0.25">
      <c r="A772" s="5" t="s">
        <v>140</v>
      </c>
      <c r="B772" s="5" t="s">
        <v>139</v>
      </c>
      <c r="C772" s="5" t="s">
        <v>154</v>
      </c>
      <c r="D772" s="5" t="s">
        <v>2585</v>
      </c>
      <c r="E772" s="8" t="s">
        <v>2586</v>
      </c>
      <c r="F772" s="8" t="s">
        <v>2587</v>
      </c>
      <c r="G772" s="5" t="s">
        <v>446</v>
      </c>
      <c r="H772" s="6">
        <v>4480</v>
      </c>
      <c r="I772" s="6">
        <v>4480</v>
      </c>
      <c r="J772" s="7">
        <v>1</v>
      </c>
      <c r="K772" s="6"/>
      <c r="L772" s="6"/>
      <c r="M772" s="6">
        <v>4480</v>
      </c>
    </row>
    <row r="773" spans="1:13" x14ac:dyDescent="0.25">
      <c r="A773" s="5" t="s">
        <v>140</v>
      </c>
      <c r="B773" s="5" t="s">
        <v>139</v>
      </c>
      <c r="C773" s="5" t="s">
        <v>154</v>
      </c>
      <c r="D773" s="5" t="s">
        <v>2588</v>
      </c>
      <c r="E773" s="8" t="s">
        <v>2589</v>
      </c>
      <c r="F773" s="8" t="s">
        <v>2590</v>
      </c>
      <c r="G773" s="5" t="s">
        <v>446</v>
      </c>
      <c r="H773" s="6">
        <v>3200</v>
      </c>
      <c r="I773" s="6">
        <v>3200</v>
      </c>
      <c r="J773" s="7">
        <v>1</v>
      </c>
      <c r="K773" s="6"/>
      <c r="L773" s="6"/>
      <c r="M773" s="6">
        <v>3200</v>
      </c>
    </row>
    <row r="774" spans="1:13" x14ac:dyDescent="0.25">
      <c r="A774" s="5" t="s">
        <v>140</v>
      </c>
      <c r="B774" s="5" t="s">
        <v>139</v>
      </c>
      <c r="C774" s="5" t="s">
        <v>154</v>
      </c>
      <c r="D774" s="5" t="s">
        <v>2591</v>
      </c>
      <c r="E774" s="8" t="s">
        <v>2592</v>
      </c>
      <c r="F774" s="8" t="s">
        <v>2593</v>
      </c>
      <c r="G774" s="5" t="s">
        <v>446</v>
      </c>
      <c r="H774" s="6">
        <v>5880</v>
      </c>
      <c r="I774" s="6">
        <v>5880</v>
      </c>
      <c r="J774" s="7">
        <v>0.58799999999999997</v>
      </c>
      <c r="K774" s="6"/>
      <c r="L774" s="6"/>
      <c r="M774" s="6">
        <v>5880</v>
      </c>
    </row>
    <row r="775" spans="1:13" ht="30" x14ac:dyDescent="0.25">
      <c r="A775" s="5" t="s">
        <v>140</v>
      </c>
      <c r="B775" s="5" t="s">
        <v>139</v>
      </c>
      <c r="C775" s="5" t="s">
        <v>154</v>
      </c>
      <c r="D775" s="5" t="s">
        <v>2594</v>
      </c>
      <c r="E775" s="8" t="s">
        <v>2595</v>
      </c>
      <c r="F775" s="8" t="s">
        <v>2596</v>
      </c>
      <c r="G775" s="5" t="s">
        <v>446</v>
      </c>
      <c r="H775" s="6">
        <v>3200</v>
      </c>
      <c r="I775" s="6">
        <v>3200</v>
      </c>
      <c r="J775" s="7">
        <v>1</v>
      </c>
      <c r="K775" s="6"/>
      <c r="L775" s="6"/>
      <c r="M775" s="6">
        <v>3200</v>
      </c>
    </row>
    <row r="776" spans="1:13" ht="45" x14ac:dyDescent="0.25">
      <c r="A776" s="5" t="s">
        <v>140</v>
      </c>
      <c r="B776" s="5" t="s">
        <v>139</v>
      </c>
      <c r="C776" s="5" t="s">
        <v>154</v>
      </c>
      <c r="D776" s="5" t="s">
        <v>2597</v>
      </c>
      <c r="E776" s="8" t="s">
        <v>2598</v>
      </c>
      <c r="F776" s="8" t="s">
        <v>2599</v>
      </c>
      <c r="G776" s="5" t="s">
        <v>446</v>
      </c>
      <c r="H776" s="6">
        <v>3200</v>
      </c>
      <c r="I776" s="6">
        <v>3200</v>
      </c>
      <c r="J776" s="7">
        <v>1</v>
      </c>
      <c r="K776" s="6"/>
      <c r="L776" s="6"/>
      <c r="M776" s="6">
        <v>3200</v>
      </c>
    </row>
    <row r="777" spans="1:13" x14ac:dyDescent="0.25">
      <c r="A777" s="5" t="s">
        <v>140</v>
      </c>
      <c r="B777" s="5" t="s">
        <v>139</v>
      </c>
      <c r="C777" s="5" t="s">
        <v>154</v>
      </c>
      <c r="D777" s="5" t="s">
        <v>2600</v>
      </c>
      <c r="E777" s="8" t="s">
        <v>2601</v>
      </c>
      <c r="F777" s="8" t="s">
        <v>2602</v>
      </c>
      <c r="G777" s="5" t="s">
        <v>442</v>
      </c>
      <c r="H777" s="6">
        <v>6223</v>
      </c>
      <c r="I777" s="6"/>
      <c r="J777" s="5"/>
      <c r="K777" s="6"/>
      <c r="L777" s="6"/>
      <c r="M777" s="6"/>
    </row>
    <row r="778" spans="1:13" ht="30" x14ac:dyDescent="0.25">
      <c r="A778" s="5" t="s">
        <v>140</v>
      </c>
      <c r="B778" s="5" t="s">
        <v>139</v>
      </c>
      <c r="C778" s="5" t="s">
        <v>154</v>
      </c>
      <c r="D778" s="5" t="s">
        <v>2603</v>
      </c>
      <c r="E778" s="8" t="s">
        <v>2604</v>
      </c>
      <c r="F778" s="8" t="s">
        <v>2605</v>
      </c>
      <c r="G778" s="5" t="s">
        <v>442</v>
      </c>
      <c r="H778" s="6">
        <v>4075</v>
      </c>
      <c r="I778" s="6"/>
      <c r="J778" s="5"/>
      <c r="K778" s="6"/>
      <c r="L778" s="6"/>
      <c r="M778" s="6"/>
    </row>
    <row r="779" spans="1:13" ht="45" x14ac:dyDescent="0.25">
      <c r="A779" s="5" t="s">
        <v>140</v>
      </c>
      <c r="B779" s="5" t="s">
        <v>139</v>
      </c>
      <c r="C779" s="5" t="s">
        <v>154</v>
      </c>
      <c r="D779" s="5" t="s">
        <v>2606</v>
      </c>
      <c r="E779" s="8" t="s">
        <v>2607</v>
      </c>
      <c r="F779" s="8" t="s">
        <v>2608</v>
      </c>
      <c r="G779" s="5" t="s">
        <v>446</v>
      </c>
      <c r="H779" s="6">
        <v>3200</v>
      </c>
      <c r="I779" s="6">
        <v>3200</v>
      </c>
      <c r="J779" s="7">
        <v>1</v>
      </c>
      <c r="K779" s="6"/>
      <c r="L779" s="6"/>
      <c r="M779" s="6">
        <v>3200</v>
      </c>
    </row>
    <row r="780" spans="1:13" ht="30" x14ac:dyDescent="0.25">
      <c r="A780" s="5" t="s">
        <v>140</v>
      </c>
      <c r="B780" s="5" t="s">
        <v>139</v>
      </c>
      <c r="C780" s="5" t="s">
        <v>154</v>
      </c>
      <c r="D780" s="5" t="s">
        <v>2609</v>
      </c>
      <c r="E780" s="8" t="s">
        <v>2610</v>
      </c>
      <c r="F780" s="8" t="s">
        <v>2611</v>
      </c>
      <c r="G780" s="5" t="s">
        <v>446</v>
      </c>
      <c r="H780" s="6">
        <v>3200</v>
      </c>
      <c r="I780" s="6">
        <v>3200</v>
      </c>
      <c r="J780" s="7">
        <v>1</v>
      </c>
      <c r="K780" s="6"/>
      <c r="L780" s="6"/>
      <c r="M780" s="6">
        <v>3200</v>
      </c>
    </row>
    <row r="781" spans="1:13" x14ac:dyDescent="0.25">
      <c r="A781" s="5" t="s">
        <v>140</v>
      </c>
      <c r="B781" s="5" t="s">
        <v>139</v>
      </c>
      <c r="C781" s="5" t="s">
        <v>154</v>
      </c>
      <c r="D781" s="5" t="s">
        <v>2612</v>
      </c>
      <c r="E781" s="8" t="s">
        <v>2613</v>
      </c>
      <c r="F781" s="8" t="s">
        <v>2614</v>
      </c>
      <c r="G781" s="5" t="s">
        <v>446</v>
      </c>
      <c r="H781" s="6">
        <v>4480</v>
      </c>
      <c r="I781" s="6">
        <v>4480</v>
      </c>
      <c r="J781" s="7">
        <v>1</v>
      </c>
      <c r="K781" s="6"/>
      <c r="L781" s="6"/>
      <c r="M781" s="6">
        <v>4480</v>
      </c>
    </row>
    <row r="782" spans="1:13" ht="30" x14ac:dyDescent="0.25">
      <c r="A782" s="5" t="s">
        <v>140</v>
      </c>
      <c r="B782" s="5" t="s">
        <v>139</v>
      </c>
      <c r="C782" s="5" t="s">
        <v>154</v>
      </c>
      <c r="D782" s="5" t="s">
        <v>2615</v>
      </c>
      <c r="E782" s="8" t="s">
        <v>2616</v>
      </c>
      <c r="F782" s="8" t="s">
        <v>2617</v>
      </c>
      <c r="G782" s="5" t="s">
        <v>446</v>
      </c>
      <c r="H782" s="6">
        <v>5338</v>
      </c>
      <c r="I782" s="6">
        <v>5338</v>
      </c>
      <c r="J782" s="7">
        <v>1</v>
      </c>
      <c r="K782" s="6"/>
      <c r="L782" s="6"/>
      <c r="M782" s="6">
        <v>5338</v>
      </c>
    </row>
    <row r="783" spans="1:13" ht="30" x14ac:dyDescent="0.25">
      <c r="A783" s="5" t="s">
        <v>140</v>
      </c>
      <c r="B783" s="5" t="s">
        <v>139</v>
      </c>
      <c r="C783" s="5" t="s">
        <v>154</v>
      </c>
      <c r="D783" s="5" t="s">
        <v>2618</v>
      </c>
      <c r="E783" s="8" t="s">
        <v>2619</v>
      </c>
      <c r="F783" s="8" t="s">
        <v>2620</v>
      </c>
      <c r="G783" s="5" t="s">
        <v>446</v>
      </c>
      <c r="H783" s="6">
        <v>4696</v>
      </c>
      <c r="I783" s="6">
        <v>4696</v>
      </c>
      <c r="J783" s="7">
        <v>1</v>
      </c>
      <c r="K783" s="6"/>
      <c r="L783" s="6"/>
      <c r="M783" s="6">
        <v>4696</v>
      </c>
    </row>
    <row r="784" spans="1:13" ht="30" x14ac:dyDescent="0.25">
      <c r="A784" s="5" t="s">
        <v>140</v>
      </c>
      <c r="B784" s="5" t="s">
        <v>139</v>
      </c>
      <c r="C784" s="5" t="s">
        <v>154</v>
      </c>
      <c r="D784" s="5" t="s">
        <v>2621</v>
      </c>
      <c r="E784" s="8" t="s">
        <v>2622</v>
      </c>
      <c r="F784" s="8" t="s">
        <v>2623</v>
      </c>
      <c r="G784" s="5" t="s">
        <v>446</v>
      </c>
      <c r="H784" s="6">
        <v>3200</v>
      </c>
      <c r="I784" s="6">
        <v>3200</v>
      </c>
      <c r="J784" s="7">
        <v>1</v>
      </c>
      <c r="K784" s="6"/>
      <c r="L784" s="6"/>
      <c r="M784" s="6">
        <v>3200</v>
      </c>
    </row>
    <row r="785" spans="1:13" ht="30" x14ac:dyDescent="0.25">
      <c r="A785" s="5" t="s">
        <v>140</v>
      </c>
      <c r="B785" s="5" t="s">
        <v>139</v>
      </c>
      <c r="C785" s="5" t="s">
        <v>154</v>
      </c>
      <c r="D785" s="5" t="s">
        <v>2624</v>
      </c>
      <c r="E785" s="8" t="s">
        <v>2625</v>
      </c>
      <c r="F785" s="8" t="s">
        <v>2626</v>
      </c>
      <c r="G785" s="5" t="s">
        <v>446</v>
      </c>
      <c r="H785" s="6">
        <v>3200</v>
      </c>
      <c r="I785" s="6">
        <v>3200</v>
      </c>
      <c r="J785" s="7">
        <v>1</v>
      </c>
      <c r="K785" s="6"/>
      <c r="L785" s="6"/>
      <c r="M785" s="6">
        <v>3200</v>
      </c>
    </row>
    <row r="786" spans="1:13" x14ac:dyDescent="0.25">
      <c r="A786" s="5" t="s">
        <v>140</v>
      </c>
      <c r="B786" s="5" t="s">
        <v>139</v>
      </c>
      <c r="C786" s="5" t="s">
        <v>154</v>
      </c>
      <c r="D786" s="5" t="s">
        <v>2627</v>
      </c>
      <c r="E786" s="8" t="s">
        <v>2308</v>
      </c>
      <c r="F786" s="8" t="s">
        <v>2628</v>
      </c>
      <c r="G786" s="5" t="s">
        <v>442</v>
      </c>
      <c r="H786" s="6">
        <v>3200</v>
      </c>
      <c r="I786" s="6"/>
      <c r="J786" s="5"/>
      <c r="K786" s="6"/>
      <c r="L786" s="6"/>
      <c r="M786" s="6"/>
    </row>
    <row r="787" spans="1:13" ht="30" x14ac:dyDescent="0.25">
      <c r="A787" s="5" t="s">
        <v>140</v>
      </c>
      <c r="B787" s="5" t="s">
        <v>139</v>
      </c>
      <c r="C787" s="5" t="s">
        <v>154</v>
      </c>
      <c r="D787" s="5" t="s">
        <v>2629</v>
      </c>
      <c r="E787" s="8" t="s">
        <v>2630</v>
      </c>
      <c r="F787" s="8" t="s">
        <v>2631</v>
      </c>
      <c r="G787" s="5" t="s">
        <v>446</v>
      </c>
      <c r="H787" s="6">
        <v>4480</v>
      </c>
      <c r="I787" s="6">
        <v>4480</v>
      </c>
      <c r="J787" s="7">
        <v>1</v>
      </c>
      <c r="K787" s="6"/>
      <c r="L787" s="6"/>
      <c r="M787" s="6">
        <v>4480</v>
      </c>
    </row>
    <row r="788" spans="1:13" x14ac:dyDescent="0.25">
      <c r="A788" s="5" t="s">
        <v>140</v>
      </c>
      <c r="B788" s="5" t="s">
        <v>139</v>
      </c>
      <c r="C788" s="5" t="s">
        <v>154</v>
      </c>
      <c r="D788" s="5" t="s">
        <v>2632</v>
      </c>
      <c r="E788" s="8" t="s">
        <v>2633</v>
      </c>
      <c r="F788" s="8" t="s">
        <v>2634</v>
      </c>
      <c r="G788" s="5" t="s">
        <v>446</v>
      </c>
      <c r="H788" s="6">
        <v>4480</v>
      </c>
      <c r="I788" s="6">
        <v>4480</v>
      </c>
      <c r="J788" s="7">
        <v>1</v>
      </c>
      <c r="K788" s="6"/>
      <c r="L788" s="6"/>
      <c r="M788" s="6">
        <v>4480</v>
      </c>
    </row>
    <row r="789" spans="1:13" x14ac:dyDescent="0.25">
      <c r="A789" s="5" t="s">
        <v>140</v>
      </c>
      <c r="B789" s="5" t="s">
        <v>139</v>
      </c>
      <c r="C789" s="5" t="s">
        <v>154</v>
      </c>
      <c r="D789" s="5" t="s">
        <v>2635</v>
      </c>
      <c r="E789" s="8" t="s">
        <v>2143</v>
      </c>
      <c r="F789" s="8" t="s">
        <v>2636</v>
      </c>
      <c r="G789" s="5" t="s">
        <v>446</v>
      </c>
      <c r="H789" s="6">
        <v>3200</v>
      </c>
      <c r="I789" s="6">
        <v>3200</v>
      </c>
      <c r="J789" s="7">
        <v>1</v>
      </c>
      <c r="K789" s="6"/>
      <c r="L789" s="6"/>
      <c r="M789" s="6">
        <v>3200</v>
      </c>
    </row>
    <row r="790" spans="1:13" ht="30" x14ac:dyDescent="0.25">
      <c r="A790" s="5" t="s">
        <v>140</v>
      </c>
      <c r="B790" s="5" t="s">
        <v>139</v>
      </c>
      <c r="C790" s="5" t="s">
        <v>154</v>
      </c>
      <c r="D790" s="5" t="s">
        <v>2637</v>
      </c>
      <c r="E790" s="8" t="s">
        <v>2638</v>
      </c>
      <c r="F790" s="8" t="s">
        <v>2639</v>
      </c>
      <c r="G790" s="5" t="s">
        <v>442</v>
      </c>
      <c r="H790" s="6">
        <v>3200</v>
      </c>
      <c r="I790" s="6"/>
      <c r="J790" s="5"/>
      <c r="K790" s="6"/>
      <c r="L790" s="6"/>
      <c r="M790" s="6"/>
    </row>
    <row r="791" spans="1:13" ht="30" x14ac:dyDescent="0.25">
      <c r="A791" s="5" t="s">
        <v>140</v>
      </c>
      <c r="B791" s="5" t="s">
        <v>139</v>
      </c>
      <c r="C791" s="5" t="s">
        <v>154</v>
      </c>
      <c r="D791" s="5" t="s">
        <v>2640</v>
      </c>
      <c r="E791" s="8" t="s">
        <v>2641</v>
      </c>
      <c r="F791" s="8" t="s">
        <v>2642</v>
      </c>
      <c r="G791" s="5" t="s">
        <v>446</v>
      </c>
      <c r="H791" s="6">
        <v>3200</v>
      </c>
      <c r="I791" s="6">
        <v>3200</v>
      </c>
      <c r="J791" s="7">
        <v>1</v>
      </c>
      <c r="K791" s="6"/>
      <c r="L791" s="6"/>
      <c r="M791" s="6">
        <v>3200</v>
      </c>
    </row>
    <row r="792" spans="1:13" ht="30" x14ac:dyDescent="0.25">
      <c r="A792" s="5" t="s">
        <v>140</v>
      </c>
      <c r="B792" s="5" t="s">
        <v>139</v>
      </c>
      <c r="C792" s="5" t="s">
        <v>154</v>
      </c>
      <c r="D792" s="5" t="s">
        <v>2643</v>
      </c>
      <c r="E792" s="8" t="s">
        <v>2644</v>
      </c>
      <c r="F792" s="8" t="s">
        <v>2645</v>
      </c>
      <c r="G792" s="5" t="s">
        <v>446</v>
      </c>
      <c r="H792" s="6">
        <v>4480</v>
      </c>
      <c r="I792" s="6">
        <v>4480</v>
      </c>
      <c r="J792" s="7">
        <v>1</v>
      </c>
      <c r="K792" s="6"/>
      <c r="L792" s="6"/>
      <c r="M792" s="6">
        <v>4480</v>
      </c>
    </row>
    <row r="793" spans="1:13" x14ac:dyDescent="0.25">
      <c r="A793" s="5" t="s">
        <v>140</v>
      </c>
      <c r="B793" s="5" t="s">
        <v>139</v>
      </c>
      <c r="C793" s="5" t="s">
        <v>154</v>
      </c>
      <c r="D793" s="5" t="s">
        <v>2646</v>
      </c>
      <c r="E793" s="8" t="s">
        <v>2647</v>
      </c>
      <c r="F793" s="8" t="s">
        <v>2648</v>
      </c>
      <c r="G793" s="5" t="s">
        <v>446</v>
      </c>
      <c r="H793" s="6">
        <v>4480</v>
      </c>
      <c r="I793" s="6">
        <v>4480</v>
      </c>
      <c r="J793" s="7">
        <v>1</v>
      </c>
      <c r="K793" s="6"/>
      <c r="L793" s="6"/>
      <c r="M793" s="6">
        <v>4480</v>
      </c>
    </row>
    <row r="794" spans="1:13" x14ac:dyDescent="0.25">
      <c r="A794" s="5" t="s">
        <v>140</v>
      </c>
      <c r="B794" s="5" t="s">
        <v>139</v>
      </c>
      <c r="C794" s="5" t="s">
        <v>154</v>
      </c>
      <c r="D794" s="5" t="s">
        <v>2649</v>
      </c>
      <c r="E794" s="8" t="s">
        <v>2650</v>
      </c>
      <c r="F794" s="8" t="s">
        <v>2651</v>
      </c>
      <c r="G794" s="5" t="s">
        <v>446</v>
      </c>
      <c r="H794" s="6">
        <v>3200</v>
      </c>
      <c r="I794" s="6">
        <v>3200</v>
      </c>
      <c r="J794" s="7">
        <v>1</v>
      </c>
      <c r="K794" s="6"/>
      <c r="L794" s="6"/>
      <c r="M794" s="6">
        <v>3200</v>
      </c>
    </row>
    <row r="795" spans="1:13" ht="45" x14ac:dyDescent="0.25">
      <c r="A795" s="5" t="s">
        <v>140</v>
      </c>
      <c r="B795" s="5" t="s">
        <v>139</v>
      </c>
      <c r="C795" s="5" t="s">
        <v>154</v>
      </c>
      <c r="D795" s="5" t="s">
        <v>2652</v>
      </c>
      <c r="E795" s="8" t="s">
        <v>2653</v>
      </c>
      <c r="F795" s="8" t="s">
        <v>2654</v>
      </c>
      <c r="G795" s="5" t="s">
        <v>442</v>
      </c>
      <c r="H795" s="6">
        <v>4325</v>
      </c>
      <c r="I795" s="6"/>
      <c r="J795" s="5"/>
      <c r="K795" s="6"/>
      <c r="L795" s="6"/>
      <c r="M795" s="6"/>
    </row>
    <row r="796" spans="1:13" ht="30" x14ac:dyDescent="0.25">
      <c r="A796" s="5" t="s">
        <v>140</v>
      </c>
      <c r="B796" s="5" t="s">
        <v>139</v>
      </c>
      <c r="C796" s="5" t="s">
        <v>154</v>
      </c>
      <c r="D796" s="5" t="s">
        <v>2655</v>
      </c>
      <c r="E796" s="8" t="s">
        <v>2656</v>
      </c>
      <c r="F796" s="8" t="s">
        <v>2657</v>
      </c>
      <c r="G796" s="5" t="s">
        <v>446</v>
      </c>
      <c r="H796" s="6">
        <v>3200</v>
      </c>
      <c r="I796" s="6">
        <v>3200</v>
      </c>
      <c r="J796" s="7">
        <v>1</v>
      </c>
      <c r="K796" s="6"/>
      <c r="L796" s="6"/>
      <c r="M796" s="6">
        <v>3200</v>
      </c>
    </row>
    <row r="797" spans="1:13" ht="45" x14ac:dyDescent="0.25">
      <c r="A797" s="5" t="s">
        <v>140</v>
      </c>
      <c r="B797" s="5" t="s">
        <v>139</v>
      </c>
      <c r="C797" s="5" t="s">
        <v>154</v>
      </c>
      <c r="D797" s="5" t="s">
        <v>2658</v>
      </c>
      <c r="E797" s="8" t="s">
        <v>2659</v>
      </c>
      <c r="F797" s="8" t="s">
        <v>2660</v>
      </c>
      <c r="G797" s="5" t="s">
        <v>446</v>
      </c>
      <c r="H797" s="6">
        <v>6400</v>
      </c>
      <c r="I797" s="6">
        <v>6400</v>
      </c>
      <c r="J797" s="7">
        <v>1</v>
      </c>
      <c r="K797" s="6"/>
      <c r="L797" s="6"/>
      <c r="M797" s="6">
        <v>6400</v>
      </c>
    </row>
    <row r="798" spans="1:13" x14ac:dyDescent="0.25">
      <c r="A798" s="5" t="s">
        <v>140</v>
      </c>
      <c r="B798" s="5" t="s">
        <v>139</v>
      </c>
      <c r="C798" s="5" t="s">
        <v>154</v>
      </c>
      <c r="D798" s="5" t="s">
        <v>2661</v>
      </c>
      <c r="E798" s="8" t="s">
        <v>2662</v>
      </c>
      <c r="F798" s="8" t="s">
        <v>2663</v>
      </c>
      <c r="G798" s="5" t="s">
        <v>446</v>
      </c>
      <c r="H798" s="6">
        <v>4480</v>
      </c>
      <c r="I798" s="6">
        <v>4480</v>
      </c>
      <c r="J798" s="7">
        <v>1</v>
      </c>
      <c r="K798" s="6"/>
      <c r="L798" s="6"/>
      <c r="M798" s="6">
        <v>4480</v>
      </c>
    </row>
    <row r="799" spans="1:13" ht="30" x14ac:dyDescent="0.25">
      <c r="A799" s="5" t="s">
        <v>140</v>
      </c>
      <c r="B799" s="5" t="s">
        <v>139</v>
      </c>
      <c r="C799" s="5" t="s">
        <v>154</v>
      </c>
      <c r="D799" s="5" t="s">
        <v>2664</v>
      </c>
      <c r="E799" s="8" t="s">
        <v>2665</v>
      </c>
      <c r="F799" s="8" t="s">
        <v>2666</v>
      </c>
      <c r="G799" s="5" t="s">
        <v>446</v>
      </c>
      <c r="H799" s="6">
        <v>3200</v>
      </c>
      <c r="I799" s="6">
        <v>3200</v>
      </c>
      <c r="J799" s="7">
        <v>1</v>
      </c>
      <c r="K799" s="6"/>
      <c r="L799" s="6"/>
      <c r="M799" s="6">
        <v>3200</v>
      </c>
    </row>
    <row r="800" spans="1:13" ht="30" x14ac:dyDescent="0.25">
      <c r="A800" s="5" t="s">
        <v>140</v>
      </c>
      <c r="B800" s="5" t="s">
        <v>139</v>
      </c>
      <c r="C800" s="5" t="s">
        <v>154</v>
      </c>
      <c r="D800" s="5" t="s">
        <v>2667</v>
      </c>
      <c r="E800" s="8" t="s">
        <v>2668</v>
      </c>
      <c r="F800" s="8" t="s">
        <v>2669</v>
      </c>
      <c r="G800" s="5" t="s">
        <v>446</v>
      </c>
      <c r="H800" s="6">
        <v>3200</v>
      </c>
      <c r="I800" s="6">
        <v>3200</v>
      </c>
      <c r="J800" s="7">
        <v>1</v>
      </c>
      <c r="K800" s="6"/>
      <c r="L800" s="6"/>
      <c r="M800" s="6">
        <v>3200</v>
      </c>
    </row>
    <row r="801" spans="1:13" ht="30" x14ac:dyDescent="0.25">
      <c r="A801" s="5" t="s">
        <v>140</v>
      </c>
      <c r="B801" s="5" t="s">
        <v>139</v>
      </c>
      <c r="C801" s="5" t="s">
        <v>154</v>
      </c>
      <c r="D801" s="5" t="s">
        <v>2670</v>
      </c>
      <c r="E801" s="8" t="s">
        <v>2671</v>
      </c>
      <c r="F801" s="8" t="s">
        <v>2672</v>
      </c>
      <c r="G801" s="5" t="s">
        <v>442</v>
      </c>
      <c r="H801" s="6">
        <v>3200</v>
      </c>
      <c r="I801" s="6"/>
      <c r="J801" s="5"/>
      <c r="K801" s="6"/>
      <c r="L801" s="6"/>
      <c r="M801" s="6"/>
    </row>
    <row r="802" spans="1:13" ht="30" x14ac:dyDescent="0.25">
      <c r="A802" s="5" t="s">
        <v>140</v>
      </c>
      <c r="B802" s="5" t="s">
        <v>139</v>
      </c>
      <c r="C802" s="5" t="s">
        <v>154</v>
      </c>
      <c r="D802" s="5" t="s">
        <v>2673</v>
      </c>
      <c r="E802" s="8" t="s">
        <v>2674</v>
      </c>
      <c r="F802" s="8" t="s">
        <v>2675</v>
      </c>
      <c r="G802" s="5" t="s">
        <v>446</v>
      </c>
      <c r="H802" s="6">
        <v>4480</v>
      </c>
      <c r="I802" s="6">
        <v>4480</v>
      </c>
      <c r="J802" s="7">
        <v>1</v>
      </c>
      <c r="K802" s="6"/>
      <c r="L802" s="6"/>
      <c r="M802" s="6">
        <v>4480</v>
      </c>
    </row>
    <row r="803" spans="1:13" ht="30" x14ac:dyDescent="0.25">
      <c r="A803" s="5" t="s">
        <v>140</v>
      </c>
      <c r="B803" s="5" t="s">
        <v>139</v>
      </c>
      <c r="C803" s="5" t="s">
        <v>154</v>
      </c>
      <c r="D803" s="5" t="s">
        <v>2676</v>
      </c>
      <c r="E803" s="8" t="s">
        <v>2677</v>
      </c>
      <c r="F803" s="8" t="s">
        <v>2678</v>
      </c>
      <c r="G803" s="5" t="s">
        <v>446</v>
      </c>
      <c r="H803" s="6">
        <v>4480</v>
      </c>
      <c r="I803" s="6">
        <v>4480</v>
      </c>
      <c r="J803" s="7">
        <v>1</v>
      </c>
      <c r="K803" s="6"/>
      <c r="L803" s="6"/>
      <c r="M803" s="6">
        <v>4480</v>
      </c>
    </row>
    <row r="804" spans="1:13" x14ac:dyDescent="0.25">
      <c r="A804" s="5" t="s">
        <v>140</v>
      </c>
      <c r="B804" s="5" t="s">
        <v>139</v>
      </c>
      <c r="C804" s="5" t="s">
        <v>154</v>
      </c>
      <c r="D804" s="5" t="s">
        <v>2679</v>
      </c>
      <c r="E804" s="8" t="s">
        <v>2680</v>
      </c>
      <c r="F804" s="8" t="s">
        <v>2681</v>
      </c>
      <c r="G804" s="5" t="s">
        <v>442</v>
      </c>
      <c r="H804" s="6">
        <v>3200</v>
      </c>
      <c r="I804" s="6"/>
      <c r="J804" s="5"/>
      <c r="K804" s="6"/>
      <c r="L804" s="6"/>
      <c r="M804" s="6"/>
    </row>
    <row r="805" spans="1:13" x14ac:dyDescent="0.25">
      <c r="A805" s="5" t="s">
        <v>140</v>
      </c>
      <c r="B805" s="5" t="s">
        <v>139</v>
      </c>
      <c r="C805" s="5" t="s">
        <v>154</v>
      </c>
      <c r="D805" s="5" t="s">
        <v>2682</v>
      </c>
      <c r="E805" s="8" t="s">
        <v>2683</v>
      </c>
      <c r="F805" s="8" t="s">
        <v>2684</v>
      </c>
      <c r="G805" s="5" t="s">
        <v>446</v>
      </c>
      <c r="H805" s="6">
        <v>3200</v>
      </c>
      <c r="I805" s="6">
        <v>3200</v>
      </c>
      <c r="J805" s="7">
        <v>1</v>
      </c>
      <c r="K805" s="6"/>
      <c r="L805" s="6"/>
      <c r="M805" s="6">
        <v>3200</v>
      </c>
    </row>
    <row r="806" spans="1:13" x14ac:dyDescent="0.25">
      <c r="A806" s="5" t="s">
        <v>140</v>
      </c>
      <c r="B806" s="5" t="s">
        <v>139</v>
      </c>
      <c r="C806" s="5" t="s">
        <v>154</v>
      </c>
      <c r="D806" s="5" t="s">
        <v>2685</v>
      </c>
      <c r="E806" s="8" t="s">
        <v>2686</v>
      </c>
      <c r="F806" s="8" t="s">
        <v>2687</v>
      </c>
      <c r="G806" s="5" t="s">
        <v>446</v>
      </c>
      <c r="H806" s="6">
        <v>4480</v>
      </c>
      <c r="I806" s="6">
        <v>4480</v>
      </c>
      <c r="J806" s="7">
        <v>1</v>
      </c>
      <c r="K806" s="6"/>
      <c r="L806" s="6"/>
      <c r="M806" s="6">
        <v>4480</v>
      </c>
    </row>
    <row r="807" spans="1:13" ht="30" x14ac:dyDescent="0.25">
      <c r="A807" s="5" t="s">
        <v>140</v>
      </c>
      <c r="B807" s="5" t="s">
        <v>139</v>
      </c>
      <c r="C807" s="5" t="s">
        <v>154</v>
      </c>
      <c r="D807" s="5" t="s">
        <v>2688</v>
      </c>
      <c r="E807" s="8" t="s">
        <v>2689</v>
      </c>
      <c r="F807" s="8" t="s">
        <v>2690</v>
      </c>
      <c r="G807" s="5" t="s">
        <v>446</v>
      </c>
      <c r="H807" s="6">
        <v>4480</v>
      </c>
      <c r="I807" s="6">
        <v>4480</v>
      </c>
      <c r="J807" s="7">
        <v>1</v>
      </c>
      <c r="K807" s="6"/>
      <c r="L807" s="6"/>
      <c r="M807" s="6">
        <v>4480</v>
      </c>
    </row>
    <row r="808" spans="1:13" ht="60" x14ac:dyDescent="0.25">
      <c r="A808" s="5" t="s">
        <v>140</v>
      </c>
      <c r="B808" s="5" t="s">
        <v>139</v>
      </c>
      <c r="C808" s="5" t="s">
        <v>154</v>
      </c>
      <c r="D808" s="5" t="s">
        <v>2691</v>
      </c>
      <c r="E808" s="8" t="s">
        <v>2692</v>
      </c>
      <c r="F808" s="8" t="s">
        <v>2693</v>
      </c>
      <c r="G808" s="5" t="s">
        <v>446</v>
      </c>
      <c r="H808" s="6">
        <v>3200</v>
      </c>
      <c r="I808" s="6">
        <v>3200</v>
      </c>
      <c r="J808" s="7">
        <v>1</v>
      </c>
      <c r="K808" s="6"/>
      <c r="L808" s="6"/>
      <c r="M808" s="6">
        <v>3200</v>
      </c>
    </row>
    <row r="809" spans="1:13" ht="30" x14ac:dyDescent="0.25">
      <c r="A809" s="5" t="s">
        <v>140</v>
      </c>
      <c r="B809" s="5" t="s">
        <v>139</v>
      </c>
      <c r="C809" s="5" t="s">
        <v>154</v>
      </c>
      <c r="D809" s="5" t="s">
        <v>2694</v>
      </c>
      <c r="E809" s="8" t="s">
        <v>2695</v>
      </c>
      <c r="F809" s="8" t="s">
        <v>2696</v>
      </c>
      <c r="G809" s="5" t="s">
        <v>446</v>
      </c>
      <c r="H809" s="6">
        <v>3200</v>
      </c>
      <c r="I809" s="6">
        <v>3200</v>
      </c>
      <c r="J809" s="7">
        <v>1</v>
      </c>
      <c r="K809" s="6"/>
      <c r="L809" s="6"/>
      <c r="M809" s="6">
        <v>3200</v>
      </c>
    </row>
    <row r="810" spans="1:13" ht="30" x14ac:dyDescent="0.25">
      <c r="A810" s="5" t="s">
        <v>140</v>
      </c>
      <c r="B810" s="5" t="s">
        <v>139</v>
      </c>
      <c r="C810" s="5" t="s">
        <v>154</v>
      </c>
      <c r="D810" s="5" t="s">
        <v>2697</v>
      </c>
      <c r="E810" s="8" t="s">
        <v>2698</v>
      </c>
      <c r="F810" s="8" t="s">
        <v>2699</v>
      </c>
      <c r="G810" s="5" t="s">
        <v>446</v>
      </c>
      <c r="H810" s="6">
        <v>3200</v>
      </c>
      <c r="I810" s="6">
        <v>3200</v>
      </c>
      <c r="J810" s="7">
        <v>1</v>
      </c>
      <c r="K810" s="6"/>
      <c r="L810" s="6"/>
      <c r="M810" s="6">
        <v>3200</v>
      </c>
    </row>
    <row r="811" spans="1:13" ht="30" x14ac:dyDescent="0.25">
      <c r="A811" s="5" t="s">
        <v>140</v>
      </c>
      <c r="B811" s="5" t="s">
        <v>139</v>
      </c>
      <c r="C811" s="5" t="s">
        <v>154</v>
      </c>
      <c r="D811" s="5" t="s">
        <v>2700</v>
      </c>
      <c r="E811" s="8" t="s">
        <v>2701</v>
      </c>
      <c r="F811" s="8" t="s">
        <v>2702</v>
      </c>
      <c r="G811" s="5" t="s">
        <v>446</v>
      </c>
      <c r="H811" s="6">
        <v>8960</v>
      </c>
      <c r="I811" s="6">
        <v>8960</v>
      </c>
      <c r="J811" s="7">
        <v>0.94120000000000004</v>
      </c>
      <c r="K811" s="6"/>
      <c r="L811" s="6"/>
      <c r="M811" s="6">
        <v>8960</v>
      </c>
    </row>
    <row r="812" spans="1:13" ht="30" x14ac:dyDescent="0.25">
      <c r="A812" s="5" t="s">
        <v>140</v>
      </c>
      <c r="B812" s="5" t="s">
        <v>139</v>
      </c>
      <c r="C812" s="5" t="s">
        <v>154</v>
      </c>
      <c r="D812" s="5" t="s">
        <v>2703</v>
      </c>
      <c r="E812" s="8" t="s">
        <v>2704</v>
      </c>
      <c r="F812" s="8" t="s">
        <v>2705</v>
      </c>
      <c r="G812" s="5" t="s">
        <v>446</v>
      </c>
      <c r="H812" s="6">
        <v>3200</v>
      </c>
      <c r="I812" s="6">
        <v>3200</v>
      </c>
      <c r="J812" s="7">
        <v>1</v>
      </c>
      <c r="K812" s="6"/>
      <c r="L812" s="6"/>
      <c r="M812" s="6">
        <v>3200</v>
      </c>
    </row>
    <row r="813" spans="1:13" x14ac:dyDescent="0.25">
      <c r="A813" s="5" t="s">
        <v>140</v>
      </c>
      <c r="B813" s="5" t="s">
        <v>139</v>
      </c>
      <c r="C813" s="5" t="s">
        <v>154</v>
      </c>
      <c r="D813" s="5" t="s">
        <v>2706</v>
      </c>
      <c r="E813" s="8" t="s">
        <v>2707</v>
      </c>
      <c r="F813" s="8" t="s">
        <v>2708</v>
      </c>
      <c r="G813" s="5" t="s">
        <v>446</v>
      </c>
      <c r="H813" s="6">
        <v>3200</v>
      </c>
      <c r="I813" s="6">
        <v>3200</v>
      </c>
      <c r="J813" s="7">
        <v>1</v>
      </c>
      <c r="K813" s="6"/>
      <c r="L813" s="6"/>
      <c r="M813" s="6">
        <v>3200</v>
      </c>
    </row>
    <row r="814" spans="1:13" x14ac:dyDescent="0.25">
      <c r="A814" s="5" t="s">
        <v>140</v>
      </c>
      <c r="B814" s="5" t="s">
        <v>139</v>
      </c>
      <c r="C814" s="5" t="s">
        <v>154</v>
      </c>
      <c r="D814" s="5" t="s">
        <v>2709</v>
      </c>
      <c r="E814" s="8" t="s">
        <v>2316</v>
      </c>
      <c r="F814" s="8" t="s">
        <v>2710</v>
      </c>
      <c r="G814" s="5" t="s">
        <v>442</v>
      </c>
      <c r="H814" s="6">
        <v>6870</v>
      </c>
      <c r="I814" s="6"/>
      <c r="J814" s="5"/>
      <c r="K814" s="6"/>
      <c r="L814" s="6"/>
      <c r="M814" s="6"/>
    </row>
    <row r="815" spans="1:13" x14ac:dyDescent="0.25">
      <c r="A815" s="5" t="s">
        <v>140</v>
      </c>
      <c r="B815" s="5" t="s">
        <v>139</v>
      </c>
      <c r="C815" s="5" t="s">
        <v>154</v>
      </c>
      <c r="D815" s="5" t="s">
        <v>2711</v>
      </c>
      <c r="E815" s="8" t="s">
        <v>2712</v>
      </c>
      <c r="F815" s="8" t="s">
        <v>2713</v>
      </c>
      <c r="G815" s="5" t="s">
        <v>446</v>
      </c>
      <c r="H815" s="6">
        <v>6400</v>
      </c>
      <c r="I815" s="6">
        <v>6400</v>
      </c>
      <c r="J815" s="7">
        <v>1</v>
      </c>
      <c r="K815" s="6"/>
      <c r="L815" s="6"/>
      <c r="M815" s="6">
        <v>6400</v>
      </c>
    </row>
    <row r="816" spans="1:13" ht="30" x14ac:dyDescent="0.25">
      <c r="A816" s="5" t="s">
        <v>140</v>
      </c>
      <c r="B816" s="5" t="s">
        <v>139</v>
      </c>
      <c r="C816" s="5" t="s">
        <v>154</v>
      </c>
      <c r="D816" s="5" t="s">
        <v>2714</v>
      </c>
      <c r="E816" s="8" t="s">
        <v>2715</v>
      </c>
      <c r="F816" s="8" t="s">
        <v>2716</v>
      </c>
      <c r="G816" s="5" t="s">
        <v>446</v>
      </c>
      <c r="H816" s="6">
        <v>3200</v>
      </c>
      <c r="I816" s="6">
        <v>3200</v>
      </c>
      <c r="J816" s="7">
        <v>1</v>
      </c>
      <c r="K816" s="6"/>
      <c r="L816" s="6"/>
      <c r="M816" s="6">
        <v>3200</v>
      </c>
    </row>
    <row r="817" spans="1:13" ht="30" x14ac:dyDescent="0.25">
      <c r="A817" s="5" t="s">
        <v>140</v>
      </c>
      <c r="B817" s="5" t="s">
        <v>139</v>
      </c>
      <c r="C817" s="5" t="s">
        <v>154</v>
      </c>
      <c r="D817" s="5" t="s">
        <v>2717</v>
      </c>
      <c r="E817" s="8" t="s">
        <v>2718</v>
      </c>
      <c r="F817" s="8" t="s">
        <v>2719</v>
      </c>
      <c r="G817" s="5" t="s">
        <v>446</v>
      </c>
      <c r="H817" s="6">
        <v>3200</v>
      </c>
      <c r="I817" s="6">
        <v>3200</v>
      </c>
      <c r="J817" s="7">
        <v>1</v>
      </c>
      <c r="K817" s="6"/>
      <c r="L817" s="6"/>
      <c r="M817" s="6">
        <v>3200</v>
      </c>
    </row>
    <row r="818" spans="1:13" x14ac:dyDescent="0.25">
      <c r="A818" s="5" t="s">
        <v>140</v>
      </c>
      <c r="B818" s="5" t="s">
        <v>139</v>
      </c>
      <c r="C818" s="5" t="s">
        <v>154</v>
      </c>
      <c r="D818" s="5" t="s">
        <v>2720</v>
      </c>
      <c r="E818" s="8" t="s">
        <v>2721</v>
      </c>
      <c r="F818" s="8" t="s">
        <v>2722</v>
      </c>
      <c r="G818" s="5" t="s">
        <v>446</v>
      </c>
      <c r="H818" s="6">
        <v>3200</v>
      </c>
      <c r="I818" s="6">
        <v>3200</v>
      </c>
      <c r="J818" s="7">
        <v>1</v>
      </c>
      <c r="K818" s="6"/>
      <c r="L818" s="6"/>
      <c r="M818" s="6">
        <v>3200</v>
      </c>
    </row>
    <row r="819" spans="1:13" x14ac:dyDescent="0.25">
      <c r="A819" s="5" t="s">
        <v>140</v>
      </c>
      <c r="B819" s="5" t="s">
        <v>139</v>
      </c>
      <c r="C819" s="5" t="s">
        <v>154</v>
      </c>
      <c r="D819" s="5" t="s">
        <v>2723</v>
      </c>
      <c r="E819" s="8" t="s">
        <v>2724</v>
      </c>
      <c r="F819" s="8" t="s">
        <v>2725</v>
      </c>
      <c r="G819" s="5" t="s">
        <v>446</v>
      </c>
      <c r="H819" s="6">
        <v>3200</v>
      </c>
      <c r="I819" s="6">
        <v>3200</v>
      </c>
      <c r="J819" s="7">
        <v>1</v>
      </c>
      <c r="K819" s="6"/>
      <c r="L819" s="6"/>
      <c r="M819" s="6">
        <v>3200</v>
      </c>
    </row>
    <row r="820" spans="1:13" x14ac:dyDescent="0.25">
      <c r="A820" s="5" t="s">
        <v>140</v>
      </c>
      <c r="B820" s="5" t="s">
        <v>139</v>
      </c>
      <c r="C820" s="5" t="s">
        <v>154</v>
      </c>
      <c r="D820" s="5" t="s">
        <v>2726</v>
      </c>
      <c r="E820" s="8" t="s">
        <v>2727</v>
      </c>
      <c r="F820" s="8" t="s">
        <v>2728</v>
      </c>
      <c r="G820" s="5" t="s">
        <v>446</v>
      </c>
      <c r="H820" s="6">
        <v>3200</v>
      </c>
      <c r="I820" s="6">
        <v>3200</v>
      </c>
      <c r="J820" s="7">
        <v>1</v>
      </c>
      <c r="K820" s="6"/>
      <c r="L820" s="6"/>
      <c r="M820" s="6">
        <v>3200</v>
      </c>
    </row>
    <row r="821" spans="1:13" x14ac:dyDescent="0.25">
      <c r="A821" s="5" t="s">
        <v>140</v>
      </c>
      <c r="B821" s="5" t="s">
        <v>139</v>
      </c>
      <c r="C821" s="5" t="s">
        <v>154</v>
      </c>
      <c r="D821" s="5" t="s">
        <v>2729</v>
      </c>
      <c r="E821" s="8" t="s">
        <v>2730</v>
      </c>
      <c r="F821" s="8" t="s">
        <v>2731</v>
      </c>
      <c r="G821" s="5" t="s">
        <v>446</v>
      </c>
      <c r="H821" s="6">
        <v>3200</v>
      </c>
      <c r="I821" s="6">
        <v>3200</v>
      </c>
      <c r="J821" s="7">
        <v>1</v>
      </c>
      <c r="K821" s="6"/>
      <c r="L821" s="6"/>
      <c r="M821" s="6">
        <v>3200</v>
      </c>
    </row>
    <row r="822" spans="1:13" ht="30" x14ac:dyDescent="0.25">
      <c r="A822" s="5" t="s">
        <v>140</v>
      </c>
      <c r="B822" s="5" t="s">
        <v>139</v>
      </c>
      <c r="C822" s="5" t="s">
        <v>154</v>
      </c>
      <c r="D822" s="5" t="s">
        <v>2732</v>
      </c>
      <c r="E822" s="8" t="s">
        <v>2733</v>
      </c>
      <c r="F822" s="8" t="s">
        <v>2734</v>
      </c>
      <c r="G822" s="5" t="s">
        <v>442</v>
      </c>
      <c r="H822" s="6">
        <v>3200</v>
      </c>
      <c r="I822" s="6"/>
      <c r="J822" s="5"/>
      <c r="K822" s="6">
        <v>3200</v>
      </c>
      <c r="L822" s="6"/>
      <c r="M822" s="6">
        <v>3200</v>
      </c>
    </row>
    <row r="823" spans="1:13" ht="30" x14ac:dyDescent="0.25">
      <c r="A823" s="5" t="s">
        <v>140</v>
      </c>
      <c r="B823" s="5" t="s">
        <v>139</v>
      </c>
      <c r="C823" s="5" t="s">
        <v>154</v>
      </c>
      <c r="D823" s="5" t="s">
        <v>2735</v>
      </c>
      <c r="E823" s="8" t="s">
        <v>2736</v>
      </c>
      <c r="F823" s="8" t="s">
        <v>2737</v>
      </c>
      <c r="G823" s="5" t="s">
        <v>446</v>
      </c>
      <c r="H823" s="6">
        <v>5856</v>
      </c>
      <c r="I823" s="6">
        <v>5856</v>
      </c>
      <c r="J823" s="7">
        <v>1</v>
      </c>
      <c r="K823" s="6"/>
      <c r="L823" s="6"/>
      <c r="M823" s="6">
        <v>5856</v>
      </c>
    </row>
    <row r="824" spans="1:13" x14ac:dyDescent="0.25">
      <c r="A824" s="5" t="s">
        <v>140</v>
      </c>
      <c r="B824" s="5" t="s">
        <v>139</v>
      </c>
      <c r="C824" s="5" t="s">
        <v>154</v>
      </c>
      <c r="D824" s="5" t="s">
        <v>2738</v>
      </c>
      <c r="E824" s="8" t="s">
        <v>2739</v>
      </c>
      <c r="F824" s="8" t="s">
        <v>2740</v>
      </c>
      <c r="G824" s="5" t="s">
        <v>442</v>
      </c>
      <c r="H824" s="6">
        <v>3200</v>
      </c>
      <c r="I824" s="6"/>
      <c r="J824" s="5"/>
      <c r="K824" s="6"/>
      <c r="L824" s="6"/>
      <c r="M824" s="6"/>
    </row>
    <row r="825" spans="1:13" ht="30" x14ac:dyDescent="0.25">
      <c r="A825" s="5" t="s">
        <v>140</v>
      </c>
      <c r="B825" s="5" t="s">
        <v>139</v>
      </c>
      <c r="C825" s="5" t="s">
        <v>154</v>
      </c>
      <c r="D825" s="5" t="s">
        <v>2741</v>
      </c>
      <c r="E825" s="8" t="s">
        <v>2742</v>
      </c>
      <c r="F825" s="8" t="s">
        <v>2743</v>
      </c>
      <c r="G825" s="5" t="s">
        <v>446</v>
      </c>
      <c r="H825" s="6">
        <v>3200</v>
      </c>
      <c r="I825" s="6">
        <v>3200</v>
      </c>
      <c r="J825" s="7">
        <v>1</v>
      </c>
      <c r="K825" s="6"/>
      <c r="L825" s="6"/>
      <c r="M825" s="6">
        <v>3200</v>
      </c>
    </row>
    <row r="826" spans="1:13" x14ac:dyDescent="0.25">
      <c r="A826" s="5" t="s">
        <v>140</v>
      </c>
      <c r="B826" s="5" t="s">
        <v>139</v>
      </c>
      <c r="C826" s="5" t="s">
        <v>154</v>
      </c>
      <c r="D826" s="5" t="s">
        <v>2744</v>
      </c>
      <c r="E826" s="8" t="s">
        <v>2745</v>
      </c>
      <c r="F826" s="8" t="s">
        <v>2746</v>
      </c>
      <c r="G826" s="5" t="s">
        <v>446</v>
      </c>
      <c r="H826" s="6">
        <v>4480</v>
      </c>
      <c r="I826" s="6">
        <v>4480</v>
      </c>
      <c r="J826" s="7">
        <v>1</v>
      </c>
      <c r="K826" s="6"/>
      <c r="L826" s="6"/>
      <c r="M826" s="6">
        <v>4480</v>
      </c>
    </row>
    <row r="827" spans="1:13" ht="30" x14ac:dyDescent="0.25">
      <c r="A827" s="5" t="s">
        <v>140</v>
      </c>
      <c r="B827" s="5" t="s">
        <v>139</v>
      </c>
      <c r="C827" s="5" t="s">
        <v>154</v>
      </c>
      <c r="D827" s="5" t="s">
        <v>2747</v>
      </c>
      <c r="E827" s="8" t="s">
        <v>2748</v>
      </c>
      <c r="F827" s="8" t="s">
        <v>2749</v>
      </c>
      <c r="G827" s="5" t="s">
        <v>442</v>
      </c>
      <c r="H827" s="6">
        <v>3200</v>
      </c>
      <c r="I827" s="6"/>
      <c r="J827" s="5"/>
      <c r="K827" s="6"/>
      <c r="L827" s="6"/>
      <c r="M827" s="6"/>
    </row>
    <row r="828" spans="1:13" ht="45" x14ac:dyDescent="0.25">
      <c r="A828" s="5" t="s">
        <v>140</v>
      </c>
      <c r="B828" s="5" t="s">
        <v>139</v>
      </c>
      <c r="C828" s="5" t="s">
        <v>154</v>
      </c>
      <c r="D828" s="5" t="s">
        <v>2750</v>
      </c>
      <c r="E828" s="8" t="s">
        <v>2751</v>
      </c>
      <c r="F828" s="8" t="s">
        <v>2752</v>
      </c>
      <c r="G828" s="5" t="s">
        <v>446</v>
      </c>
      <c r="H828" s="6">
        <v>4480</v>
      </c>
      <c r="I828" s="6">
        <v>4480</v>
      </c>
      <c r="J828" s="7">
        <v>1</v>
      </c>
      <c r="K828" s="6"/>
      <c r="L828" s="6"/>
      <c r="M828" s="6">
        <v>4480</v>
      </c>
    </row>
    <row r="829" spans="1:13" x14ac:dyDescent="0.25">
      <c r="A829" s="5" t="s">
        <v>140</v>
      </c>
      <c r="B829" s="5" t="s">
        <v>139</v>
      </c>
      <c r="C829" s="5" t="s">
        <v>154</v>
      </c>
      <c r="D829" s="5" t="s">
        <v>2753</v>
      </c>
      <c r="E829" s="8" t="s">
        <v>2754</v>
      </c>
      <c r="F829" s="8" t="s">
        <v>2755</v>
      </c>
      <c r="G829" s="5" t="s">
        <v>446</v>
      </c>
      <c r="H829" s="6">
        <v>3200</v>
      </c>
      <c r="I829" s="6">
        <v>3200</v>
      </c>
      <c r="J829" s="7">
        <v>1</v>
      </c>
      <c r="K829" s="6"/>
      <c r="L829" s="6"/>
      <c r="M829" s="6">
        <v>3200</v>
      </c>
    </row>
    <row r="830" spans="1:13" x14ac:dyDescent="0.25">
      <c r="A830" s="5" t="s">
        <v>140</v>
      </c>
      <c r="B830" s="5" t="s">
        <v>139</v>
      </c>
      <c r="C830" s="5" t="s">
        <v>154</v>
      </c>
      <c r="D830" s="5" t="s">
        <v>2756</v>
      </c>
      <c r="E830" s="8" t="s">
        <v>2757</v>
      </c>
      <c r="F830" s="8" t="s">
        <v>2758</v>
      </c>
      <c r="G830" s="5" t="s">
        <v>442</v>
      </c>
      <c r="H830" s="6">
        <v>4480</v>
      </c>
      <c r="I830" s="6"/>
      <c r="J830" s="5"/>
      <c r="K830" s="6"/>
      <c r="L830" s="6"/>
      <c r="M830" s="6"/>
    </row>
    <row r="831" spans="1:13" ht="30" x14ac:dyDescent="0.25">
      <c r="A831" s="5" t="s">
        <v>140</v>
      </c>
      <c r="B831" s="5" t="s">
        <v>139</v>
      </c>
      <c r="C831" s="5" t="s">
        <v>154</v>
      </c>
      <c r="D831" s="5" t="s">
        <v>2759</v>
      </c>
      <c r="E831" s="8" t="s">
        <v>2760</v>
      </c>
      <c r="F831" s="8" t="s">
        <v>2761</v>
      </c>
      <c r="G831" s="5" t="s">
        <v>442</v>
      </c>
      <c r="H831" s="6">
        <v>3200</v>
      </c>
      <c r="I831" s="6">
        <v>3200</v>
      </c>
      <c r="J831" s="7">
        <v>1</v>
      </c>
      <c r="K831" s="6"/>
      <c r="L831" s="6"/>
      <c r="M831" s="6">
        <v>3200</v>
      </c>
    </row>
    <row r="832" spans="1:13" ht="30" x14ac:dyDescent="0.25">
      <c r="A832" s="5" t="s">
        <v>140</v>
      </c>
      <c r="B832" s="5" t="s">
        <v>139</v>
      </c>
      <c r="C832" s="5" t="s">
        <v>154</v>
      </c>
      <c r="D832" s="5" t="s">
        <v>2762</v>
      </c>
      <c r="E832" s="8" t="s">
        <v>2763</v>
      </c>
      <c r="F832" s="8" t="s">
        <v>2764</v>
      </c>
      <c r="G832" s="5" t="s">
        <v>446</v>
      </c>
      <c r="H832" s="6">
        <v>3200</v>
      </c>
      <c r="I832" s="6">
        <v>3200</v>
      </c>
      <c r="J832" s="7">
        <v>1</v>
      </c>
      <c r="K832" s="6"/>
      <c r="L832" s="6"/>
      <c r="M832" s="6">
        <v>3200</v>
      </c>
    </row>
    <row r="833" spans="1:13" ht="30" x14ac:dyDescent="0.25">
      <c r="A833" s="5" t="s">
        <v>140</v>
      </c>
      <c r="B833" s="5" t="s">
        <v>139</v>
      </c>
      <c r="C833" s="5" t="s">
        <v>154</v>
      </c>
      <c r="D833" s="5" t="s">
        <v>2765</v>
      </c>
      <c r="E833" s="8" t="s">
        <v>2766</v>
      </c>
      <c r="F833" s="8" t="s">
        <v>2767</v>
      </c>
      <c r="G833" s="5" t="s">
        <v>446</v>
      </c>
      <c r="H833" s="6">
        <v>3200</v>
      </c>
      <c r="I833" s="6">
        <v>3200</v>
      </c>
      <c r="J833" s="7">
        <v>1</v>
      </c>
      <c r="K833" s="6"/>
      <c r="L833" s="6"/>
      <c r="M833" s="6">
        <v>3200</v>
      </c>
    </row>
    <row r="834" spans="1:13" x14ac:dyDescent="0.25">
      <c r="A834" s="5" t="s">
        <v>140</v>
      </c>
      <c r="B834" s="5" t="s">
        <v>139</v>
      </c>
      <c r="C834" s="5" t="s">
        <v>154</v>
      </c>
      <c r="D834" s="5" t="s">
        <v>2768</v>
      </c>
      <c r="E834" s="8" t="s">
        <v>2769</v>
      </c>
      <c r="F834" s="8" t="s">
        <v>2770</v>
      </c>
      <c r="G834" s="5" t="s">
        <v>446</v>
      </c>
      <c r="H834" s="6">
        <v>4480</v>
      </c>
      <c r="I834" s="6">
        <v>4480</v>
      </c>
      <c r="J834" s="7">
        <v>1</v>
      </c>
      <c r="K834" s="6"/>
      <c r="L834" s="6"/>
      <c r="M834" s="6">
        <v>4480</v>
      </c>
    </row>
    <row r="835" spans="1:13" ht="30" x14ac:dyDescent="0.25">
      <c r="A835" s="5" t="s">
        <v>140</v>
      </c>
      <c r="B835" s="5" t="s">
        <v>139</v>
      </c>
      <c r="C835" s="5" t="s">
        <v>154</v>
      </c>
      <c r="D835" s="5" t="s">
        <v>2771</v>
      </c>
      <c r="E835" s="8" t="s">
        <v>2772</v>
      </c>
      <c r="F835" s="8" t="s">
        <v>2773</v>
      </c>
      <c r="G835" s="5" t="s">
        <v>446</v>
      </c>
      <c r="H835" s="6">
        <v>3200</v>
      </c>
      <c r="I835" s="6">
        <v>3200</v>
      </c>
      <c r="J835" s="7">
        <v>1</v>
      </c>
      <c r="K835" s="6"/>
      <c r="L835" s="6"/>
      <c r="M835" s="6">
        <v>3200</v>
      </c>
    </row>
    <row r="836" spans="1:13" ht="30" x14ac:dyDescent="0.25">
      <c r="A836" s="5" t="s">
        <v>140</v>
      </c>
      <c r="B836" s="5" t="s">
        <v>139</v>
      </c>
      <c r="C836" s="5" t="s">
        <v>154</v>
      </c>
      <c r="D836" s="5" t="s">
        <v>2774</v>
      </c>
      <c r="E836" s="8" t="s">
        <v>2775</v>
      </c>
      <c r="F836" s="8" t="s">
        <v>2776</v>
      </c>
      <c r="G836" s="5" t="s">
        <v>442</v>
      </c>
      <c r="H836" s="6">
        <v>4480</v>
      </c>
      <c r="I836" s="6"/>
      <c r="J836" s="5"/>
      <c r="K836" s="6"/>
      <c r="L836" s="6"/>
      <c r="M836" s="6"/>
    </row>
    <row r="837" spans="1:13" x14ac:dyDescent="0.25">
      <c r="A837" s="5" t="s">
        <v>140</v>
      </c>
      <c r="B837" s="5" t="s">
        <v>139</v>
      </c>
      <c r="C837" s="5" t="s">
        <v>154</v>
      </c>
      <c r="D837" s="5" t="s">
        <v>2777</v>
      </c>
      <c r="E837" s="8" t="s">
        <v>2778</v>
      </c>
      <c r="F837" s="8" t="s">
        <v>2779</v>
      </c>
      <c r="G837" s="5" t="s">
        <v>442</v>
      </c>
      <c r="H837" s="6">
        <v>3250</v>
      </c>
      <c r="I837" s="6"/>
      <c r="J837" s="5"/>
      <c r="K837" s="6"/>
      <c r="L837" s="6"/>
      <c r="M837" s="6"/>
    </row>
    <row r="838" spans="1:13" x14ac:dyDescent="0.25">
      <c r="A838" s="5" t="s">
        <v>140</v>
      </c>
      <c r="B838" s="5" t="s">
        <v>139</v>
      </c>
      <c r="C838" s="5" t="s">
        <v>154</v>
      </c>
      <c r="D838" s="5" t="s">
        <v>2780</v>
      </c>
      <c r="E838" s="8" t="s">
        <v>2781</v>
      </c>
      <c r="F838" s="8" t="s">
        <v>2782</v>
      </c>
      <c r="G838" s="5" t="s">
        <v>446</v>
      </c>
      <c r="H838" s="6">
        <v>3200</v>
      </c>
      <c r="I838" s="6">
        <v>3200</v>
      </c>
      <c r="J838" s="7">
        <v>1</v>
      </c>
      <c r="K838" s="6"/>
      <c r="L838" s="6"/>
      <c r="M838" s="6">
        <v>3200</v>
      </c>
    </row>
    <row r="839" spans="1:13" x14ac:dyDescent="0.25">
      <c r="A839" s="5" t="s">
        <v>140</v>
      </c>
      <c r="B839" s="5" t="s">
        <v>139</v>
      </c>
      <c r="C839" s="5" t="s">
        <v>154</v>
      </c>
      <c r="D839" s="5" t="s">
        <v>2783</v>
      </c>
      <c r="E839" s="8" t="s">
        <v>2784</v>
      </c>
      <c r="F839" s="8" t="s">
        <v>2785</v>
      </c>
      <c r="G839" s="5" t="s">
        <v>446</v>
      </c>
      <c r="H839" s="6">
        <v>4480</v>
      </c>
      <c r="I839" s="6">
        <v>4480</v>
      </c>
      <c r="J839" s="7">
        <v>1</v>
      </c>
      <c r="K839" s="6"/>
      <c r="L839" s="6"/>
      <c r="M839" s="6">
        <v>4480</v>
      </c>
    </row>
    <row r="840" spans="1:13" x14ac:dyDescent="0.25">
      <c r="A840" s="5" t="s">
        <v>140</v>
      </c>
      <c r="B840" s="5" t="s">
        <v>139</v>
      </c>
      <c r="C840" s="5" t="s">
        <v>154</v>
      </c>
      <c r="D840" s="5" t="s">
        <v>2786</v>
      </c>
      <c r="E840" s="8" t="s">
        <v>2787</v>
      </c>
      <c r="F840" s="8" t="s">
        <v>2788</v>
      </c>
      <c r="G840" s="5" t="s">
        <v>446</v>
      </c>
      <c r="H840" s="6">
        <v>3200</v>
      </c>
      <c r="I840" s="6">
        <v>3200</v>
      </c>
      <c r="J840" s="7">
        <v>1</v>
      </c>
      <c r="K840" s="6"/>
      <c r="L840" s="6"/>
      <c r="M840" s="6">
        <v>3200</v>
      </c>
    </row>
    <row r="841" spans="1:13" x14ac:dyDescent="0.25">
      <c r="A841" s="5" t="s">
        <v>140</v>
      </c>
      <c r="B841" s="5" t="s">
        <v>139</v>
      </c>
      <c r="C841" s="5" t="s">
        <v>154</v>
      </c>
      <c r="D841" s="5" t="s">
        <v>2789</v>
      </c>
      <c r="E841" s="8" t="s">
        <v>2790</v>
      </c>
      <c r="F841" s="8" t="s">
        <v>2791</v>
      </c>
      <c r="G841" s="5" t="s">
        <v>446</v>
      </c>
      <c r="H841" s="6">
        <v>4480</v>
      </c>
      <c r="I841" s="6">
        <v>4480</v>
      </c>
      <c r="J841" s="7">
        <v>1</v>
      </c>
      <c r="K841" s="6"/>
      <c r="L841" s="6"/>
      <c r="M841" s="6">
        <v>4480</v>
      </c>
    </row>
    <row r="842" spans="1:13" ht="45" x14ac:dyDescent="0.25">
      <c r="A842" s="5" t="s">
        <v>140</v>
      </c>
      <c r="B842" s="5" t="s">
        <v>139</v>
      </c>
      <c r="C842" s="5" t="s">
        <v>154</v>
      </c>
      <c r="D842" s="5" t="s">
        <v>2792</v>
      </c>
      <c r="E842" s="8" t="s">
        <v>2793</v>
      </c>
      <c r="F842" s="8" t="s">
        <v>2794</v>
      </c>
      <c r="G842" s="5" t="s">
        <v>446</v>
      </c>
      <c r="H842" s="6">
        <v>3200</v>
      </c>
      <c r="I842" s="6">
        <v>3200</v>
      </c>
      <c r="J842" s="7">
        <v>1</v>
      </c>
      <c r="K842" s="6"/>
      <c r="L842" s="6"/>
      <c r="M842" s="6">
        <v>3200</v>
      </c>
    </row>
    <row r="843" spans="1:13" x14ac:dyDescent="0.25">
      <c r="A843" s="5" t="s">
        <v>140</v>
      </c>
      <c r="B843" s="5" t="s">
        <v>139</v>
      </c>
      <c r="C843" s="5" t="s">
        <v>154</v>
      </c>
      <c r="D843" s="5" t="s">
        <v>2795</v>
      </c>
      <c r="E843" s="8" t="s">
        <v>2796</v>
      </c>
      <c r="F843" s="8" t="s">
        <v>2797</v>
      </c>
      <c r="G843" s="5" t="s">
        <v>442</v>
      </c>
      <c r="H843" s="6">
        <v>6400</v>
      </c>
      <c r="I843" s="6"/>
      <c r="J843" s="5"/>
      <c r="K843" s="6"/>
      <c r="L843" s="6"/>
      <c r="M843" s="6"/>
    </row>
    <row r="844" spans="1:13" x14ac:dyDescent="0.25">
      <c r="A844" s="5" t="s">
        <v>140</v>
      </c>
      <c r="B844" s="5" t="s">
        <v>139</v>
      </c>
      <c r="C844" s="5" t="s">
        <v>154</v>
      </c>
      <c r="D844" s="5" t="s">
        <v>2798</v>
      </c>
      <c r="E844" s="8" t="s">
        <v>2799</v>
      </c>
      <c r="F844" s="8" t="s">
        <v>2800</v>
      </c>
      <c r="G844" s="5" t="s">
        <v>446</v>
      </c>
      <c r="H844" s="6">
        <v>4480</v>
      </c>
      <c r="I844" s="6">
        <v>4480</v>
      </c>
      <c r="J844" s="7">
        <v>1</v>
      </c>
      <c r="K844" s="6"/>
      <c r="L844" s="6"/>
      <c r="M844" s="6">
        <v>4480</v>
      </c>
    </row>
    <row r="845" spans="1:13" x14ac:dyDescent="0.25">
      <c r="A845" s="5" t="s">
        <v>140</v>
      </c>
      <c r="B845" s="5" t="s">
        <v>139</v>
      </c>
      <c r="C845" s="5" t="s">
        <v>154</v>
      </c>
      <c r="D845" s="5" t="s">
        <v>2801</v>
      </c>
      <c r="E845" s="8" t="s">
        <v>2802</v>
      </c>
      <c r="F845" s="8" t="s">
        <v>2803</v>
      </c>
      <c r="G845" s="5" t="s">
        <v>446</v>
      </c>
      <c r="H845" s="6">
        <v>4480</v>
      </c>
      <c r="I845" s="6">
        <v>4480</v>
      </c>
      <c r="J845" s="7">
        <v>1</v>
      </c>
      <c r="K845" s="6"/>
      <c r="L845" s="6"/>
      <c r="M845" s="6">
        <v>4480</v>
      </c>
    </row>
    <row r="846" spans="1:13" x14ac:dyDescent="0.25">
      <c r="A846" s="5" t="s">
        <v>140</v>
      </c>
      <c r="B846" s="5" t="s">
        <v>139</v>
      </c>
      <c r="C846" s="5" t="s">
        <v>154</v>
      </c>
      <c r="D846" s="5" t="s">
        <v>2804</v>
      </c>
      <c r="E846" s="8" t="s">
        <v>2805</v>
      </c>
      <c r="F846" s="8" t="s">
        <v>2806</v>
      </c>
      <c r="G846" s="5" t="s">
        <v>446</v>
      </c>
      <c r="H846" s="6">
        <v>4480</v>
      </c>
      <c r="I846" s="6">
        <v>4480</v>
      </c>
      <c r="J846" s="7">
        <v>1</v>
      </c>
      <c r="K846" s="6"/>
      <c r="L846" s="6"/>
      <c r="M846" s="6">
        <v>4480</v>
      </c>
    </row>
    <row r="847" spans="1:13" ht="30" x14ac:dyDescent="0.25">
      <c r="A847" s="5" t="s">
        <v>140</v>
      </c>
      <c r="B847" s="5" t="s">
        <v>139</v>
      </c>
      <c r="C847" s="5" t="s">
        <v>154</v>
      </c>
      <c r="D847" s="5" t="s">
        <v>2807</v>
      </c>
      <c r="E847" s="8" t="s">
        <v>2808</v>
      </c>
      <c r="F847" s="8" t="s">
        <v>2809</v>
      </c>
      <c r="G847" s="5" t="s">
        <v>442</v>
      </c>
      <c r="H847" s="6">
        <v>3200</v>
      </c>
      <c r="I847" s="6"/>
      <c r="J847" s="5"/>
      <c r="K847" s="6"/>
      <c r="L847" s="6"/>
      <c r="M847" s="6"/>
    </row>
    <row r="848" spans="1:13" ht="30" x14ac:dyDescent="0.25">
      <c r="A848" s="5" t="s">
        <v>140</v>
      </c>
      <c r="B848" s="5" t="s">
        <v>139</v>
      </c>
      <c r="C848" s="5" t="s">
        <v>154</v>
      </c>
      <c r="D848" s="5" t="s">
        <v>2810</v>
      </c>
      <c r="E848" s="8" t="s">
        <v>2811</v>
      </c>
      <c r="F848" s="8" t="s">
        <v>2812</v>
      </c>
      <c r="G848" s="5" t="s">
        <v>446</v>
      </c>
      <c r="H848" s="6">
        <v>10000</v>
      </c>
      <c r="I848" s="6">
        <v>10000</v>
      </c>
      <c r="J848" s="7">
        <v>1</v>
      </c>
      <c r="K848" s="6"/>
      <c r="L848" s="6"/>
      <c r="M848" s="6">
        <v>10000</v>
      </c>
    </row>
    <row r="849" spans="1:13" ht="30" x14ac:dyDescent="0.25">
      <c r="A849" s="5" t="s">
        <v>140</v>
      </c>
      <c r="B849" s="5" t="s">
        <v>139</v>
      </c>
      <c r="C849" s="5" t="s">
        <v>154</v>
      </c>
      <c r="D849" s="5" t="s">
        <v>2813</v>
      </c>
      <c r="E849" s="8" t="s">
        <v>2814</v>
      </c>
      <c r="F849" s="8" t="s">
        <v>2815</v>
      </c>
      <c r="G849" s="5" t="s">
        <v>446</v>
      </c>
      <c r="H849" s="6">
        <v>4480</v>
      </c>
      <c r="I849" s="6">
        <v>4480</v>
      </c>
      <c r="J849" s="7">
        <v>1</v>
      </c>
      <c r="K849" s="6"/>
      <c r="L849" s="6"/>
      <c r="M849" s="6">
        <v>4480</v>
      </c>
    </row>
    <row r="850" spans="1:13" ht="30" x14ac:dyDescent="0.25">
      <c r="A850" s="5" t="s">
        <v>140</v>
      </c>
      <c r="B850" s="5" t="s">
        <v>139</v>
      </c>
      <c r="C850" s="5" t="s">
        <v>154</v>
      </c>
      <c r="D850" s="5" t="s">
        <v>2816</v>
      </c>
      <c r="E850" s="8" t="s">
        <v>2817</v>
      </c>
      <c r="F850" s="8" t="s">
        <v>2818</v>
      </c>
      <c r="G850" s="5" t="s">
        <v>446</v>
      </c>
      <c r="H850" s="6">
        <v>3200</v>
      </c>
      <c r="I850" s="6">
        <v>3200</v>
      </c>
      <c r="J850" s="7">
        <v>1</v>
      </c>
      <c r="K850" s="6"/>
      <c r="L850" s="6"/>
      <c r="M850" s="6">
        <v>3200</v>
      </c>
    </row>
    <row r="851" spans="1:13" ht="30" x14ac:dyDescent="0.25">
      <c r="A851" s="5" t="s">
        <v>140</v>
      </c>
      <c r="B851" s="5" t="s">
        <v>139</v>
      </c>
      <c r="C851" s="5" t="s">
        <v>154</v>
      </c>
      <c r="D851" s="5" t="s">
        <v>2819</v>
      </c>
      <c r="E851" s="8" t="s">
        <v>2820</v>
      </c>
      <c r="F851" s="8" t="s">
        <v>2821</v>
      </c>
      <c r="G851" s="5" t="s">
        <v>446</v>
      </c>
      <c r="H851" s="6">
        <v>4480</v>
      </c>
      <c r="I851" s="6">
        <v>4480</v>
      </c>
      <c r="J851" s="7">
        <v>1</v>
      </c>
      <c r="K851" s="6"/>
      <c r="L851" s="6"/>
      <c r="M851" s="6">
        <v>4480</v>
      </c>
    </row>
    <row r="852" spans="1:13" x14ac:dyDescent="0.25">
      <c r="A852" s="5" t="s">
        <v>140</v>
      </c>
      <c r="B852" s="5" t="s">
        <v>139</v>
      </c>
      <c r="C852" s="5" t="s">
        <v>154</v>
      </c>
      <c r="D852" s="5" t="s">
        <v>2822</v>
      </c>
      <c r="E852" s="8" t="s">
        <v>2823</v>
      </c>
      <c r="F852" s="8" t="s">
        <v>2824</v>
      </c>
      <c r="G852" s="5" t="s">
        <v>446</v>
      </c>
      <c r="H852" s="6">
        <v>3200</v>
      </c>
      <c r="I852" s="6">
        <v>3200</v>
      </c>
      <c r="J852" s="7">
        <v>1</v>
      </c>
      <c r="K852" s="6"/>
      <c r="L852" s="6"/>
      <c r="M852" s="6">
        <v>3200</v>
      </c>
    </row>
    <row r="853" spans="1:13" ht="30" x14ac:dyDescent="0.25">
      <c r="A853" s="5" t="s">
        <v>140</v>
      </c>
      <c r="B853" s="5" t="s">
        <v>139</v>
      </c>
      <c r="C853" s="5" t="s">
        <v>154</v>
      </c>
      <c r="D853" s="5" t="s">
        <v>2825</v>
      </c>
      <c r="E853" s="8" t="s">
        <v>2826</v>
      </c>
      <c r="F853" s="8" t="s">
        <v>2827</v>
      </c>
      <c r="G853" s="5" t="s">
        <v>446</v>
      </c>
      <c r="H853" s="6">
        <v>3200</v>
      </c>
      <c r="I853" s="6">
        <v>3200</v>
      </c>
      <c r="J853" s="7">
        <v>1</v>
      </c>
      <c r="K853" s="6"/>
      <c r="L853" s="6"/>
      <c r="M853" s="6">
        <v>3200</v>
      </c>
    </row>
    <row r="854" spans="1:13" x14ac:dyDescent="0.25">
      <c r="A854" s="5" t="s">
        <v>140</v>
      </c>
      <c r="B854" s="5" t="s">
        <v>139</v>
      </c>
      <c r="C854" s="5" t="s">
        <v>154</v>
      </c>
      <c r="D854" s="5" t="s">
        <v>2828</v>
      </c>
      <c r="E854" s="8" t="s">
        <v>2829</v>
      </c>
      <c r="F854" s="8" t="s">
        <v>2830</v>
      </c>
      <c r="G854" s="5" t="s">
        <v>446</v>
      </c>
      <c r="H854" s="6">
        <v>6400</v>
      </c>
      <c r="I854" s="6">
        <v>6400</v>
      </c>
      <c r="J854" s="7">
        <v>1</v>
      </c>
      <c r="K854" s="6"/>
      <c r="L854" s="6"/>
      <c r="M854" s="6">
        <v>6400</v>
      </c>
    </row>
    <row r="855" spans="1:13" x14ac:dyDescent="0.25">
      <c r="A855" s="5" t="s">
        <v>140</v>
      </c>
      <c r="B855" s="5" t="s">
        <v>139</v>
      </c>
      <c r="C855" s="5" t="s">
        <v>154</v>
      </c>
      <c r="D855" s="5" t="s">
        <v>2831</v>
      </c>
      <c r="E855" s="8" t="s">
        <v>2832</v>
      </c>
      <c r="F855" s="8" t="s">
        <v>2833</v>
      </c>
      <c r="G855" s="5" t="s">
        <v>446</v>
      </c>
      <c r="H855" s="6">
        <v>3200</v>
      </c>
      <c r="I855" s="6">
        <v>3200</v>
      </c>
      <c r="J855" s="7">
        <v>1</v>
      </c>
      <c r="K855" s="6"/>
      <c r="L855" s="6"/>
      <c r="M855" s="6">
        <v>3200</v>
      </c>
    </row>
    <row r="856" spans="1:13" x14ac:dyDescent="0.25">
      <c r="A856" s="5" t="s">
        <v>140</v>
      </c>
      <c r="B856" s="5" t="s">
        <v>139</v>
      </c>
      <c r="C856" s="5" t="s">
        <v>154</v>
      </c>
      <c r="D856" s="5" t="s">
        <v>2834</v>
      </c>
      <c r="E856" s="8" t="s">
        <v>2835</v>
      </c>
      <c r="F856" s="8" t="s">
        <v>2836</v>
      </c>
      <c r="G856" s="5" t="s">
        <v>442</v>
      </c>
      <c r="H856" s="6">
        <v>4480</v>
      </c>
      <c r="I856" s="6"/>
      <c r="J856" s="5"/>
      <c r="K856" s="6"/>
      <c r="L856" s="6"/>
      <c r="M856" s="6"/>
    </row>
    <row r="857" spans="1:13" x14ac:dyDescent="0.25">
      <c r="A857" s="5" t="s">
        <v>140</v>
      </c>
      <c r="B857" s="5" t="s">
        <v>139</v>
      </c>
      <c r="C857" s="5" t="s">
        <v>154</v>
      </c>
      <c r="D857" s="5" t="s">
        <v>2837</v>
      </c>
      <c r="E857" s="8" t="s">
        <v>2838</v>
      </c>
      <c r="F857" s="8" t="s">
        <v>2839</v>
      </c>
      <c r="G857" s="5" t="s">
        <v>446</v>
      </c>
      <c r="H857" s="6">
        <v>4480</v>
      </c>
      <c r="I857" s="6">
        <v>4480</v>
      </c>
      <c r="J857" s="7">
        <v>1</v>
      </c>
      <c r="K857" s="6"/>
      <c r="L857" s="6"/>
      <c r="M857" s="6">
        <v>4480</v>
      </c>
    </row>
    <row r="858" spans="1:13" x14ac:dyDescent="0.25">
      <c r="A858" s="5" t="s">
        <v>140</v>
      </c>
      <c r="B858" s="5" t="s">
        <v>139</v>
      </c>
      <c r="C858" s="5" t="s">
        <v>154</v>
      </c>
      <c r="D858" s="5" t="s">
        <v>2840</v>
      </c>
      <c r="E858" s="8" t="s">
        <v>2841</v>
      </c>
      <c r="F858" s="8" t="s">
        <v>2842</v>
      </c>
      <c r="G858" s="5" t="s">
        <v>446</v>
      </c>
      <c r="H858" s="6">
        <v>3200</v>
      </c>
      <c r="I858" s="6">
        <v>3200</v>
      </c>
      <c r="J858" s="7">
        <v>1</v>
      </c>
      <c r="K858" s="6"/>
      <c r="L858" s="6"/>
      <c r="M858" s="6">
        <v>3200</v>
      </c>
    </row>
    <row r="859" spans="1:13" x14ac:dyDescent="0.25">
      <c r="A859" s="5" t="s">
        <v>140</v>
      </c>
      <c r="B859" s="5" t="s">
        <v>139</v>
      </c>
      <c r="C859" s="5" t="s">
        <v>154</v>
      </c>
      <c r="D859" s="5" t="s">
        <v>2843</v>
      </c>
      <c r="E859" s="8" t="s">
        <v>2844</v>
      </c>
      <c r="F859" s="8" t="s">
        <v>2845</v>
      </c>
      <c r="G859" s="5" t="s">
        <v>446</v>
      </c>
      <c r="H859" s="6">
        <v>3200</v>
      </c>
      <c r="I859" s="6">
        <v>3200</v>
      </c>
      <c r="J859" s="7">
        <v>1</v>
      </c>
      <c r="K859" s="6"/>
      <c r="L859" s="6"/>
      <c r="M859" s="6">
        <v>3200</v>
      </c>
    </row>
    <row r="860" spans="1:13" ht="30" x14ac:dyDescent="0.25">
      <c r="A860" s="5" t="s">
        <v>140</v>
      </c>
      <c r="B860" s="5" t="s">
        <v>139</v>
      </c>
      <c r="C860" s="5" t="s">
        <v>154</v>
      </c>
      <c r="D860" s="5" t="s">
        <v>2846</v>
      </c>
      <c r="E860" s="8" t="s">
        <v>2847</v>
      </c>
      <c r="F860" s="8" t="s">
        <v>2848</v>
      </c>
      <c r="G860" s="5" t="s">
        <v>446</v>
      </c>
      <c r="H860" s="6">
        <v>4480</v>
      </c>
      <c r="I860" s="6">
        <v>4480</v>
      </c>
      <c r="J860" s="7">
        <v>1</v>
      </c>
      <c r="K860" s="6"/>
      <c r="L860" s="6"/>
      <c r="M860" s="6">
        <v>4480</v>
      </c>
    </row>
    <row r="861" spans="1:13" x14ac:dyDescent="0.25">
      <c r="A861" s="5" t="s">
        <v>140</v>
      </c>
      <c r="B861" s="5" t="s">
        <v>139</v>
      </c>
      <c r="C861" s="5" t="s">
        <v>154</v>
      </c>
      <c r="D861" s="5" t="s">
        <v>2849</v>
      </c>
      <c r="E861" s="8" t="s">
        <v>2850</v>
      </c>
      <c r="F861" s="8" t="s">
        <v>2851</v>
      </c>
      <c r="G861" s="5" t="s">
        <v>446</v>
      </c>
      <c r="H861" s="6">
        <v>8960</v>
      </c>
      <c r="I861" s="6">
        <v>8960</v>
      </c>
      <c r="J861" s="7">
        <v>1</v>
      </c>
      <c r="K861" s="6"/>
      <c r="L861" s="6"/>
      <c r="M861" s="6">
        <v>8960</v>
      </c>
    </row>
    <row r="862" spans="1:13" x14ac:dyDescent="0.25">
      <c r="A862" s="5" t="s">
        <v>140</v>
      </c>
      <c r="B862" s="5" t="s">
        <v>139</v>
      </c>
      <c r="C862" s="5" t="s">
        <v>154</v>
      </c>
      <c r="D862" s="5" t="s">
        <v>2852</v>
      </c>
      <c r="E862" s="8" t="s">
        <v>2018</v>
      </c>
      <c r="F862" s="8" t="s">
        <v>2853</v>
      </c>
      <c r="G862" s="5" t="s">
        <v>446</v>
      </c>
      <c r="H862" s="6">
        <v>3200</v>
      </c>
      <c r="I862" s="6">
        <v>3200</v>
      </c>
      <c r="J862" s="7">
        <v>1</v>
      </c>
      <c r="K862" s="6"/>
      <c r="L862" s="6"/>
      <c r="M862" s="6">
        <v>3200</v>
      </c>
    </row>
    <row r="863" spans="1:13" ht="45" x14ac:dyDescent="0.25">
      <c r="A863" s="5" t="s">
        <v>140</v>
      </c>
      <c r="B863" s="5" t="s">
        <v>139</v>
      </c>
      <c r="C863" s="5" t="s">
        <v>154</v>
      </c>
      <c r="D863" s="5" t="s">
        <v>2854</v>
      </c>
      <c r="E863" s="8" t="s">
        <v>2855</v>
      </c>
      <c r="F863" s="8" t="s">
        <v>2856</v>
      </c>
      <c r="G863" s="5" t="s">
        <v>442</v>
      </c>
      <c r="H863" s="6">
        <v>3200</v>
      </c>
      <c r="I863" s="6">
        <v>3200</v>
      </c>
      <c r="J863" s="7">
        <v>1</v>
      </c>
      <c r="K863" s="6"/>
      <c r="L863" s="6"/>
      <c r="M863" s="6">
        <v>3200</v>
      </c>
    </row>
    <row r="864" spans="1:13" x14ac:dyDescent="0.25">
      <c r="A864" s="5" t="s">
        <v>140</v>
      </c>
      <c r="B864" s="5" t="s">
        <v>139</v>
      </c>
      <c r="C864" s="5" t="s">
        <v>154</v>
      </c>
      <c r="D864" s="5" t="s">
        <v>2857</v>
      </c>
      <c r="E864" s="8" t="s">
        <v>2858</v>
      </c>
      <c r="F864" s="8" t="s">
        <v>2859</v>
      </c>
      <c r="G864" s="5" t="s">
        <v>446</v>
      </c>
      <c r="H864" s="6">
        <v>4480</v>
      </c>
      <c r="I864" s="6">
        <v>4480</v>
      </c>
      <c r="J864" s="7">
        <v>1</v>
      </c>
      <c r="K864" s="6"/>
      <c r="L864" s="6"/>
      <c r="M864" s="6">
        <v>4480</v>
      </c>
    </row>
    <row r="865" spans="1:13" ht="30" x14ac:dyDescent="0.25">
      <c r="A865" s="5" t="s">
        <v>140</v>
      </c>
      <c r="B865" s="5" t="s">
        <v>139</v>
      </c>
      <c r="C865" s="5" t="s">
        <v>154</v>
      </c>
      <c r="D865" s="5" t="s">
        <v>2860</v>
      </c>
      <c r="E865" s="8" t="s">
        <v>2861</v>
      </c>
      <c r="F865" s="8" t="s">
        <v>2862</v>
      </c>
      <c r="G865" s="5" t="s">
        <v>446</v>
      </c>
      <c r="H865" s="6">
        <v>3200</v>
      </c>
      <c r="I865" s="6">
        <v>3200</v>
      </c>
      <c r="J865" s="7">
        <v>1</v>
      </c>
      <c r="K865" s="6"/>
      <c r="L865" s="6"/>
      <c r="M865" s="6">
        <v>3200</v>
      </c>
    </row>
    <row r="866" spans="1:13" x14ac:dyDescent="0.25">
      <c r="A866" s="5" t="s">
        <v>140</v>
      </c>
      <c r="B866" s="5" t="s">
        <v>139</v>
      </c>
      <c r="C866" s="5" t="s">
        <v>154</v>
      </c>
      <c r="D866" s="5" t="s">
        <v>2863</v>
      </c>
      <c r="E866" s="8" t="s">
        <v>2864</v>
      </c>
      <c r="F866" s="8" t="s">
        <v>2865</v>
      </c>
      <c r="G866" s="5" t="s">
        <v>446</v>
      </c>
      <c r="H866" s="6">
        <v>3200</v>
      </c>
      <c r="I866" s="6">
        <v>3200</v>
      </c>
      <c r="J866" s="7">
        <v>1</v>
      </c>
      <c r="K866" s="6"/>
      <c r="L866" s="6"/>
      <c r="M866" s="6">
        <v>3200</v>
      </c>
    </row>
    <row r="867" spans="1:13" x14ac:dyDescent="0.25">
      <c r="A867" s="5" t="s">
        <v>140</v>
      </c>
      <c r="B867" s="5" t="s">
        <v>139</v>
      </c>
      <c r="C867" s="5" t="s">
        <v>154</v>
      </c>
      <c r="D867" s="5" t="s">
        <v>2866</v>
      </c>
      <c r="E867" s="8" t="s">
        <v>2867</v>
      </c>
      <c r="F867" s="8" t="s">
        <v>2868</v>
      </c>
      <c r="G867" s="5" t="s">
        <v>442</v>
      </c>
      <c r="H867" s="6">
        <v>3200</v>
      </c>
      <c r="I867" s="6"/>
      <c r="J867" s="5"/>
      <c r="K867" s="6"/>
      <c r="L867" s="6"/>
      <c r="M867" s="6"/>
    </row>
    <row r="868" spans="1:13" x14ac:dyDescent="0.25">
      <c r="A868" s="5" t="s">
        <v>140</v>
      </c>
      <c r="B868" s="5" t="s">
        <v>139</v>
      </c>
      <c r="C868" s="5" t="s">
        <v>154</v>
      </c>
      <c r="D868" s="5" t="s">
        <v>2869</v>
      </c>
      <c r="E868" s="8" t="s">
        <v>2870</v>
      </c>
      <c r="F868" s="8" t="s">
        <v>2871</v>
      </c>
      <c r="G868" s="5" t="s">
        <v>446</v>
      </c>
      <c r="H868" s="6">
        <v>4480</v>
      </c>
      <c r="I868" s="6">
        <v>4480</v>
      </c>
      <c r="J868" s="7">
        <v>1</v>
      </c>
      <c r="K868" s="6"/>
      <c r="L868" s="6"/>
      <c r="M868" s="6">
        <v>4480</v>
      </c>
    </row>
    <row r="869" spans="1:13" x14ac:dyDescent="0.25">
      <c r="A869" s="5" t="s">
        <v>140</v>
      </c>
      <c r="B869" s="5" t="s">
        <v>139</v>
      </c>
      <c r="C869" s="5" t="s">
        <v>154</v>
      </c>
      <c r="D869" s="5" t="s">
        <v>2872</v>
      </c>
      <c r="E869" s="8" t="s">
        <v>2873</v>
      </c>
      <c r="F869" s="8" t="s">
        <v>2874</v>
      </c>
      <c r="G869" s="5" t="s">
        <v>446</v>
      </c>
      <c r="H869" s="6">
        <v>3200</v>
      </c>
      <c r="I869" s="6">
        <v>3200</v>
      </c>
      <c r="J869" s="7">
        <v>1</v>
      </c>
      <c r="K869" s="6"/>
      <c r="L869" s="6"/>
      <c r="M869" s="6">
        <v>3200</v>
      </c>
    </row>
    <row r="870" spans="1:13" x14ac:dyDescent="0.25">
      <c r="A870" s="5" t="s">
        <v>140</v>
      </c>
      <c r="B870" s="5" t="s">
        <v>139</v>
      </c>
      <c r="C870" s="5" t="s">
        <v>154</v>
      </c>
      <c r="D870" s="5" t="s">
        <v>2875</v>
      </c>
      <c r="E870" s="8" t="s">
        <v>2876</v>
      </c>
      <c r="F870" s="8" t="s">
        <v>2877</v>
      </c>
      <c r="G870" s="5" t="s">
        <v>442</v>
      </c>
      <c r="H870" s="6">
        <v>3200</v>
      </c>
      <c r="I870" s="6"/>
      <c r="J870" s="5"/>
      <c r="K870" s="6"/>
      <c r="L870" s="6"/>
      <c r="M870" s="6"/>
    </row>
    <row r="871" spans="1:13" ht="30" x14ac:dyDescent="0.25">
      <c r="A871" s="5" t="s">
        <v>140</v>
      </c>
      <c r="B871" s="5" t="s">
        <v>139</v>
      </c>
      <c r="C871" s="5" t="s">
        <v>154</v>
      </c>
      <c r="D871" s="5" t="s">
        <v>2878</v>
      </c>
      <c r="E871" s="8" t="s">
        <v>2879</v>
      </c>
      <c r="F871" s="8" t="s">
        <v>2880</v>
      </c>
      <c r="G871" s="5" t="s">
        <v>446</v>
      </c>
      <c r="H871" s="6">
        <v>4480</v>
      </c>
      <c r="I871" s="6">
        <v>4480</v>
      </c>
      <c r="J871" s="7">
        <v>1</v>
      </c>
      <c r="K871" s="6"/>
      <c r="L871" s="6"/>
      <c r="M871" s="6">
        <v>4480</v>
      </c>
    </row>
    <row r="872" spans="1:13" ht="45" x14ac:dyDescent="0.25">
      <c r="A872" s="5" t="s">
        <v>140</v>
      </c>
      <c r="B872" s="5" t="s">
        <v>139</v>
      </c>
      <c r="C872" s="5" t="s">
        <v>154</v>
      </c>
      <c r="D872" s="5" t="s">
        <v>2881</v>
      </c>
      <c r="E872" s="8" t="s">
        <v>2882</v>
      </c>
      <c r="F872" s="8" t="s">
        <v>2883</v>
      </c>
      <c r="G872" s="5" t="s">
        <v>442</v>
      </c>
      <c r="H872" s="6">
        <v>3200</v>
      </c>
      <c r="I872" s="6"/>
      <c r="J872" s="5"/>
      <c r="K872" s="6"/>
      <c r="L872" s="6"/>
      <c r="M872" s="6"/>
    </row>
    <row r="873" spans="1:13" x14ac:dyDescent="0.25">
      <c r="A873" s="5" t="s">
        <v>140</v>
      </c>
      <c r="B873" s="5" t="s">
        <v>139</v>
      </c>
      <c r="C873" s="5" t="s">
        <v>154</v>
      </c>
      <c r="D873" s="5" t="s">
        <v>2884</v>
      </c>
      <c r="E873" s="8" t="s">
        <v>2885</v>
      </c>
      <c r="F873" s="8" t="s">
        <v>2886</v>
      </c>
      <c r="G873" s="5" t="s">
        <v>446</v>
      </c>
      <c r="H873" s="6">
        <v>3800</v>
      </c>
      <c r="I873" s="6">
        <v>3800</v>
      </c>
      <c r="J873" s="7">
        <v>1</v>
      </c>
      <c r="K873" s="6"/>
      <c r="L873" s="6"/>
      <c r="M873" s="6">
        <v>3800</v>
      </c>
    </row>
    <row r="874" spans="1:13" ht="45" x14ac:dyDescent="0.25">
      <c r="A874" s="5" t="s">
        <v>140</v>
      </c>
      <c r="B874" s="5" t="s">
        <v>139</v>
      </c>
      <c r="C874" s="5" t="s">
        <v>154</v>
      </c>
      <c r="D874" s="5" t="s">
        <v>2887</v>
      </c>
      <c r="E874" s="8" t="s">
        <v>2888</v>
      </c>
      <c r="F874" s="8" t="s">
        <v>2889</v>
      </c>
      <c r="G874" s="5" t="s">
        <v>446</v>
      </c>
      <c r="H874" s="6">
        <v>4480</v>
      </c>
      <c r="I874" s="6">
        <v>4480</v>
      </c>
      <c r="J874" s="7">
        <v>1</v>
      </c>
      <c r="K874" s="6"/>
      <c r="L874" s="6"/>
      <c r="M874" s="6">
        <v>4480</v>
      </c>
    </row>
    <row r="875" spans="1:13" x14ac:dyDescent="0.25">
      <c r="A875" s="5" t="s">
        <v>140</v>
      </c>
      <c r="B875" s="5" t="s">
        <v>139</v>
      </c>
      <c r="C875" s="5" t="s">
        <v>154</v>
      </c>
      <c r="D875" s="5" t="s">
        <v>2890</v>
      </c>
      <c r="E875" s="8" t="s">
        <v>2891</v>
      </c>
      <c r="F875" s="8" t="s">
        <v>2892</v>
      </c>
      <c r="G875" s="5" t="s">
        <v>446</v>
      </c>
      <c r="H875" s="6">
        <v>4480</v>
      </c>
      <c r="I875" s="6">
        <v>4480</v>
      </c>
      <c r="J875" s="7">
        <v>1</v>
      </c>
      <c r="K875" s="6"/>
      <c r="L875" s="6"/>
      <c r="M875" s="6">
        <v>4480</v>
      </c>
    </row>
    <row r="876" spans="1:13" ht="30" x14ac:dyDescent="0.25">
      <c r="A876" s="5" t="s">
        <v>140</v>
      </c>
      <c r="B876" s="5" t="s">
        <v>139</v>
      </c>
      <c r="C876" s="5" t="s">
        <v>154</v>
      </c>
      <c r="D876" s="5" t="s">
        <v>2893</v>
      </c>
      <c r="E876" s="8" t="s">
        <v>2610</v>
      </c>
      <c r="F876" s="8" t="s">
        <v>2894</v>
      </c>
      <c r="G876" s="5" t="s">
        <v>446</v>
      </c>
      <c r="H876" s="6">
        <v>9901</v>
      </c>
      <c r="I876" s="6">
        <v>9901</v>
      </c>
      <c r="J876" s="7">
        <v>1</v>
      </c>
      <c r="K876" s="6"/>
      <c r="L876" s="6"/>
      <c r="M876" s="6">
        <v>9901</v>
      </c>
    </row>
    <row r="877" spans="1:13" ht="30" x14ac:dyDescent="0.25">
      <c r="A877" s="5" t="s">
        <v>140</v>
      </c>
      <c r="B877" s="5" t="s">
        <v>139</v>
      </c>
      <c r="C877" s="5" t="s">
        <v>154</v>
      </c>
      <c r="D877" s="5" t="s">
        <v>2895</v>
      </c>
      <c r="E877" s="8" t="s">
        <v>2896</v>
      </c>
      <c r="F877" s="8" t="s">
        <v>2897</v>
      </c>
      <c r="G877" s="5" t="s">
        <v>446</v>
      </c>
      <c r="H877" s="6">
        <v>4480</v>
      </c>
      <c r="I877" s="6">
        <v>4480</v>
      </c>
      <c r="J877" s="7">
        <v>1</v>
      </c>
      <c r="K877" s="6"/>
      <c r="L877" s="6"/>
      <c r="M877" s="6">
        <v>4480</v>
      </c>
    </row>
    <row r="878" spans="1:13" ht="30" x14ac:dyDescent="0.25">
      <c r="A878" s="5" t="s">
        <v>140</v>
      </c>
      <c r="B878" s="5" t="s">
        <v>139</v>
      </c>
      <c r="C878" s="5" t="s">
        <v>154</v>
      </c>
      <c r="D878" s="5" t="s">
        <v>2898</v>
      </c>
      <c r="E878" s="8" t="s">
        <v>2899</v>
      </c>
      <c r="F878" s="8" t="s">
        <v>2900</v>
      </c>
      <c r="G878" s="5" t="s">
        <v>446</v>
      </c>
      <c r="H878" s="6">
        <v>3200</v>
      </c>
      <c r="I878" s="6">
        <v>3200</v>
      </c>
      <c r="J878" s="7">
        <v>1</v>
      </c>
      <c r="K878" s="6"/>
      <c r="L878" s="6"/>
      <c r="M878" s="6">
        <v>3200</v>
      </c>
    </row>
    <row r="879" spans="1:13" ht="30" x14ac:dyDescent="0.25">
      <c r="A879" s="5" t="s">
        <v>140</v>
      </c>
      <c r="B879" s="5" t="s">
        <v>139</v>
      </c>
      <c r="C879" s="5" t="s">
        <v>154</v>
      </c>
      <c r="D879" s="5" t="s">
        <v>2901</v>
      </c>
      <c r="E879" s="8" t="s">
        <v>2902</v>
      </c>
      <c r="F879" s="8" t="s">
        <v>2903</v>
      </c>
      <c r="G879" s="5" t="s">
        <v>446</v>
      </c>
      <c r="H879" s="6">
        <v>3200</v>
      </c>
      <c r="I879" s="6">
        <v>3200</v>
      </c>
      <c r="J879" s="7">
        <v>1</v>
      </c>
      <c r="K879" s="6"/>
      <c r="L879" s="6"/>
      <c r="M879" s="6">
        <v>3200</v>
      </c>
    </row>
    <row r="880" spans="1:13" ht="30" x14ac:dyDescent="0.25">
      <c r="A880" s="5" t="s">
        <v>140</v>
      </c>
      <c r="B880" s="5" t="s">
        <v>139</v>
      </c>
      <c r="C880" s="5" t="s">
        <v>154</v>
      </c>
      <c r="D880" s="5" t="s">
        <v>2904</v>
      </c>
      <c r="E880" s="8" t="s">
        <v>2905</v>
      </c>
      <c r="F880" s="8" t="s">
        <v>2906</v>
      </c>
      <c r="G880" s="5" t="s">
        <v>442</v>
      </c>
      <c r="H880" s="6">
        <v>6701</v>
      </c>
      <c r="I880" s="6"/>
      <c r="J880" s="5"/>
      <c r="K880" s="6"/>
      <c r="L880" s="6"/>
      <c r="M880" s="6"/>
    </row>
    <row r="881" spans="1:13" x14ac:dyDescent="0.25">
      <c r="A881" s="5" t="s">
        <v>140</v>
      </c>
      <c r="B881" s="5" t="s">
        <v>139</v>
      </c>
      <c r="C881" s="5" t="s">
        <v>154</v>
      </c>
      <c r="D881" s="5" t="s">
        <v>2907</v>
      </c>
      <c r="E881" s="8" t="s">
        <v>2908</v>
      </c>
      <c r="F881" s="8" t="s">
        <v>2909</v>
      </c>
      <c r="G881" s="5" t="s">
        <v>446</v>
      </c>
      <c r="H881" s="6">
        <v>3200</v>
      </c>
      <c r="I881" s="6">
        <v>3200</v>
      </c>
      <c r="J881" s="7">
        <v>1</v>
      </c>
      <c r="K881" s="6"/>
      <c r="L881" s="6"/>
      <c r="M881" s="6">
        <v>3200</v>
      </c>
    </row>
    <row r="882" spans="1:13" x14ac:dyDescent="0.25">
      <c r="A882" s="5" t="s">
        <v>140</v>
      </c>
      <c r="B882" s="5" t="s">
        <v>139</v>
      </c>
      <c r="C882" s="5" t="s">
        <v>154</v>
      </c>
      <c r="D882" s="5" t="s">
        <v>2910</v>
      </c>
      <c r="E882" s="8" t="s">
        <v>2911</v>
      </c>
      <c r="F882" s="8" t="s">
        <v>2912</v>
      </c>
      <c r="G882" s="5" t="s">
        <v>442</v>
      </c>
      <c r="H882" s="6">
        <v>3200</v>
      </c>
      <c r="I882" s="6"/>
      <c r="J882" s="5"/>
      <c r="K882" s="6">
        <v>3200</v>
      </c>
      <c r="L882" s="6"/>
      <c r="M882" s="6">
        <v>3200</v>
      </c>
    </row>
    <row r="883" spans="1:13" x14ac:dyDescent="0.25">
      <c r="A883" s="5" t="s">
        <v>140</v>
      </c>
      <c r="B883" s="5" t="s">
        <v>139</v>
      </c>
      <c r="C883" s="5" t="s">
        <v>154</v>
      </c>
      <c r="D883" s="5" t="s">
        <v>2913</v>
      </c>
      <c r="E883" s="8" t="s">
        <v>2914</v>
      </c>
      <c r="F883" s="8" t="s">
        <v>2915</v>
      </c>
      <c r="G883" s="5" t="s">
        <v>446</v>
      </c>
      <c r="H883" s="6">
        <v>3200</v>
      </c>
      <c r="I883" s="6">
        <v>3200</v>
      </c>
      <c r="J883" s="7">
        <v>1</v>
      </c>
      <c r="K883" s="6"/>
      <c r="L883" s="6"/>
      <c r="M883" s="6">
        <v>3200</v>
      </c>
    </row>
    <row r="884" spans="1:13" ht="30" x14ac:dyDescent="0.25">
      <c r="A884" s="5" t="s">
        <v>140</v>
      </c>
      <c r="B884" s="5" t="s">
        <v>139</v>
      </c>
      <c r="C884" s="5" t="s">
        <v>154</v>
      </c>
      <c r="D884" s="5" t="s">
        <v>2916</v>
      </c>
      <c r="E884" s="8" t="s">
        <v>2917</v>
      </c>
      <c r="F884" s="8" t="s">
        <v>2918</v>
      </c>
      <c r="G884" s="5" t="s">
        <v>442</v>
      </c>
      <c r="H884" s="6">
        <v>3200</v>
      </c>
      <c r="I884" s="6"/>
      <c r="J884" s="5"/>
      <c r="K884" s="6"/>
      <c r="L884" s="6"/>
      <c r="M884" s="6"/>
    </row>
    <row r="885" spans="1:13" ht="30" x14ac:dyDescent="0.25">
      <c r="A885" s="5" t="s">
        <v>140</v>
      </c>
      <c r="B885" s="5" t="s">
        <v>139</v>
      </c>
      <c r="C885" s="5" t="s">
        <v>154</v>
      </c>
      <c r="D885" s="5" t="s">
        <v>2919</v>
      </c>
      <c r="E885" s="8" t="s">
        <v>2920</v>
      </c>
      <c r="F885" s="8" t="s">
        <v>2921</v>
      </c>
      <c r="G885" s="5" t="s">
        <v>446</v>
      </c>
      <c r="H885" s="6">
        <v>3200</v>
      </c>
      <c r="I885" s="6">
        <v>3200</v>
      </c>
      <c r="J885" s="7">
        <v>1</v>
      </c>
      <c r="K885" s="6"/>
      <c r="L885" s="6"/>
      <c r="M885" s="6">
        <v>3200</v>
      </c>
    </row>
    <row r="886" spans="1:13" x14ac:dyDescent="0.25">
      <c r="A886" s="5" t="s">
        <v>140</v>
      </c>
      <c r="B886" s="5" t="s">
        <v>139</v>
      </c>
      <c r="C886" s="5" t="s">
        <v>154</v>
      </c>
      <c r="D886" s="5" t="s">
        <v>2922</v>
      </c>
      <c r="E886" s="8" t="s">
        <v>2923</v>
      </c>
      <c r="F886" s="8" t="s">
        <v>2924</v>
      </c>
      <c r="G886" s="5" t="s">
        <v>446</v>
      </c>
      <c r="H886" s="6">
        <v>3200</v>
      </c>
      <c r="I886" s="6">
        <v>3200</v>
      </c>
      <c r="J886" s="7">
        <v>1</v>
      </c>
      <c r="K886" s="6"/>
      <c r="L886" s="6"/>
      <c r="M886" s="6">
        <v>3200</v>
      </c>
    </row>
    <row r="887" spans="1:13" ht="45" x14ac:dyDescent="0.25">
      <c r="A887" s="5" t="s">
        <v>140</v>
      </c>
      <c r="B887" s="5" t="s">
        <v>139</v>
      </c>
      <c r="C887" s="5" t="s">
        <v>154</v>
      </c>
      <c r="D887" s="5" t="s">
        <v>2925</v>
      </c>
      <c r="E887" s="8" t="s">
        <v>2926</v>
      </c>
      <c r="F887" s="8" t="s">
        <v>2927</v>
      </c>
      <c r="G887" s="5" t="s">
        <v>446</v>
      </c>
      <c r="H887" s="6">
        <v>6400</v>
      </c>
      <c r="I887" s="6">
        <v>6400</v>
      </c>
      <c r="J887" s="7">
        <v>1</v>
      </c>
      <c r="K887" s="6"/>
      <c r="L887" s="6"/>
      <c r="M887" s="6">
        <v>6400</v>
      </c>
    </row>
    <row r="888" spans="1:13" x14ac:dyDescent="0.25">
      <c r="A888" s="5" t="s">
        <v>140</v>
      </c>
      <c r="B888" s="5" t="s">
        <v>139</v>
      </c>
      <c r="C888" s="5" t="s">
        <v>154</v>
      </c>
      <c r="D888" s="5" t="s">
        <v>2928</v>
      </c>
      <c r="E888" s="8" t="s">
        <v>2929</v>
      </c>
      <c r="F888" s="8" t="s">
        <v>2930</v>
      </c>
      <c r="G888" s="5" t="s">
        <v>446</v>
      </c>
      <c r="H888" s="6">
        <v>3200</v>
      </c>
      <c r="I888" s="6">
        <v>3200</v>
      </c>
      <c r="J888" s="7">
        <v>1</v>
      </c>
      <c r="K888" s="6"/>
      <c r="L888" s="6"/>
      <c r="M888" s="6">
        <v>3200</v>
      </c>
    </row>
    <row r="889" spans="1:13" x14ac:dyDescent="0.25">
      <c r="A889" s="5" t="s">
        <v>140</v>
      </c>
      <c r="B889" s="5" t="s">
        <v>139</v>
      </c>
      <c r="C889" s="5" t="s">
        <v>154</v>
      </c>
      <c r="D889" s="5" t="s">
        <v>2931</v>
      </c>
      <c r="E889" s="8" t="s">
        <v>2932</v>
      </c>
      <c r="F889" s="8" t="s">
        <v>2933</v>
      </c>
      <c r="G889" s="5" t="s">
        <v>446</v>
      </c>
      <c r="H889" s="6">
        <v>4480</v>
      </c>
      <c r="I889" s="6">
        <v>4480</v>
      </c>
      <c r="J889" s="7">
        <v>1</v>
      </c>
      <c r="K889" s="6"/>
      <c r="L889" s="6"/>
      <c r="M889" s="6">
        <v>4480</v>
      </c>
    </row>
    <row r="890" spans="1:13" x14ac:dyDescent="0.25">
      <c r="A890" s="5" t="s">
        <v>140</v>
      </c>
      <c r="B890" s="5" t="s">
        <v>139</v>
      </c>
      <c r="C890" s="5" t="s">
        <v>154</v>
      </c>
      <c r="D890" s="5" t="s">
        <v>2934</v>
      </c>
      <c r="E890" s="8" t="s">
        <v>2935</v>
      </c>
      <c r="F890" s="8" t="s">
        <v>2936</v>
      </c>
      <c r="G890" s="5" t="s">
        <v>442</v>
      </c>
      <c r="H890" s="6">
        <v>6237</v>
      </c>
      <c r="I890" s="6"/>
      <c r="J890" s="5"/>
      <c r="K890" s="6"/>
      <c r="L890" s="6"/>
      <c r="M890" s="6"/>
    </row>
    <row r="891" spans="1:13" ht="45" x14ac:dyDescent="0.25">
      <c r="A891" s="5" t="s">
        <v>140</v>
      </c>
      <c r="B891" s="5" t="s">
        <v>139</v>
      </c>
      <c r="C891" s="5" t="s">
        <v>154</v>
      </c>
      <c r="D891" s="5" t="s">
        <v>2937</v>
      </c>
      <c r="E891" s="8" t="s">
        <v>2938</v>
      </c>
      <c r="F891" s="8" t="s">
        <v>2939</v>
      </c>
      <c r="G891" s="5" t="s">
        <v>442</v>
      </c>
      <c r="H891" s="6">
        <v>8960</v>
      </c>
      <c r="I891" s="6"/>
      <c r="J891" s="5"/>
      <c r="K891" s="6"/>
      <c r="L891" s="6"/>
      <c r="M891" s="6"/>
    </row>
    <row r="892" spans="1:13" ht="30" x14ac:dyDescent="0.25">
      <c r="A892" s="5" t="s">
        <v>140</v>
      </c>
      <c r="B892" s="5" t="s">
        <v>139</v>
      </c>
      <c r="C892" s="5" t="s">
        <v>154</v>
      </c>
      <c r="D892" s="5" t="s">
        <v>2940</v>
      </c>
      <c r="E892" s="8" t="s">
        <v>2941</v>
      </c>
      <c r="F892" s="8" t="s">
        <v>2942</v>
      </c>
      <c r="G892" s="5" t="s">
        <v>446</v>
      </c>
      <c r="H892" s="6">
        <v>3200</v>
      </c>
      <c r="I892" s="6">
        <v>3200</v>
      </c>
      <c r="J892" s="7">
        <v>1</v>
      </c>
      <c r="K892" s="6"/>
      <c r="L892" s="6"/>
      <c r="M892" s="6">
        <v>3200</v>
      </c>
    </row>
    <row r="893" spans="1:13" x14ac:dyDescent="0.25">
      <c r="A893" s="5" t="s">
        <v>140</v>
      </c>
      <c r="B893" s="5" t="s">
        <v>139</v>
      </c>
      <c r="C893" s="5" t="s">
        <v>154</v>
      </c>
      <c r="D893" s="5" t="s">
        <v>2943</v>
      </c>
      <c r="E893" s="8" t="s">
        <v>2944</v>
      </c>
      <c r="F893" s="8" t="s">
        <v>2945</v>
      </c>
      <c r="G893" s="5" t="s">
        <v>446</v>
      </c>
      <c r="H893" s="6">
        <v>10000</v>
      </c>
      <c r="I893" s="6">
        <v>10000</v>
      </c>
      <c r="J893" s="7">
        <v>1</v>
      </c>
      <c r="K893" s="6"/>
      <c r="L893" s="6"/>
      <c r="M893" s="6">
        <v>10000</v>
      </c>
    </row>
    <row r="894" spans="1:13" x14ac:dyDescent="0.25">
      <c r="A894" s="5" t="s">
        <v>140</v>
      </c>
      <c r="B894" s="5" t="s">
        <v>139</v>
      </c>
      <c r="C894" s="5" t="s">
        <v>154</v>
      </c>
      <c r="D894" s="5" t="s">
        <v>2946</v>
      </c>
      <c r="E894" s="8" t="s">
        <v>2947</v>
      </c>
      <c r="F894" s="8" t="s">
        <v>2948</v>
      </c>
      <c r="G894" s="5" t="s">
        <v>446</v>
      </c>
      <c r="H894" s="6">
        <v>3200</v>
      </c>
      <c r="I894" s="6">
        <v>3200</v>
      </c>
      <c r="J894" s="7">
        <v>1</v>
      </c>
      <c r="K894" s="6"/>
      <c r="L894" s="6"/>
      <c r="M894" s="6">
        <v>3200</v>
      </c>
    </row>
    <row r="895" spans="1:13" ht="45" x14ac:dyDescent="0.25">
      <c r="A895" s="5" t="s">
        <v>140</v>
      </c>
      <c r="B895" s="5" t="s">
        <v>139</v>
      </c>
      <c r="C895" s="5" t="s">
        <v>154</v>
      </c>
      <c r="D895" s="5" t="s">
        <v>2949</v>
      </c>
      <c r="E895" s="8" t="s">
        <v>2950</v>
      </c>
      <c r="F895" s="8" t="s">
        <v>2951</v>
      </c>
      <c r="G895" s="5" t="s">
        <v>446</v>
      </c>
      <c r="H895" s="6">
        <v>4480</v>
      </c>
      <c r="I895" s="6">
        <v>4480</v>
      </c>
      <c r="J895" s="7">
        <v>1</v>
      </c>
      <c r="K895" s="6"/>
      <c r="L895" s="6"/>
      <c r="M895" s="6">
        <v>4480</v>
      </c>
    </row>
    <row r="896" spans="1:13" x14ac:dyDescent="0.25">
      <c r="A896" s="5" t="s">
        <v>140</v>
      </c>
      <c r="B896" s="5" t="s">
        <v>139</v>
      </c>
      <c r="C896" s="5" t="s">
        <v>154</v>
      </c>
      <c r="D896" s="5" t="s">
        <v>2952</v>
      </c>
      <c r="E896" s="8" t="s">
        <v>2953</v>
      </c>
      <c r="F896" s="8" t="s">
        <v>2954</v>
      </c>
      <c r="G896" s="5" t="s">
        <v>442</v>
      </c>
      <c r="H896" s="6">
        <v>3200</v>
      </c>
      <c r="I896" s="6"/>
      <c r="J896" s="5"/>
      <c r="K896" s="6"/>
      <c r="L896" s="6"/>
      <c r="M896" s="6"/>
    </row>
    <row r="897" spans="1:13" x14ac:dyDescent="0.25">
      <c r="A897" s="5" t="s">
        <v>140</v>
      </c>
      <c r="B897" s="5" t="s">
        <v>139</v>
      </c>
      <c r="C897" s="5" t="s">
        <v>154</v>
      </c>
      <c r="D897" s="5" t="s">
        <v>2955</v>
      </c>
      <c r="E897" s="8" t="s">
        <v>2956</v>
      </c>
      <c r="F897" s="8" t="s">
        <v>2957</v>
      </c>
      <c r="G897" s="5" t="s">
        <v>446</v>
      </c>
      <c r="H897" s="6">
        <v>3200</v>
      </c>
      <c r="I897" s="6">
        <v>3200</v>
      </c>
      <c r="J897" s="7">
        <v>1</v>
      </c>
      <c r="K897" s="6"/>
      <c r="L897" s="6"/>
      <c r="M897" s="6">
        <v>3200</v>
      </c>
    </row>
    <row r="898" spans="1:13" ht="30" x14ac:dyDescent="0.25">
      <c r="A898" s="5" t="s">
        <v>140</v>
      </c>
      <c r="B898" s="5" t="s">
        <v>139</v>
      </c>
      <c r="C898" s="5" t="s">
        <v>154</v>
      </c>
      <c r="D898" s="5" t="s">
        <v>2958</v>
      </c>
      <c r="E898" s="8" t="s">
        <v>2959</v>
      </c>
      <c r="F898" s="8" t="s">
        <v>2960</v>
      </c>
      <c r="G898" s="5" t="s">
        <v>442</v>
      </c>
      <c r="H898" s="6">
        <v>3200</v>
      </c>
      <c r="I898" s="6"/>
      <c r="J898" s="5"/>
      <c r="K898" s="6">
        <v>3200</v>
      </c>
      <c r="L898" s="6"/>
      <c r="M898" s="6">
        <v>3200</v>
      </c>
    </row>
    <row r="899" spans="1:13" ht="30" x14ac:dyDescent="0.25">
      <c r="A899" s="5" t="s">
        <v>140</v>
      </c>
      <c r="B899" s="5" t="s">
        <v>139</v>
      </c>
      <c r="C899" s="5" t="s">
        <v>154</v>
      </c>
      <c r="D899" s="5" t="s">
        <v>2961</v>
      </c>
      <c r="E899" s="8" t="s">
        <v>2962</v>
      </c>
      <c r="F899" s="8" t="s">
        <v>2963</v>
      </c>
      <c r="G899" s="5" t="s">
        <v>446</v>
      </c>
      <c r="H899" s="6">
        <v>5355</v>
      </c>
      <c r="I899" s="6">
        <v>5355</v>
      </c>
      <c r="J899" s="7">
        <v>0.85960000000000003</v>
      </c>
      <c r="K899" s="6"/>
      <c r="L899" s="6"/>
      <c r="M899" s="6">
        <v>5355</v>
      </c>
    </row>
    <row r="900" spans="1:13" ht="30" x14ac:dyDescent="0.25">
      <c r="A900" s="5" t="s">
        <v>140</v>
      </c>
      <c r="B900" s="5" t="s">
        <v>139</v>
      </c>
      <c r="C900" s="5" t="s">
        <v>154</v>
      </c>
      <c r="D900" s="5" t="s">
        <v>2964</v>
      </c>
      <c r="E900" s="8" t="s">
        <v>2965</v>
      </c>
      <c r="F900" s="8" t="s">
        <v>2966</v>
      </c>
      <c r="G900" s="5" t="s">
        <v>446</v>
      </c>
      <c r="H900" s="6">
        <v>4480</v>
      </c>
      <c r="I900" s="6">
        <v>4480</v>
      </c>
      <c r="J900" s="7">
        <v>1</v>
      </c>
      <c r="K900" s="6"/>
      <c r="L900" s="6"/>
      <c r="M900" s="6">
        <v>4480</v>
      </c>
    </row>
    <row r="901" spans="1:13" ht="30" x14ac:dyDescent="0.25">
      <c r="A901" s="5" t="s">
        <v>140</v>
      </c>
      <c r="B901" s="5" t="s">
        <v>139</v>
      </c>
      <c r="C901" s="5" t="s">
        <v>154</v>
      </c>
      <c r="D901" s="5" t="s">
        <v>2967</v>
      </c>
      <c r="E901" s="8" t="s">
        <v>2968</v>
      </c>
      <c r="F901" s="8" t="s">
        <v>2969</v>
      </c>
      <c r="G901" s="5" t="s">
        <v>442</v>
      </c>
      <c r="H901" s="6">
        <v>7202</v>
      </c>
      <c r="I901" s="6"/>
      <c r="J901" s="5"/>
      <c r="K901" s="6"/>
      <c r="L901" s="6"/>
      <c r="M901" s="6"/>
    </row>
    <row r="902" spans="1:13" x14ac:dyDescent="0.25">
      <c r="A902" s="5" t="s">
        <v>140</v>
      </c>
      <c r="B902" s="5" t="s">
        <v>139</v>
      </c>
      <c r="C902" s="5" t="s">
        <v>154</v>
      </c>
      <c r="D902" s="5" t="s">
        <v>2970</v>
      </c>
      <c r="E902" s="8" t="s">
        <v>2971</v>
      </c>
      <c r="F902" s="8" t="s">
        <v>2972</v>
      </c>
      <c r="G902" s="5" t="s">
        <v>446</v>
      </c>
      <c r="H902" s="6">
        <v>3200</v>
      </c>
      <c r="I902" s="6">
        <v>3200</v>
      </c>
      <c r="J902" s="7">
        <v>1</v>
      </c>
      <c r="K902" s="6"/>
      <c r="L902" s="6"/>
      <c r="M902" s="6">
        <v>3200</v>
      </c>
    </row>
    <row r="903" spans="1:13" x14ac:dyDescent="0.25">
      <c r="A903" s="5" t="s">
        <v>140</v>
      </c>
      <c r="B903" s="5" t="s">
        <v>139</v>
      </c>
      <c r="C903" s="5" t="s">
        <v>154</v>
      </c>
      <c r="D903" s="5" t="s">
        <v>2973</v>
      </c>
      <c r="E903" s="8" t="s">
        <v>2974</v>
      </c>
      <c r="F903" s="8" t="s">
        <v>2975</v>
      </c>
      <c r="G903" s="5" t="s">
        <v>442</v>
      </c>
      <c r="H903" s="6">
        <v>3200</v>
      </c>
      <c r="I903" s="6"/>
      <c r="J903" s="5"/>
      <c r="K903" s="6"/>
      <c r="L903" s="6"/>
      <c r="M903" s="6"/>
    </row>
    <row r="904" spans="1:13" x14ac:dyDescent="0.25">
      <c r="A904" s="5" t="s">
        <v>140</v>
      </c>
      <c r="B904" s="5" t="s">
        <v>139</v>
      </c>
      <c r="C904" s="5" t="s">
        <v>154</v>
      </c>
      <c r="D904" s="5" t="s">
        <v>2976</v>
      </c>
      <c r="E904" s="8" t="s">
        <v>2977</v>
      </c>
      <c r="F904" s="8" t="s">
        <v>2978</v>
      </c>
      <c r="G904" s="5" t="s">
        <v>446</v>
      </c>
      <c r="H904" s="6">
        <v>3200</v>
      </c>
      <c r="I904" s="6">
        <v>3200</v>
      </c>
      <c r="J904" s="7">
        <v>1</v>
      </c>
      <c r="K904" s="6"/>
      <c r="L904" s="6"/>
      <c r="M904" s="6">
        <v>3200</v>
      </c>
    </row>
    <row r="905" spans="1:13" ht="30" x14ac:dyDescent="0.25">
      <c r="A905" s="5" t="s">
        <v>140</v>
      </c>
      <c r="B905" s="5" t="s">
        <v>139</v>
      </c>
      <c r="C905" s="5" t="s">
        <v>154</v>
      </c>
      <c r="D905" s="5" t="s">
        <v>2979</v>
      </c>
      <c r="E905" s="8" t="s">
        <v>2980</v>
      </c>
      <c r="F905" s="8" t="s">
        <v>2981</v>
      </c>
      <c r="G905" s="5" t="s">
        <v>446</v>
      </c>
      <c r="H905" s="6">
        <v>3200</v>
      </c>
      <c r="I905" s="6">
        <v>3200</v>
      </c>
      <c r="J905" s="7">
        <v>1</v>
      </c>
      <c r="K905" s="6"/>
      <c r="L905" s="6"/>
      <c r="M905" s="6">
        <v>3200</v>
      </c>
    </row>
    <row r="906" spans="1:13" ht="30" x14ac:dyDescent="0.25">
      <c r="A906" s="5" t="s">
        <v>140</v>
      </c>
      <c r="B906" s="5" t="s">
        <v>139</v>
      </c>
      <c r="C906" s="5" t="s">
        <v>154</v>
      </c>
      <c r="D906" s="5" t="s">
        <v>2982</v>
      </c>
      <c r="E906" s="8" t="s">
        <v>2983</v>
      </c>
      <c r="F906" s="8" t="s">
        <v>2984</v>
      </c>
      <c r="G906" s="5" t="s">
        <v>442</v>
      </c>
      <c r="H906" s="6">
        <v>3200</v>
      </c>
      <c r="I906" s="6"/>
      <c r="J906" s="5"/>
      <c r="K906" s="6"/>
      <c r="L906" s="6"/>
      <c r="M906" s="6"/>
    </row>
    <row r="907" spans="1:13" ht="30" x14ac:dyDescent="0.25">
      <c r="A907" s="5" t="s">
        <v>140</v>
      </c>
      <c r="B907" s="5" t="s">
        <v>139</v>
      </c>
      <c r="C907" s="5" t="s">
        <v>154</v>
      </c>
      <c r="D907" s="5" t="s">
        <v>2985</v>
      </c>
      <c r="E907" s="8" t="s">
        <v>2986</v>
      </c>
      <c r="F907" s="8" t="s">
        <v>2987</v>
      </c>
      <c r="G907" s="5" t="s">
        <v>446</v>
      </c>
      <c r="H907" s="6">
        <v>5966</v>
      </c>
      <c r="I907" s="6">
        <v>5966</v>
      </c>
      <c r="J907" s="7">
        <v>1</v>
      </c>
      <c r="K907" s="6"/>
      <c r="L907" s="6"/>
      <c r="M907" s="6">
        <v>5966</v>
      </c>
    </row>
    <row r="908" spans="1:13" ht="30" x14ac:dyDescent="0.25">
      <c r="A908" s="5" t="s">
        <v>140</v>
      </c>
      <c r="B908" s="5" t="s">
        <v>139</v>
      </c>
      <c r="C908" s="5" t="s">
        <v>154</v>
      </c>
      <c r="D908" s="5" t="s">
        <v>2988</v>
      </c>
      <c r="E908" s="8" t="s">
        <v>2989</v>
      </c>
      <c r="F908" s="8" t="s">
        <v>2990</v>
      </c>
      <c r="G908" s="5" t="s">
        <v>442</v>
      </c>
      <c r="H908" s="6">
        <v>3700</v>
      </c>
      <c r="I908" s="6"/>
      <c r="J908" s="5"/>
      <c r="K908" s="6"/>
      <c r="L908" s="6"/>
      <c r="M908" s="6"/>
    </row>
    <row r="909" spans="1:13" x14ac:dyDescent="0.25">
      <c r="A909" s="5" t="s">
        <v>140</v>
      </c>
      <c r="B909" s="5" t="s">
        <v>139</v>
      </c>
      <c r="C909" s="5" t="s">
        <v>154</v>
      </c>
      <c r="D909" s="5" t="s">
        <v>2991</v>
      </c>
      <c r="E909" s="8" t="s">
        <v>2992</v>
      </c>
      <c r="F909" s="8" t="s">
        <v>2993</v>
      </c>
      <c r="G909" s="5" t="s">
        <v>442</v>
      </c>
      <c r="H909" s="6">
        <v>4480</v>
      </c>
      <c r="I909" s="6"/>
      <c r="J909" s="5"/>
      <c r="K909" s="6"/>
      <c r="L909" s="6"/>
      <c r="M909" s="6"/>
    </row>
    <row r="910" spans="1:13" ht="30" x14ac:dyDescent="0.25">
      <c r="A910" s="5" t="s">
        <v>140</v>
      </c>
      <c r="B910" s="5" t="s">
        <v>139</v>
      </c>
      <c r="C910" s="5" t="s">
        <v>154</v>
      </c>
      <c r="D910" s="5" t="s">
        <v>2994</v>
      </c>
      <c r="E910" s="8" t="s">
        <v>2995</v>
      </c>
      <c r="F910" s="8" t="s">
        <v>2996</v>
      </c>
      <c r="G910" s="5" t="s">
        <v>446</v>
      </c>
      <c r="H910" s="6">
        <v>3200</v>
      </c>
      <c r="I910" s="6">
        <v>3200</v>
      </c>
      <c r="J910" s="7">
        <v>1</v>
      </c>
      <c r="K910" s="6"/>
      <c r="L910" s="6"/>
      <c r="M910" s="6">
        <v>3200</v>
      </c>
    </row>
    <row r="911" spans="1:13" ht="30" x14ac:dyDescent="0.25">
      <c r="A911" s="5" t="s">
        <v>140</v>
      </c>
      <c r="B911" s="5" t="s">
        <v>139</v>
      </c>
      <c r="C911" s="5" t="s">
        <v>154</v>
      </c>
      <c r="D911" s="5" t="s">
        <v>2997</v>
      </c>
      <c r="E911" s="8" t="s">
        <v>2998</v>
      </c>
      <c r="F911" s="8" t="s">
        <v>2999</v>
      </c>
      <c r="G911" s="5" t="s">
        <v>446</v>
      </c>
      <c r="H911" s="6">
        <v>3200</v>
      </c>
      <c r="I911" s="6">
        <v>3200</v>
      </c>
      <c r="J911" s="7">
        <v>1</v>
      </c>
      <c r="K911" s="6"/>
      <c r="L911" s="6"/>
      <c r="M911" s="6">
        <v>3200</v>
      </c>
    </row>
    <row r="912" spans="1:13" x14ac:dyDescent="0.25">
      <c r="A912" s="5" t="s">
        <v>140</v>
      </c>
      <c r="B912" s="5" t="s">
        <v>139</v>
      </c>
      <c r="C912" s="5" t="s">
        <v>154</v>
      </c>
      <c r="D912" s="5" t="s">
        <v>3000</v>
      </c>
      <c r="E912" s="8" t="s">
        <v>3001</v>
      </c>
      <c r="F912" s="8" t="s">
        <v>3002</v>
      </c>
      <c r="G912" s="5" t="s">
        <v>446</v>
      </c>
      <c r="H912" s="6">
        <v>3200</v>
      </c>
      <c r="I912" s="6">
        <v>3200</v>
      </c>
      <c r="J912" s="7">
        <v>1</v>
      </c>
      <c r="K912" s="6"/>
      <c r="L912" s="6"/>
      <c r="M912" s="6">
        <v>3200</v>
      </c>
    </row>
    <row r="913" spans="1:13" ht="30" x14ac:dyDescent="0.25">
      <c r="A913" s="5" t="s">
        <v>140</v>
      </c>
      <c r="B913" s="5" t="s">
        <v>139</v>
      </c>
      <c r="C913" s="5" t="s">
        <v>154</v>
      </c>
      <c r="D913" s="5" t="s">
        <v>3003</v>
      </c>
      <c r="E913" s="8" t="s">
        <v>3004</v>
      </c>
      <c r="F913" s="8" t="s">
        <v>3005</v>
      </c>
      <c r="G913" s="5" t="s">
        <v>446</v>
      </c>
      <c r="H913" s="6">
        <v>3200</v>
      </c>
      <c r="I913" s="6">
        <v>3200</v>
      </c>
      <c r="J913" s="7">
        <v>1</v>
      </c>
      <c r="K913" s="6"/>
      <c r="L913" s="6"/>
      <c r="M913" s="6">
        <v>3200</v>
      </c>
    </row>
    <row r="914" spans="1:13" ht="30" x14ac:dyDescent="0.25">
      <c r="A914" s="5" t="s">
        <v>140</v>
      </c>
      <c r="B914" s="5" t="s">
        <v>139</v>
      </c>
      <c r="C914" s="5" t="s">
        <v>154</v>
      </c>
      <c r="D914" s="5" t="s">
        <v>3006</v>
      </c>
      <c r="E914" s="8" t="s">
        <v>3007</v>
      </c>
      <c r="F914" s="8" t="s">
        <v>3008</v>
      </c>
      <c r="G914" s="5" t="s">
        <v>446</v>
      </c>
      <c r="H914" s="6">
        <v>4480</v>
      </c>
      <c r="I914" s="6">
        <v>4480</v>
      </c>
      <c r="J914" s="7">
        <v>1</v>
      </c>
      <c r="K914" s="6"/>
      <c r="L914" s="6"/>
      <c r="M914" s="6">
        <v>4480</v>
      </c>
    </row>
    <row r="915" spans="1:13" ht="30" x14ac:dyDescent="0.25">
      <c r="A915" s="5" t="s">
        <v>140</v>
      </c>
      <c r="B915" s="5" t="s">
        <v>139</v>
      </c>
      <c r="C915" s="5" t="s">
        <v>154</v>
      </c>
      <c r="D915" s="5" t="s">
        <v>3009</v>
      </c>
      <c r="E915" s="8" t="s">
        <v>3010</v>
      </c>
      <c r="F915" s="8" t="s">
        <v>3011</v>
      </c>
      <c r="G915" s="5" t="s">
        <v>446</v>
      </c>
      <c r="H915" s="6">
        <v>6400</v>
      </c>
      <c r="I915" s="6">
        <v>6400</v>
      </c>
      <c r="J915" s="7">
        <v>1</v>
      </c>
      <c r="K915" s="6"/>
      <c r="L915" s="6"/>
      <c r="M915" s="6">
        <v>6400</v>
      </c>
    </row>
    <row r="916" spans="1:13" x14ac:dyDescent="0.25">
      <c r="A916" s="5" t="s">
        <v>140</v>
      </c>
      <c r="B916" s="5" t="s">
        <v>139</v>
      </c>
      <c r="C916" s="5" t="s">
        <v>154</v>
      </c>
      <c r="D916" s="5" t="s">
        <v>3012</v>
      </c>
      <c r="E916" s="8" t="s">
        <v>2143</v>
      </c>
      <c r="F916" s="8" t="s">
        <v>3013</v>
      </c>
      <c r="G916" s="5" t="s">
        <v>442</v>
      </c>
      <c r="H916" s="6">
        <v>4480</v>
      </c>
      <c r="I916" s="6"/>
      <c r="J916" s="5"/>
      <c r="K916" s="6"/>
      <c r="L916" s="6"/>
      <c r="M916" s="6"/>
    </row>
    <row r="917" spans="1:13" ht="30" x14ac:dyDescent="0.25">
      <c r="A917" s="5" t="s">
        <v>140</v>
      </c>
      <c r="B917" s="5" t="s">
        <v>139</v>
      </c>
      <c r="C917" s="5" t="s">
        <v>154</v>
      </c>
      <c r="D917" s="5" t="s">
        <v>3014</v>
      </c>
      <c r="E917" s="8" t="s">
        <v>3015</v>
      </c>
      <c r="F917" s="8" t="s">
        <v>3016</v>
      </c>
      <c r="G917" s="5" t="s">
        <v>442</v>
      </c>
      <c r="H917" s="6">
        <v>3200</v>
      </c>
      <c r="I917" s="6"/>
      <c r="J917" s="5"/>
      <c r="K917" s="6"/>
      <c r="L917" s="6"/>
      <c r="M917" s="6"/>
    </row>
    <row r="918" spans="1:13" ht="45" x14ac:dyDescent="0.25">
      <c r="A918" s="5" t="s">
        <v>140</v>
      </c>
      <c r="B918" s="5" t="s">
        <v>139</v>
      </c>
      <c r="C918" s="5" t="s">
        <v>154</v>
      </c>
      <c r="D918" s="5" t="s">
        <v>3017</v>
      </c>
      <c r="E918" s="8" t="s">
        <v>3018</v>
      </c>
      <c r="F918" s="8" t="s">
        <v>3019</v>
      </c>
      <c r="G918" s="5" t="s">
        <v>442</v>
      </c>
      <c r="H918" s="6">
        <v>4480</v>
      </c>
      <c r="I918" s="6"/>
      <c r="J918" s="5"/>
      <c r="K918" s="6"/>
      <c r="L918" s="6"/>
      <c r="M918" s="6"/>
    </row>
    <row r="919" spans="1:13" ht="30" x14ac:dyDescent="0.25">
      <c r="A919" s="5" t="s">
        <v>140</v>
      </c>
      <c r="B919" s="5" t="s">
        <v>139</v>
      </c>
      <c r="C919" s="5" t="s">
        <v>154</v>
      </c>
      <c r="D919" s="5" t="s">
        <v>3020</v>
      </c>
      <c r="E919" s="8" t="s">
        <v>3021</v>
      </c>
      <c r="F919" s="8" t="s">
        <v>3022</v>
      </c>
      <c r="G919" s="5" t="s">
        <v>446</v>
      </c>
      <c r="H919" s="6">
        <v>3200</v>
      </c>
      <c r="I919" s="6">
        <v>3200</v>
      </c>
      <c r="J919" s="7">
        <v>1</v>
      </c>
      <c r="K919" s="6"/>
      <c r="L919" s="6"/>
      <c r="M919" s="6">
        <v>3200</v>
      </c>
    </row>
    <row r="920" spans="1:13" ht="30" x14ac:dyDescent="0.25">
      <c r="A920" s="5" t="s">
        <v>140</v>
      </c>
      <c r="B920" s="5" t="s">
        <v>139</v>
      </c>
      <c r="C920" s="5" t="s">
        <v>154</v>
      </c>
      <c r="D920" s="5" t="s">
        <v>3023</v>
      </c>
      <c r="E920" s="8" t="s">
        <v>3024</v>
      </c>
      <c r="F920" s="8" t="s">
        <v>3025</v>
      </c>
      <c r="G920" s="5" t="s">
        <v>446</v>
      </c>
      <c r="H920" s="6">
        <v>4480</v>
      </c>
      <c r="I920" s="6">
        <v>4480</v>
      </c>
      <c r="J920" s="7">
        <v>1</v>
      </c>
      <c r="K920" s="6"/>
      <c r="L920" s="6"/>
      <c r="M920" s="6">
        <v>4480</v>
      </c>
    </row>
    <row r="921" spans="1:13" x14ac:dyDescent="0.25">
      <c r="A921" s="5" t="s">
        <v>140</v>
      </c>
      <c r="B921" s="5" t="s">
        <v>139</v>
      </c>
      <c r="C921" s="5" t="s">
        <v>154</v>
      </c>
      <c r="D921" s="5" t="s">
        <v>3026</v>
      </c>
      <c r="E921" s="8" t="s">
        <v>3027</v>
      </c>
      <c r="F921" s="8" t="s">
        <v>3028</v>
      </c>
      <c r="G921" s="5" t="s">
        <v>446</v>
      </c>
      <c r="H921" s="6">
        <v>3200</v>
      </c>
      <c r="I921" s="6">
        <v>3200</v>
      </c>
      <c r="J921" s="7">
        <v>1</v>
      </c>
      <c r="K921" s="6"/>
      <c r="L921" s="6"/>
      <c r="M921" s="6">
        <v>3200</v>
      </c>
    </row>
    <row r="922" spans="1:13" x14ac:dyDescent="0.25">
      <c r="A922" s="5" t="s">
        <v>140</v>
      </c>
      <c r="B922" s="5" t="s">
        <v>139</v>
      </c>
      <c r="C922" s="5" t="s">
        <v>154</v>
      </c>
      <c r="D922" s="5" t="s">
        <v>3029</v>
      </c>
      <c r="E922" s="8" t="s">
        <v>3030</v>
      </c>
      <c r="F922" s="8" t="s">
        <v>3031</v>
      </c>
      <c r="G922" s="5" t="s">
        <v>446</v>
      </c>
      <c r="H922" s="6">
        <v>4480</v>
      </c>
      <c r="I922" s="6">
        <v>4480</v>
      </c>
      <c r="J922" s="7">
        <v>1</v>
      </c>
      <c r="K922" s="6"/>
      <c r="L922" s="6"/>
      <c r="M922" s="6">
        <v>4480</v>
      </c>
    </row>
    <row r="923" spans="1:13" ht="30" x14ac:dyDescent="0.25">
      <c r="A923" s="5" t="s">
        <v>140</v>
      </c>
      <c r="B923" s="5" t="s">
        <v>139</v>
      </c>
      <c r="C923" s="5" t="s">
        <v>154</v>
      </c>
      <c r="D923" s="5" t="s">
        <v>3032</v>
      </c>
      <c r="E923" s="8" t="s">
        <v>3033</v>
      </c>
      <c r="F923" s="8" t="s">
        <v>3034</v>
      </c>
      <c r="G923" s="5" t="s">
        <v>442</v>
      </c>
      <c r="H923" s="6">
        <v>3200</v>
      </c>
      <c r="I923" s="6"/>
      <c r="J923" s="5"/>
      <c r="K923" s="6">
        <v>3200</v>
      </c>
      <c r="L923" s="6"/>
      <c r="M923" s="6">
        <v>3200</v>
      </c>
    </row>
    <row r="924" spans="1:13" ht="30" x14ac:dyDescent="0.25">
      <c r="A924" s="5" t="s">
        <v>140</v>
      </c>
      <c r="B924" s="5" t="s">
        <v>139</v>
      </c>
      <c r="C924" s="5" t="s">
        <v>154</v>
      </c>
      <c r="D924" s="5" t="s">
        <v>3035</v>
      </c>
      <c r="E924" s="8" t="s">
        <v>3036</v>
      </c>
      <c r="F924" s="8" t="s">
        <v>3037</v>
      </c>
      <c r="G924" s="5" t="s">
        <v>446</v>
      </c>
      <c r="H924" s="6">
        <v>7504</v>
      </c>
      <c r="I924" s="6">
        <v>7504</v>
      </c>
      <c r="J924" s="7">
        <v>1</v>
      </c>
      <c r="K924" s="6"/>
      <c r="L924" s="6"/>
      <c r="M924" s="6">
        <v>7504</v>
      </c>
    </row>
    <row r="925" spans="1:13" ht="30" x14ac:dyDescent="0.25">
      <c r="A925" s="5" t="s">
        <v>140</v>
      </c>
      <c r="B925" s="5" t="s">
        <v>139</v>
      </c>
      <c r="C925" s="5" t="s">
        <v>154</v>
      </c>
      <c r="D925" s="5" t="s">
        <v>3038</v>
      </c>
      <c r="E925" s="8" t="s">
        <v>3039</v>
      </c>
      <c r="F925" s="8" t="s">
        <v>3040</v>
      </c>
      <c r="G925" s="5" t="s">
        <v>446</v>
      </c>
      <c r="H925" s="6">
        <v>3200</v>
      </c>
      <c r="I925" s="6">
        <v>3200</v>
      </c>
      <c r="J925" s="7">
        <v>1</v>
      </c>
      <c r="K925" s="6"/>
      <c r="L925" s="6"/>
      <c r="M925" s="6">
        <v>3200</v>
      </c>
    </row>
    <row r="926" spans="1:13" ht="45" x14ac:dyDescent="0.25">
      <c r="A926" s="5" t="s">
        <v>140</v>
      </c>
      <c r="B926" s="5" t="s">
        <v>139</v>
      </c>
      <c r="C926" s="5" t="s">
        <v>154</v>
      </c>
      <c r="D926" s="5" t="s">
        <v>3041</v>
      </c>
      <c r="E926" s="8" t="s">
        <v>3042</v>
      </c>
      <c r="F926" s="8" t="s">
        <v>3043</v>
      </c>
      <c r="G926" s="5" t="s">
        <v>446</v>
      </c>
      <c r="H926" s="6">
        <v>3200</v>
      </c>
      <c r="I926" s="6">
        <v>3200</v>
      </c>
      <c r="J926" s="7">
        <v>1</v>
      </c>
      <c r="K926" s="6"/>
      <c r="L926" s="6"/>
      <c r="M926" s="6">
        <v>3200</v>
      </c>
    </row>
    <row r="927" spans="1:13" ht="30" x14ac:dyDescent="0.25">
      <c r="A927" s="5" t="s">
        <v>140</v>
      </c>
      <c r="B927" s="5" t="s">
        <v>139</v>
      </c>
      <c r="C927" s="5" t="s">
        <v>154</v>
      </c>
      <c r="D927" s="5" t="s">
        <v>3044</v>
      </c>
      <c r="E927" s="8" t="s">
        <v>3045</v>
      </c>
      <c r="F927" s="8" t="s">
        <v>3046</v>
      </c>
      <c r="G927" s="5" t="s">
        <v>446</v>
      </c>
      <c r="H927" s="6">
        <v>3200</v>
      </c>
      <c r="I927" s="6">
        <v>3200</v>
      </c>
      <c r="J927" s="7">
        <v>1</v>
      </c>
      <c r="K927" s="6"/>
      <c r="L927" s="6"/>
      <c r="M927" s="6">
        <v>3200</v>
      </c>
    </row>
    <row r="928" spans="1:13" ht="30" x14ac:dyDescent="0.25">
      <c r="A928" s="5" t="s">
        <v>140</v>
      </c>
      <c r="B928" s="5" t="s">
        <v>139</v>
      </c>
      <c r="C928" s="5" t="s">
        <v>154</v>
      </c>
      <c r="D928" s="5" t="s">
        <v>3047</v>
      </c>
      <c r="E928" s="8" t="s">
        <v>3048</v>
      </c>
      <c r="F928" s="8" t="s">
        <v>3049</v>
      </c>
      <c r="G928" s="5" t="s">
        <v>442</v>
      </c>
      <c r="H928" s="6">
        <v>3200</v>
      </c>
      <c r="I928" s="6"/>
      <c r="J928" s="5"/>
      <c r="K928" s="6"/>
      <c r="L928" s="6"/>
      <c r="M928" s="6"/>
    </row>
    <row r="929" spans="1:13" ht="30" x14ac:dyDescent="0.25">
      <c r="A929" s="5" t="s">
        <v>140</v>
      </c>
      <c r="B929" s="5" t="s">
        <v>139</v>
      </c>
      <c r="C929" s="5" t="s">
        <v>154</v>
      </c>
      <c r="D929" s="5" t="s">
        <v>3050</v>
      </c>
      <c r="E929" s="8" t="s">
        <v>3051</v>
      </c>
      <c r="F929" s="8" t="s">
        <v>3052</v>
      </c>
      <c r="G929" s="5" t="s">
        <v>446</v>
      </c>
      <c r="H929" s="6">
        <v>4480</v>
      </c>
      <c r="I929" s="6">
        <v>4480</v>
      </c>
      <c r="J929" s="7">
        <v>1</v>
      </c>
      <c r="K929" s="6"/>
      <c r="L929" s="6"/>
      <c r="M929" s="6">
        <v>4480</v>
      </c>
    </row>
    <row r="930" spans="1:13" x14ac:dyDescent="0.25">
      <c r="A930" s="5" t="s">
        <v>140</v>
      </c>
      <c r="B930" s="5" t="s">
        <v>139</v>
      </c>
      <c r="C930" s="5" t="s">
        <v>154</v>
      </c>
      <c r="D930" s="5" t="s">
        <v>3053</v>
      </c>
      <c r="E930" s="8" t="s">
        <v>3054</v>
      </c>
      <c r="F930" s="8" t="s">
        <v>3055</v>
      </c>
      <c r="G930" s="5" t="s">
        <v>446</v>
      </c>
      <c r="H930" s="6">
        <v>3200</v>
      </c>
      <c r="I930" s="6">
        <v>3200</v>
      </c>
      <c r="J930" s="7">
        <v>1</v>
      </c>
      <c r="K930" s="6"/>
      <c r="L930" s="6"/>
      <c r="M930" s="6">
        <v>3200</v>
      </c>
    </row>
    <row r="931" spans="1:13" x14ac:dyDescent="0.25">
      <c r="A931" s="5" t="s">
        <v>140</v>
      </c>
      <c r="B931" s="5" t="s">
        <v>139</v>
      </c>
      <c r="C931" s="5" t="s">
        <v>154</v>
      </c>
      <c r="D931" s="5" t="s">
        <v>3056</v>
      </c>
      <c r="E931" s="8" t="s">
        <v>3057</v>
      </c>
      <c r="F931" s="8" t="s">
        <v>3058</v>
      </c>
      <c r="G931" s="5" t="s">
        <v>446</v>
      </c>
      <c r="H931" s="6">
        <v>3200</v>
      </c>
      <c r="I931" s="6">
        <v>3200</v>
      </c>
      <c r="J931" s="7">
        <v>1</v>
      </c>
      <c r="K931" s="6"/>
      <c r="L931" s="6"/>
      <c r="M931" s="6">
        <v>3200</v>
      </c>
    </row>
    <row r="932" spans="1:13" ht="75" x14ac:dyDescent="0.25">
      <c r="A932" s="5" t="s">
        <v>140</v>
      </c>
      <c r="B932" s="5" t="s">
        <v>139</v>
      </c>
      <c r="C932" s="5" t="s">
        <v>154</v>
      </c>
      <c r="D932" s="5" t="s">
        <v>3059</v>
      </c>
      <c r="E932" s="8" t="s">
        <v>3060</v>
      </c>
      <c r="F932" s="8" t="s">
        <v>3061</v>
      </c>
      <c r="G932" s="5" t="s">
        <v>442</v>
      </c>
      <c r="H932" s="6">
        <v>4480</v>
      </c>
      <c r="I932" s="6"/>
      <c r="J932" s="5"/>
      <c r="K932" s="6"/>
      <c r="L932" s="6"/>
      <c r="M932" s="6"/>
    </row>
    <row r="933" spans="1:13" x14ac:dyDescent="0.25">
      <c r="A933" s="5" t="s">
        <v>140</v>
      </c>
      <c r="B933" s="5" t="s">
        <v>139</v>
      </c>
      <c r="C933" s="5" t="s">
        <v>154</v>
      </c>
      <c r="D933" s="5" t="s">
        <v>3062</v>
      </c>
      <c r="E933" s="8" t="s">
        <v>3063</v>
      </c>
      <c r="F933" s="8" t="s">
        <v>3064</v>
      </c>
      <c r="G933" s="5" t="s">
        <v>446</v>
      </c>
      <c r="H933" s="6">
        <v>5530</v>
      </c>
      <c r="I933" s="6">
        <v>5530</v>
      </c>
      <c r="J933" s="7">
        <v>1</v>
      </c>
      <c r="K933" s="6"/>
      <c r="L933" s="6"/>
      <c r="M933" s="6">
        <v>5530</v>
      </c>
    </row>
    <row r="934" spans="1:13" ht="30" x14ac:dyDescent="0.25">
      <c r="A934" s="5" t="s">
        <v>140</v>
      </c>
      <c r="B934" s="5" t="s">
        <v>139</v>
      </c>
      <c r="C934" s="5" t="s">
        <v>154</v>
      </c>
      <c r="D934" s="5" t="s">
        <v>3065</v>
      </c>
      <c r="E934" s="8" t="s">
        <v>3066</v>
      </c>
      <c r="F934" s="8" t="s">
        <v>3067</v>
      </c>
      <c r="G934" s="5" t="s">
        <v>446</v>
      </c>
      <c r="H934" s="6">
        <v>4075</v>
      </c>
      <c r="I934" s="6">
        <v>4075</v>
      </c>
      <c r="J934" s="7">
        <v>1</v>
      </c>
      <c r="K934" s="6"/>
      <c r="L934" s="6"/>
      <c r="M934" s="6">
        <v>4075</v>
      </c>
    </row>
    <row r="935" spans="1:13" x14ac:dyDescent="0.25">
      <c r="A935" s="5" t="s">
        <v>140</v>
      </c>
      <c r="B935" s="5" t="s">
        <v>139</v>
      </c>
      <c r="C935" s="5" t="s">
        <v>154</v>
      </c>
      <c r="D935" s="5" t="s">
        <v>3068</v>
      </c>
      <c r="E935" s="8" t="s">
        <v>3069</v>
      </c>
      <c r="F935" s="8" t="s">
        <v>3070</v>
      </c>
      <c r="G935" s="5" t="s">
        <v>446</v>
      </c>
      <c r="H935" s="6">
        <v>3200</v>
      </c>
      <c r="I935" s="6">
        <v>3200</v>
      </c>
      <c r="J935" s="7">
        <v>1</v>
      </c>
      <c r="K935" s="6"/>
      <c r="L935" s="6"/>
      <c r="M935" s="6">
        <v>3200</v>
      </c>
    </row>
    <row r="936" spans="1:13" ht="30" x14ac:dyDescent="0.25">
      <c r="A936" s="5" t="s">
        <v>140</v>
      </c>
      <c r="B936" s="5" t="s">
        <v>139</v>
      </c>
      <c r="C936" s="5" t="s">
        <v>154</v>
      </c>
      <c r="D936" s="5" t="s">
        <v>3071</v>
      </c>
      <c r="E936" s="8" t="s">
        <v>3072</v>
      </c>
      <c r="F936" s="8" t="s">
        <v>3073</v>
      </c>
      <c r="G936" s="5" t="s">
        <v>446</v>
      </c>
      <c r="H936" s="6">
        <v>3200</v>
      </c>
      <c r="I936" s="6">
        <v>3200</v>
      </c>
      <c r="J936" s="7">
        <v>1</v>
      </c>
      <c r="K936" s="6"/>
      <c r="L936" s="6"/>
      <c r="M936" s="6">
        <v>3200</v>
      </c>
    </row>
    <row r="937" spans="1:13" ht="45" x14ac:dyDescent="0.25">
      <c r="A937" s="5" t="s">
        <v>140</v>
      </c>
      <c r="B937" s="5" t="s">
        <v>139</v>
      </c>
      <c r="C937" s="5" t="s">
        <v>154</v>
      </c>
      <c r="D937" s="5" t="s">
        <v>3074</v>
      </c>
      <c r="E937" s="8" t="s">
        <v>3075</v>
      </c>
      <c r="F937" s="8" t="s">
        <v>3076</v>
      </c>
      <c r="G937" s="5" t="s">
        <v>442</v>
      </c>
      <c r="H937" s="6">
        <v>3200</v>
      </c>
      <c r="I937" s="6"/>
      <c r="J937" s="5"/>
      <c r="K937" s="6"/>
      <c r="L937" s="6"/>
      <c r="M937" s="6"/>
    </row>
    <row r="938" spans="1:13" x14ac:dyDescent="0.25">
      <c r="A938" s="5" t="s">
        <v>140</v>
      </c>
      <c r="B938" s="5" t="s">
        <v>139</v>
      </c>
      <c r="C938" s="5" t="s">
        <v>154</v>
      </c>
      <c r="D938" s="5" t="s">
        <v>3077</v>
      </c>
      <c r="E938" s="8" t="s">
        <v>3078</v>
      </c>
      <c r="F938" s="8" t="s">
        <v>3079</v>
      </c>
      <c r="G938" s="5" t="s">
        <v>446</v>
      </c>
      <c r="H938" s="6">
        <v>3200</v>
      </c>
      <c r="I938" s="6">
        <v>3200</v>
      </c>
      <c r="J938" s="7">
        <v>1</v>
      </c>
      <c r="K938" s="6"/>
      <c r="L938" s="6"/>
      <c r="M938" s="6">
        <v>3200</v>
      </c>
    </row>
    <row r="939" spans="1:13" x14ac:dyDescent="0.25">
      <c r="A939" s="5" t="s">
        <v>140</v>
      </c>
      <c r="B939" s="5" t="s">
        <v>139</v>
      </c>
      <c r="C939" s="5" t="s">
        <v>154</v>
      </c>
      <c r="D939" s="5" t="s">
        <v>3080</v>
      </c>
      <c r="E939" s="8" t="s">
        <v>3081</v>
      </c>
      <c r="F939" s="8" t="s">
        <v>3082</v>
      </c>
      <c r="G939" s="5" t="s">
        <v>446</v>
      </c>
      <c r="H939" s="6">
        <v>6670</v>
      </c>
      <c r="I939" s="6">
        <v>6670</v>
      </c>
      <c r="J939" s="7">
        <v>1</v>
      </c>
      <c r="K939" s="6"/>
      <c r="L939" s="6"/>
      <c r="M939" s="6">
        <v>6670</v>
      </c>
    </row>
    <row r="940" spans="1:13" x14ac:dyDescent="0.25">
      <c r="A940" s="5" t="s">
        <v>140</v>
      </c>
      <c r="B940" s="5" t="s">
        <v>139</v>
      </c>
      <c r="C940" s="5" t="s">
        <v>154</v>
      </c>
      <c r="D940" s="5" t="s">
        <v>3083</v>
      </c>
      <c r="E940" s="8" t="s">
        <v>3084</v>
      </c>
      <c r="F940" s="8" t="s">
        <v>3085</v>
      </c>
      <c r="G940" s="5" t="s">
        <v>442</v>
      </c>
      <c r="H940" s="6">
        <v>4480</v>
      </c>
      <c r="I940" s="6"/>
      <c r="J940" s="5"/>
      <c r="K940" s="6"/>
      <c r="L940" s="6"/>
      <c r="M940" s="6"/>
    </row>
    <row r="941" spans="1:13" x14ac:dyDescent="0.25">
      <c r="A941" s="5" t="s">
        <v>140</v>
      </c>
      <c r="B941" s="5" t="s">
        <v>139</v>
      </c>
      <c r="C941" s="5" t="s">
        <v>154</v>
      </c>
      <c r="D941" s="5" t="s">
        <v>3086</v>
      </c>
      <c r="E941" s="8" t="s">
        <v>3087</v>
      </c>
      <c r="F941" s="8" t="s">
        <v>3088</v>
      </c>
      <c r="G941" s="5" t="s">
        <v>446</v>
      </c>
      <c r="H941" s="6">
        <v>3200</v>
      </c>
      <c r="I941" s="6">
        <v>3200</v>
      </c>
      <c r="J941" s="7">
        <v>1</v>
      </c>
      <c r="K941" s="6"/>
      <c r="L941" s="6"/>
      <c r="M941" s="6">
        <v>3200</v>
      </c>
    </row>
    <row r="942" spans="1:13" ht="30" x14ac:dyDescent="0.25">
      <c r="A942" s="5" t="s">
        <v>140</v>
      </c>
      <c r="B942" s="5" t="s">
        <v>139</v>
      </c>
      <c r="C942" s="5" t="s">
        <v>154</v>
      </c>
      <c r="D942" s="5" t="s">
        <v>3089</v>
      </c>
      <c r="E942" s="8" t="s">
        <v>3090</v>
      </c>
      <c r="F942" s="8" t="s">
        <v>3091</v>
      </c>
      <c r="G942" s="5" t="s">
        <v>442</v>
      </c>
      <c r="H942" s="6">
        <v>3200</v>
      </c>
      <c r="I942" s="6"/>
      <c r="J942" s="5"/>
      <c r="K942" s="6"/>
      <c r="L942" s="6"/>
      <c r="M942" s="6"/>
    </row>
    <row r="943" spans="1:13" ht="45" x14ac:dyDescent="0.25">
      <c r="A943" s="5" t="s">
        <v>140</v>
      </c>
      <c r="B943" s="5" t="s">
        <v>139</v>
      </c>
      <c r="C943" s="5" t="s">
        <v>154</v>
      </c>
      <c r="D943" s="5" t="s">
        <v>3092</v>
      </c>
      <c r="E943" s="8" t="s">
        <v>3093</v>
      </c>
      <c r="F943" s="8" t="s">
        <v>3094</v>
      </c>
      <c r="G943" s="5" t="s">
        <v>446</v>
      </c>
      <c r="H943" s="6">
        <v>3200</v>
      </c>
      <c r="I943" s="6">
        <v>3200</v>
      </c>
      <c r="J943" s="7">
        <v>1</v>
      </c>
      <c r="K943" s="6"/>
      <c r="L943" s="6"/>
      <c r="M943" s="6">
        <v>3200</v>
      </c>
    </row>
    <row r="944" spans="1:13" x14ac:dyDescent="0.25">
      <c r="A944" s="5" t="s">
        <v>140</v>
      </c>
      <c r="B944" s="5" t="s">
        <v>139</v>
      </c>
      <c r="C944" s="5" t="s">
        <v>154</v>
      </c>
      <c r="D944" s="5" t="s">
        <v>3095</v>
      </c>
      <c r="E944" s="8" t="s">
        <v>3096</v>
      </c>
      <c r="F944" s="8" t="s">
        <v>3097</v>
      </c>
      <c r="G944" s="5" t="s">
        <v>446</v>
      </c>
      <c r="H944" s="6">
        <v>3200</v>
      </c>
      <c r="I944" s="6">
        <v>3200</v>
      </c>
      <c r="J944" s="7">
        <v>1</v>
      </c>
      <c r="K944" s="6"/>
      <c r="L944" s="6"/>
      <c r="M944" s="6">
        <v>3200</v>
      </c>
    </row>
    <row r="945" spans="1:13" x14ac:dyDescent="0.25">
      <c r="A945" s="5" t="s">
        <v>140</v>
      </c>
      <c r="B945" s="5" t="s">
        <v>139</v>
      </c>
      <c r="C945" s="5" t="s">
        <v>154</v>
      </c>
      <c r="D945" s="5" t="s">
        <v>3098</v>
      </c>
      <c r="E945" s="8" t="s">
        <v>3099</v>
      </c>
      <c r="F945" s="8" t="s">
        <v>3100</v>
      </c>
      <c r="G945" s="5" t="s">
        <v>442</v>
      </c>
      <c r="H945" s="6">
        <v>3200</v>
      </c>
      <c r="I945" s="6">
        <v>3200</v>
      </c>
      <c r="J945" s="7">
        <v>1</v>
      </c>
      <c r="K945" s="6"/>
      <c r="L945" s="6"/>
      <c r="M945" s="6">
        <v>3200</v>
      </c>
    </row>
    <row r="946" spans="1:13" ht="45" x14ac:dyDescent="0.25">
      <c r="A946" s="5" t="s">
        <v>140</v>
      </c>
      <c r="B946" s="5" t="s">
        <v>139</v>
      </c>
      <c r="C946" s="5" t="s">
        <v>154</v>
      </c>
      <c r="D946" s="5" t="s">
        <v>3101</v>
      </c>
      <c r="E946" s="8" t="s">
        <v>3102</v>
      </c>
      <c r="F946" s="8" t="s">
        <v>3103</v>
      </c>
      <c r="G946" s="5" t="s">
        <v>446</v>
      </c>
      <c r="H946" s="6">
        <v>3200</v>
      </c>
      <c r="I946" s="6">
        <v>3200</v>
      </c>
      <c r="J946" s="7">
        <v>1</v>
      </c>
      <c r="K946" s="6"/>
      <c r="L946" s="6"/>
      <c r="M946" s="6">
        <v>3200</v>
      </c>
    </row>
    <row r="947" spans="1:13" x14ac:dyDescent="0.25">
      <c r="A947" s="5" t="s">
        <v>140</v>
      </c>
      <c r="B947" s="5" t="s">
        <v>139</v>
      </c>
      <c r="C947" s="5" t="s">
        <v>154</v>
      </c>
      <c r="D947" s="5" t="s">
        <v>3104</v>
      </c>
      <c r="E947" s="8" t="s">
        <v>3105</v>
      </c>
      <c r="F947" s="8" t="s">
        <v>3106</v>
      </c>
      <c r="G947" s="5" t="s">
        <v>446</v>
      </c>
      <c r="H947" s="6">
        <v>3200</v>
      </c>
      <c r="I947" s="6">
        <v>3200</v>
      </c>
      <c r="J947" s="7">
        <v>1</v>
      </c>
      <c r="K947" s="6"/>
      <c r="L947" s="6"/>
      <c r="M947" s="6">
        <v>3200</v>
      </c>
    </row>
    <row r="948" spans="1:13" ht="30" x14ac:dyDescent="0.25">
      <c r="A948" s="5" t="s">
        <v>140</v>
      </c>
      <c r="B948" s="5" t="s">
        <v>139</v>
      </c>
      <c r="C948" s="5" t="s">
        <v>154</v>
      </c>
      <c r="D948" s="5" t="s">
        <v>3107</v>
      </c>
      <c r="E948" s="8" t="s">
        <v>3108</v>
      </c>
      <c r="F948" s="8" t="s">
        <v>3109</v>
      </c>
      <c r="G948" s="5" t="s">
        <v>446</v>
      </c>
      <c r="H948" s="6">
        <v>4480</v>
      </c>
      <c r="I948" s="6">
        <v>4480</v>
      </c>
      <c r="J948" s="7">
        <v>0.92749999999999999</v>
      </c>
      <c r="K948" s="6"/>
      <c r="L948" s="6"/>
      <c r="M948" s="6">
        <v>4480</v>
      </c>
    </row>
    <row r="949" spans="1:13" ht="30" x14ac:dyDescent="0.25">
      <c r="A949" s="5" t="s">
        <v>140</v>
      </c>
      <c r="B949" s="5" t="s">
        <v>139</v>
      </c>
      <c r="C949" s="5" t="s">
        <v>154</v>
      </c>
      <c r="D949" s="5" t="s">
        <v>3110</v>
      </c>
      <c r="E949" s="8" t="s">
        <v>3111</v>
      </c>
      <c r="F949" s="8" t="s">
        <v>3112</v>
      </c>
      <c r="G949" s="5" t="s">
        <v>442</v>
      </c>
      <c r="H949" s="6">
        <v>3200</v>
      </c>
      <c r="I949" s="6"/>
      <c r="J949" s="5"/>
      <c r="K949" s="6">
        <v>3200</v>
      </c>
      <c r="L949" s="6"/>
      <c r="M949" s="6">
        <v>3200</v>
      </c>
    </row>
    <row r="950" spans="1:13" ht="30" x14ac:dyDescent="0.25">
      <c r="A950" s="5" t="s">
        <v>140</v>
      </c>
      <c r="B950" s="5" t="s">
        <v>139</v>
      </c>
      <c r="C950" s="5" t="s">
        <v>154</v>
      </c>
      <c r="D950" s="5" t="s">
        <v>3113</v>
      </c>
      <c r="E950" s="8" t="s">
        <v>3114</v>
      </c>
      <c r="F950" s="8" t="s">
        <v>3115</v>
      </c>
      <c r="G950" s="5" t="s">
        <v>446</v>
      </c>
      <c r="H950" s="6">
        <v>3200</v>
      </c>
      <c r="I950" s="6">
        <v>3200</v>
      </c>
      <c r="J950" s="7">
        <v>1</v>
      </c>
      <c r="K950" s="6"/>
      <c r="L950" s="6"/>
      <c r="M950" s="6">
        <v>3200</v>
      </c>
    </row>
    <row r="951" spans="1:13" x14ac:dyDescent="0.25">
      <c r="A951" s="5" t="s">
        <v>140</v>
      </c>
      <c r="B951" s="5" t="s">
        <v>139</v>
      </c>
      <c r="C951" s="5" t="s">
        <v>154</v>
      </c>
      <c r="D951" s="5" t="s">
        <v>3116</v>
      </c>
      <c r="E951" s="8" t="s">
        <v>3117</v>
      </c>
      <c r="F951" s="8" t="s">
        <v>3118</v>
      </c>
      <c r="G951" s="5" t="s">
        <v>442</v>
      </c>
      <c r="H951" s="6">
        <v>3200</v>
      </c>
      <c r="I951" s="6"/>
      <c r="J951" s="5"/>
      <c r="K951" s="6"/>
      <c r="L951" s="6"/>
      <c r="M951" s="6"/>
    </row>
    <row r="952" spans="1:13" ht="30" x14ac:dyDescent="0.25">
      <c r="A952" s="5" t="s">
        <v>140</v>
      </c>
      <c r="B952" s="5" t="s">
        <v>139</v>
      </c>
      <c r="C952" s="5" t="s">
        <v>154</v>
      </c>
      <c r="D952" s="5" t="s">
        <v>3119</v>
      </c>
      <c r="E952" s="8" t="s">
        <v>3120</v>
      </c>
      <c r="F952" s="8" t="s">
        <v>3121</v>
      </c>
      <c r="G952" s="5" t="s">
        <v>446</v>
      </c>
      <c r="H952" s="6">
        <v>3200</v>
      </c>
      <c r="I952" s="6">
        <v>3200</v>
      </c>
      <c r="J952" s="7">
        <v>1</v>
      </c>
      <c r="K952" s="6"/>
      <c r="L952" s="6"/>
      <c r="M952" s="6">
        <v>3200</v>
      </c>
    </row>
    <row r="953" spans="1:13" x14ac:dyDescent="0.25">
      <c r="A953" s="5" t="s">
        <v>140</v>
      </c>
      <c r="B953" s="5" t="s">
        <v>139</v>
      </c>
      <c r="C953" s="5" t="s">
        <v>154</v>
      </c>
      <c r="D953" s="5" t="s">
        <v>3122</v>
      </c>
      <c r="E953" s="8" t="s">
        <v>3123</v>
      </c>
      <c r="F953" s="8" t="s">
        <v>3124</v>
      </c>
      <c r="G953" s="5" t="s">
        <v>446</v>
      </c>
      <c r="H953" s="6">
        <v>3200</v>
      </c>
      <c r="I953" s="6">
        <v>3200</v>
      </c>
      <c r="J953" s="7">
        <v>1</v>
      </c>
      <c r="K953" s="6"/>
      <c r="L953" s="6"/>
      <c r="M953" s="6">
        <v>3200</v>
      </c>
    </row>
    <row r="954" spans="1:13" x14ac:dyDescent="0.25">
      <c r="A954" s="5" t="s">
        <v>140</v>
      </c>
      <c r="B954" s="5" t="s">
        <v>139</v>
      </c>
      <c r="C954" s="5" t="s">
        <v>154</v>
      </c>
      <c r="D954" s="5" t="s">
        <v>3125</v>
      </c>
      <c r="E954" s="8" t="s">
        <v>3126</v>
      </c>
      <c r="F954" s="8" t="s">
        <v>3127</v>
      </c>
      <c r="G954" s="5" t="s">
        <v>446</v>
      </c>
      <c r="H954" s="6">
        <v>4480</v>
      </c>
      <c r="I954" s="6">
        <v>4480</v>
      </c>
      <c r="J954" s="7">
        <v>1</v>
      </c>
      <c r="K954" s="6"/>
      <c r="L954" s="6"/>
      <c r="M954" s="6">
        <v>4480</v>
      </c>
    </row>
    <row r="955" spans="1:13" ht="30" x14ac:dyDescent="0.25">
      <c r="A955" s="5" t="s">
        <v>140</v>
      </c>
      <c r="B955" s="5" t="s">
        <v>139</v>
      </c>
      <c r="C955" s="5" t="s">
        <v>154</v>
      </c>
      <c r="D955" s="5" t="s">
        <v>3128</v>
      </c>
      <c r="E955" s="8" t="s">
        <v>3129</v>
      </c>
      <c r="F955" s="8" t="s">
        <v>3130</v>
      </c>
      <c r="G955" s="5" t="s">
        <v>442</v>
      </c>
      <c r="H955" s="6">
        <v>3200</v>
      </c>
      <c r="I955" s="6"/>
      <c r="J955" s="5"/>
      <c r="K955" s="6"/>
      <c r="L955" s="6"/>
      <c r="M955" s="6"/>
    </row>
    <row r="956" spans="1:13" ht="30" x14ac:dyDescent="0.25">
      <c r="A956" s="5" t="s">
        <v>140</v>
      </c>
      <c r="B956" s="5" t="s">
        <v>139</v>
      </c>
      <c r="C956" s="5" t="s">
        <v>154</v>
      </c>
      <c r="D956" s="5" t="s">
        <v>3131</v>
      </c>
      <c r="E956" s="8" t="s">
        <v>3132</v>
      </c>
      <c r="F956" s="8" t="s">
        <v>3133</v>
      </c>
      <c r="G956" s="5" t="s">
        <v>442</v>
      </c>
      <c r="H956" s="6">
        <v>3200</v>
      </c>
      <c r="I956" s="6"/>
      <c r="J956" s="5"/>
      <c r="K956" s="6"/>
      <c r="L956" s="6"/>
      <c r="M956" s="6"/>
    </row>
    <row r="957" spans="1:13" ht="30" x14ac:dyDescent="0.25">
      <c r="A957" s="5" t="s">
        <v>140</v>
      </c>
      <c r="B957" s="5" t="s">
        <v>139</v>
      </c>
      <c r="C957" s="5" t="s">
        <v>154</v>
      </c>
      <c r="D957" s="5" t="s">
        <v>3134</v>
      </c>
      <c r="E957" s="8" t="s">
        <v>3135</v>
      </c>
      <c r="F957" s="8" t="s">
        <v>3136</v>
      </c>
      <c r="G957" s="5" t="s">
        <v>446</v>
      </c>
      <c r="H957" s="6">
        <v>4480</v>
      </c>
      <c r="I957" s="6">
        <v>4480</v>
      </c>
      <c r="J957" s="7">
        <v>1</v>
      </c>
      <c r="K957" s="6"/>
      <c r="L957" s="6"/>
      <c r="M957" s="6">
        <v>4480</v>
      </c>
    </row>
    <row r="958" spans="1:13" x14ac:dyDescent="0.25">
      <c r="A958" s="5" t="s">
        <v>140</v>
      </c>
      <c r="B958" s="5" t="s">
        <v>139</v>
      </c>
      <c r="C958" s="5" t="s">
        <v>154</v>
      </c>
      <c r="D958" s="5" t="s">
        <v>3137</v>
      </c>
      <c r="E958" s="8" t="s">
        <v>3138</v>
      </c>
      <c r="F958" s="8" t="s">
        <v>3139</v>
      </c>
      <c r="G958" s="5" t="s">
        <v>446</v>
      </c>
      <c r="H958" s="6">
        <v>3200</v>
      </c>
      <c r="I958" s="6">
        <v>3200</v>
      </c>
      <c r="J958" s="7">
        <v>1</v>
      </c>
      <c r="K958" s="6"/>
      <c r="L958" s="6"/>
      <c r="M958" s="6">
        <v>3200</v>
      </c>
    </row>
    <row r="959" spans="1:13" ht="30" x14ac:dyDescent="0.25">
      <c r="A959" s="5" t="s">
        <v>140</v>
      </c>
      <c r="B959" s="5" t="s">
        <v>139</v>
      </c>
      <c r="C959" s="5" t="s">
        <v>154</v>
      </c>
      <c r="D959" s="5" t="s">
        <v>3140</v>
      </c>
      <c r="E959" s="8" t="s">
        <v>3141</v>
      </c>
      <c r="F959" s="8" t="s">
        <v>3142</v>
      </c>
      <c r="G959" s="5" t="s">
        <v>442</v>
      </c>
      <c r="H959" s="6">
        <v>3200</v>
      </c>
      <c r="I959" s="6"/>
      <c r="J959" s="5"/>
      <c r="K959" s="6"/>
      <c r="L959" s="6"/>
      <c r="M959" s="6"/>
    </row>
    <row r="960" spans="1:13" ht="30" x14ac:dyDescent="0.25">
      <c r="A960" s="5" t="s">
        <v>140</v>
      </c>
      <c r="B960" s="5" t="s">
        <v>139</v>
      </c>
      <c r="C960" s="5" t="s">
        <v>154</v>
      </c>
      <c r="D960" s="5" t="s">
        <v>3143</v>
      </c>
      <c r="E960" s="8" t="s">
        <v>3144</v>
      </c>
      <c r="F960" s="8" t="s">
        <v>3145</v>
      </c>
      <c r="G960" s="5" t="s">
        <v>442</v>
      </c>
      <c r="H960" s="6">
        <v>6400</v>
      </c>
      <c r="I960" s="6"/>
      <c r="J960" s="5"/>
      <c r="K960" s="6"/>
      <c r="L960" s="6"/>
      <c r="M960" s="6"/>
    </row>
    <row r="961" spans="1:13" ht="45" x14ac:dyDescent="0.25">
      <c r="A961" s="5" t="s">
        <v>140</v>
      </c>
      <c r="B961" s="5" t="s">
        <v>139</v>
      </c>
      <c r="C961" s="5" t="s">
        <v>154</v>
      </c>
      <c r="D961" s="5" t="s">
        <v>3146</v>
      </c>
      <c r="E961" s="8" t="s">
        <v>3147</v>
      </c>
      <c r="F961" s="8" t="s">
        <v>3148</v>
      </c>
      <c r="G961" s="5" t="s">
        <v>442</v>
      </c>
      <c r="H961" s="6">
        <v>8031</v>
      </c>
      <c r="I961" s="6"/>
      <c r="J961" s="5"/>
      <c r="K961" s="6"/>
      <c r="L961" s="6"/>
      <c r="M961" s="6"/>
    </row>
    <row r="962" spans="1:13" x14ac:dyDescent="0.25">
      <c r="A962" s="5" t="s">
        <v>140</v>
      </c>
      <c r="B962" s="5" t="s">
        <v>139</v>
      </c>
      <c r="C962" s="5" t="s">
        <v>154</v>
      </c>
      <c r="D962" s="5" t="s">
        <v>3149</v>
      </c>
      <c r="E962" s="8" t="s">
        <v>3150</v>
      </c>
      <c r="F962" s="8" t="s">
        <v>3151</v>
      </c>
      <c r="G962" s="5" t="s">
        <v>446</v>
      </c>
      <c r="H962" s="6">
        <v>3200</v>
      </c>
      <c r="I962" s="6">
        <v>3200</v>
      </c>
      <c r="J962" s="7">
        <v>1</v>
      </c>
      <c r="K962" s="6"/>
      <c r="L962" s="6"/>
      <c r="M962" s="6">
        <v>3200</v>
      </c>
    </row>
    <row r="963" spans="1:13" x14ac:dyDescent="0.25">
      <c r="A963" s="5" t="s">
        <v>140</v>
      </c>
      <c r="B963" s="5" t="s">
        <v>139</v>
      </c>
      <c r="C963" s="5" t="s">
        <v>154</v>
      </c>
      <c r="D963" s="5" t="s">
        <v>3152</v>
      </c>
      <c r="E963" s="8" t="s">
        <v>3153</v>
      </c>
      <c r="F963" s="8" t="s">
        <v>3154</v>
      </c>
      <c r="G963" s="5" t="s">
        <v>446</v>
      </c>
      <c r="H963" s="6">
        <v>8960</v>
      </c>
      <c r="I963" s="6">
        <v>8960</v>
      </c>
      <c r="J963" s="7">
        <v>1</v>
      </c>
      <c r="K963" s="6"/>
      <c r="L963" s="6"/>
      <c r="M963" s="6">
        <v>8960</v>
      </c>
    </row>
    <row r="964" spans="1:13" ht="60" x14ac:dyDescent="0.25">
      <c r="A964" s="5" t="s">
        <v>140</v>
      </c>
      <c r="B964" s="5" t="s">
        <v>139</v>
      </c>
      <c r="C964" s="5" t="s">
        <v>154</v>
      </c>
      <c r="D964" s="5" t="s">
        <v>3155</v>
      </c>
      <c r="E964" s="8" t="s">
        <v>3156</v>
      </c>
      <c r="F964" s="8" t="s">
        <v>3157</v>
      </c>
      <c r="G964" s="5" t="s">
        <v>442</v>
      </c>
      <c r="H964" s="6">
        <v>4450</v>
      </c>
      <c r="I964" s="6"/>
      <c r="J964" s="5"/>
      <c r="K964" s="6">
        <v>3200</v>
      </c>
      <c r="L964" s="6"/>
      <c r="M964" s="6">
        <v>3200</v>
      </c>
    </row>
    <row r="965" spans="1:13" ht="30" x14ac:dyDescent="0.25">
      <c r="A965" s="5" t="s">
        <v>140</v>
      </c>
      <c r="B965" s="5" t="s">
        <v>139</v>
      </c>
      <c r="C965" s="5" t="s">
        <v>154</v>
      </c>
      <c r="D965" s="5" t="s">
        <v>3158</v>
      </c>
      <c r="E965" s="8" t="s">
        <v>3159</v>
      </c>
      <c r="F965" s="8" t="s">
        <v>3160</v>
      </c>
      <c r="G965" s="5" t="s">
        <v>442</v>
      </c>
      <c r="H965" s="6">
        <v>3700</v>
      </c>
      <c r="I965" s="6"/>
      <c r="J965" s="5"/>
      <c r="K965" s="6">
        <v>3200</v>
      </c>
      <c r="L965" s="6"/>
      <c r="M965" s="6">
        <v>3200</v>
      </c>
    </row>
    <row r="966" spans="1:13" ht="30" x14ac:dyDescent="0.25">
      <c r="A966" s="5" t="s">
        <v>140</v>
      </c>
      <c r="B966" s="5" t="s">
        <v>139</v>
      </c>
      <c r="C966" s="5" t="s">
        <v>154</v>
      </c>
      <c r="D966" s="5" t="s">
        <v>3161</v>
      </c>
      <c r="E966" s="8" t="s">
        <v>3162</v>
      </c>
      <c r="F966" s="8" t="s">
        <v>3163</v>
      </c>
      <c r="G966" s="5" t="s">
        <v>446</v>
      </c>
      <c r="H966" s="6">
        <v>4480</v>
      </c>
      <c r="I966" s="6">
        <v>4480</v>
      </c>
      <c r="J966" s="7">
        <v>1</v>
      </c>
      <c r="K966" s="6"/>
      <c r="L966" s="6"/>
      <c r="M966" s="6">
        <v>4480</v>
      </c>
    </row>
    <row r="967" spans="1:13" ht="30" x14ac:dyDescent="0.25">
      <c r="A967" s="5" t="s">
        <v>140</v>
      </c>
      <c r="B967" s="5" t="s">
        <v>139</v>
      </c>
      <c r="C967" s="5" t="s">
        <v>154</v>
      </c>
      <c r="D967" s="5" t="s">
        <v>3164</v>
      </c>
      <c r="E967" s="8" t="s">
        <v>3165</v>
      </c>
      <c r="F967" s="8" t="s">
        <v>3166</v>
      </c>
      <c r="G967" s="5" t="s">
        <v>446</v>
      </c>
      <c r="H967" s="6">
        <v>4480</v>
      </c>
      <c r="I967" s="6">
        <v>4480</v>
      </c>
      <c r="J967" s="7">
        <v>1</v>
      </c>
      <c r="K967" s="6"/>
      <c r="L967" s="6"/>
      <c r="M967" s="6">
        <v>4480</v>
      </c>
    </row>
    <row r="968" spans="1:13" ht="30" x14ac:dyDescent="0.25">
      <c r="A968" s="5" t="s">
        <v>140</v>
      </c>
      <c r="B968" s="5" t="s">
        <v>139</v>
      </c>
      <c r="C968" s="5" t="s">
        <v>154</v>
      </c>
      <c r="D968" s="5" t="s">
        <v>3167</v>
      </c>
      <c r="E968" s="8" t="s">
        <v>3168</v>
      </c>
      <c r="F968" s="8" t="s">
        <v>3169</v>
      </c>
      <c r="G968" s="5" t="s">
        <v>446</v>
      </c>
      <c r="H968" s="6">
        <v>6400</v>
      </c>
      <c r="I968" s="6">
        <v>6400</v>
      </c>
      <c r="J968" s="7">
        <v>1</v>
      </c>
      <c r="K968" s="6"/>
      <c r="L968" s="6"/>
      <c r="M968" s="6">
        <v>6400</v>
      </c>
    </row>
    <row r="969" spans="1:13" x14ac:dyDescent="0.25">
      <c r="A969" s="5" t="s">
        <v>140</v>
      </c>
      <c r="B969" s="5" t="s">
        <v>139</v>
      </c>
      <c r="C969" s="5" t="s">
        <v>154</v>
      </c>
      <c r="D969" s="5" t="s">
        <v>3170</v>
      </c>
      <c r="E969" s="8" t="s">
        <v>3171</v>
      </c>
      <c r="F969" s="8" t="s">
        <v>3172</v>
      </c>
      <c r="G969" s="5" t="s">
        <v>442</v>
      </c>
      <c r="H969" s="6">
        <v>7801</v>
      </c>
      <c r="I969" s="6"/>
      <c r="J969" s="5"/>
      <c r="K969" s="6">
        <v>3025</v>
      </c>
      <c r="L969" s="6"/>
      <c r="M969" s="6">
        <v>3025</v>
      </c>
    </row>
    <row r="970" spans="1:13" ht="30" x14ac:dyDescent="0.25">
      <c r="A970" s="5" t="s">
        <v>140</v>
      </c>
      <c r="B970" s="5" t="s">
        <v>139</v>
      </c>
      <c r="C970" s="5" t="s">
        <v>154</v>
      </c>
      <c r="D970" s="5" t="s">
        <v>3173</v>
      </c>
      <c r="E970" s="8" t="s">
        <v>3174</v>
      </c>
      <c r="F970" s="8" t="s">
        <v>3175</v>
      </c>
      <c r="G970" s="5" t="s">
        <v>442</v>
      </c>
      <c r="H970" s="6">
        <v>3200</v>
      </c>
      <c r="I970" s="6"/>
      <c r="J970" s="5"/>
      <c r="K970" s="6">
        <v>3200</v>
      </c>
      <c r="L970" s="6"/>
      <c r="M970" s="6">
        <v>3200</v>
      </c>
    </row>
    <row r="971" spans="1:13" x14ac:dyDescent="0.25">
      <c r="A971" s="5" t="s">
        <v>140</v>
      </c>
      <c r="B971" s="5" t="s">
        <v>139</v>
      </c>
      <c r="C971" s="5" t="s">
        <v>154</v>
      </c>
      <c r="D971" s="5" t="s">
        <v>3176</v>
      </c>
      <c r="E971" s="8" t="s">
        <v>3177</v>
      </c>
      <c r="F971" s="8" t="s">
        <v>3178</v>
      </c>
      <c r="G971" s="5" t="s">
        <v>446</v>
      </c>
      <c r="H971" s="6">
        <v>3200</v>
      </c>
      <c r="I971" s="6">
        <v>3200</v>
      </c>
      <c r="J971" s="7">
        <v>1</v>
      </c>
      <c r="K971" s="6"/>
      <c r="L971" s="6"/>
      <c r="M971" s="6">
        <v>3200</v>
      </c>
    </row>
    <row r="972" spans="1:13" ht="30" x14ac:dyDescent="0.25">
      <c r="A972" s="5" t="s">
        <v>140</v>
      </c>
      <c r="B972" s="5" t="s">
        <v>139</v>
      </c>
      <c r="C972" s="5" t="s">
        <v>154</v>
      </c>
      <c r="D972" s="5" t="s">
        <v>3179</v>
      </c>
      <c r="E972" s="8" t="s">
        <v>3180</v>
      </c>
      <c r="F972" s="8" t="s">
        <v>3181</v>
      </c>
      <c r="G972" s="5" t="s">
        <v>446</v>
      </c>
      <c r="H972" s="6">
        <v>4480</v>
      </c>
      <c r="I972" s="6">
        <v>4480</v>
      </c>
      <c r="J972" s="7">
        <v>1</v>
      </c>
      <c r="K972" s="6"/>
      <c r="L972" s="6"/>
      <c r="M972" s="6">
        <v>4480</v>
      </c>
    </row>
    <row r="973" spans="1:13" ht="30" x14ac:dyDescent="0.25">
      <c r="A973" s="5" t="s">
        <v>140</v>
      </c>
      <c r="B973" s="5" t="s">
        <v>139</v>
      </c>
      <c r="C973" s="5" t="s">
        <v>154</v>
      </c>
      <c r="D973" s="5" t="s">
        <v>3182</v>
      </c>
      <c r="E973" s="8" t="s">
        <v>3183</v>
      </c>
      <c r="F973" s="8" t="s">
        <v>3184</v>
      </c>
      <c r="G973" s="5" t="s">
        <v>442</v>
      </c>
      <c r="H973" s="6">
        <v>5674</v>
      </c>
      <c r="I973" s="6"/>
      <c r="J973" s="5"/>
      <c r="K973" s="6"/>
      <c r="L973" s="6"/>
      <c r="M973" s="6"/>
    </row>
    <row r="974" spans="1:13" ht="30" x14ac:dyDescent="0.25">
      <c r="A974" s="5" t="s">
        <v>140</v>
      </c>
      <c r="B974" s="5" t="s">
        <v>139</v>
      </c>
      <c r="C974" s="5" t="s">
        <v>154</v>
      </c>
      <c r="D974" s="5" t="s">
        <v>3185</v>
      </c>
      <c r="E974" s="8" t="s">
        <v>3186</v>
      </c>
      <c r="F974" s="8" t="s">
        <v>3187</v>
      </c>
      <c r="G974" s="5" t="s">
        <v>446</v>
      </c>
      <c r="H974" s="6">
        <v>3200</v>
      </c>
      <c r="I974" s="6">
        <v>3200</v>
      </c>
      <c r="J974" s="7">
        <v>0.5</v>
      </c>
      <c r="K974" s="6"/>
      <c r="L974" s="6"/>
      <c r="M974" s="6">
        <v>3200</v>
      </c>
    </row>
    <row r="975" spans="1:13" x14ac:dyDescent="0.25">
      <c r="A975" s="5" t="s">
        <v>140</v>
      </c>
      <c r="B975" s="5" t="s">
        <v>139</v>
      </c>
      <c r="C975" s="5" t="s">
        <v>154</v>
      </c>
      <c r="D975" s="5" t="s">
        <v>3188</v>
      </c>
      <c r="E975" s="8" t="s">
        <v>3189</v>
      </c>
      <c r="F975" s="8" t="s">
        <v>3190</v>
      </c>
      <c r="G975" s="5" t="s">
        <v>446</v>
      </c>
      <c r="H975" s="6">
        <v>4480</v>
      </c>
      <c r="I975" s="6">
        <v>4480</v>
      </c>
      <c r="J975" s="7">
        <v>1</v>
      </c>
      <c r="K975" s="6"/>
      <c r="L975" s="6"/>
      <c r="M975" s="6">
        <v>4480</v>
      </c>
    </row>
    <row r="976" spans="1:13" ht="30" x14ac:dyDescent="0.25">
      <c r="A976" s="5" t="s">
        <v>140</v>
      </c>
      <c r="B976" s="5" t="s">
        <v>139</v>
      </c>
      <c r="C976" s="5" t="s">
        <v>154</v>
      </c>
      <c r="D976" s="5" t="s">
        <v>3191</v>
      </c>
      <c r="E976" s="8" t="s">
        <v>3192</v>
      </c>
      <c r="F976" s="8" t="s">
        <v>3193</v>
      </c>
      <c r="G976" s="5" t="s">
        <v>446</v>
      </c>
      <c r="H976" s="6">
        <v>3200</v>
      </c>
      <c r="I976" s="6">
        <v>3200</v>
      </c>
      <c r="J976" s="7">
        <v>1</v>
      </c>
      <c r="K976" s="6"/>
      <c r="L976" s="6"/>
      <c r="M976" s="6">
        <v>3200</v>
      </c>
    </row>
    <row r="977" spans="1:13" ht="30" x14ac:dyDescent="0.25">
      <c r="A977" s="5" t="s">
        <v>140</v>
      </c>
      <c r="B977" s="5" t="s">
        <v>139</v>
      </c>
      <c r="C977" s="5" t="s">
        <v>154</v>
      </c>
      <c r="D977" s="5" t="s">
        <v>3194</v>
      </c>
      <c r="E977" s="8" t="s">
        <v>3195</v>
      </c>
      <c r="F977" s="8" t="s">
        <v>3196</v>
      </c>
      <c r="G977" s="5" t="s">
        <v>446</v>
      </c>
      <c r="H977" s="6">
        <v>4480</v>
      </c>
      <c r="I977" s="6">
        <v>4480</v>
      </c>
      <c r="J977" s="7">
        <v>1</v>
      </c>
      <c r="K977" s="6"/>
      <c r="L977" s="6"/>
      <c r="M977" s="6">
        <v>4480</v>
      </c>
    </row>
    <row r="978" spans="1:13" ht="30" x14ac:dyDescent="0.25">
      <c r="A978" s="5" t="s">
        <v>140</v>
      </c>
      <c r="B978" s="5" t="s">
        <v>139</v>
      </c>
      <c r="C978" s="5" t="s">
        <v>154</v>
      </c>
      <c r="D978" s="5" t="s">
        <v>3197</v>
      </c>
      <c r="E978" s="8" t="s">
        <v>3198</v>
      </c>
      <c r="F978" s="8" t="s">
        <v>3199</v>
      </c>
      <c r="G978" s="5" t="s">
        <v>446</v>
      </c>
      <c r="H978" s="6">
        <v>3200</v>
      </c>
      <c r="I978" s="6">
        <v>3200</v>
      </c>
      <c r="J978" s="7">
        <v>1</v>
      </c>
      <c r="K978" s="6"/>
      <c r="L978" s="6"/>
      <c r="M978" s="6">
        <v>3200</v>
      </c>
    </row>
    <row r="979" spans="1:13" ht="30" x14ac:dyDescent="0.25">
      <c r="A979" s="5" t="s">
        <v>140</v>
      </c>
      <c r="B979" s="5" t="s">
        <v>139</v>
      </c>
      <c r="C979" s="5" t="s">
        <v>154</v>
      </c>
      <c r="D979" s="5" t="s">
        <v>3200</v>
      </c>
      <c r="E979" s="8" t="s">
        <v>3201</v>
      </c>
      <c r="F979" s="8" t="s">
        <v>3202</v>
      </c>
      <c r="G979" s="5" t="s">
        <v>442</v>
      </c>
      <c r="H979" s="6">
        <v>6400</v>
      </c>
      <c r="I979" s="6"/>
      <c r="J979" s="5"/>
      <c r="K979" s="6">
        <v>6400</v>
      </c>
      <c r="L979" s="6"/>
      <c r="M979" s="6">
        <v>6400</v>
      </c>
    </row>
    <row r="980" spans="1:13" ht="30" x14ac:dyDescent="0.25">
      <c r="A980" s="5" t="s">
        <v>140</v>
      </c>
      <c r="B980" s="5" t="s">
        <v>139</v>
      </c>
      <c r="C980" s="5" t="s">
        <v>154</v>
      </c>
      <c r="D980" s="5" t="s">
        <v>3203</v>
      </c>
      <c r="E980" s="8" t="s">
        <v>3204</v>
      </c>
      <c r="F980" s="8" t="s">
        <v>3205</v>
      </c>
      <c r="G980" s="5" t="s">
        <v>442</v>
      </c>
      <c r="H980" s="6">
        <v>6870</v>
      </c>
      <c r="I980" s="6"/>
      <c r="J980" s="5"/>
      <c r="K980" s="6"/>
      <c r="L980" s="6"/>
      <c r="M980" s="6"/>
    </row>
    <row r="981" spans="1:13" x14ac:dyDescent="0.25">
      <c r="A981" s="5" t="s">
        <v>140</v>
      </c>
      <c r="B981" s="5" t="s">
        <v>139</v>
      </c>
      <c r="C981" s="5" t="s">
        <v>154</v>
      </c>
      <c r="D981" s="5" t="s">
        <v>3206</v>
      </c>
      <c r="E981" s="8" t="s">
        <v>3207</v>
      </c>
      <c r="F981" s="8" t="s">
        <v>3208</v>
      </c>
      <c r="G981" s="5" t="s">
        <v>446</v>
      </c>
      <c r="H981" s="6">
        <v>3200</v>
      </c>
      <c r="I981" s="6">
        <v>3200</v>
      </c>
      <c r="J981" s="7">
        <v>1</v>
      </c>
      <c r="K981" s="6"/>
      <c r="L981" s="6"/>
      <c r="M981" s="6">
        <v>3200</v>
      </c>
    </row>
    <row r="982" spans="1:13" ht="30" x14ac:dyDescent="0.25">
      <c r="A982" s="5" t="s">
        <v>140</v>
      </c>
      <c r="B982" s="5" t="s">
        <v>139</v>
      </c>
      <c r="C982" s="5" t="s">
        <v>154</v>
      </c>
      <c r="D982" s="5" t="s">
        <v>3209</v>
      </c>
      <c r="E982" s="8" t="s">
        <v>3210</v>
      </c>
      <c r="F982" s="8" t="s">
        <v>3211</v>
      </c>
      <c r="G982" s="5" t="s">
        <v>446</v>
      </c>
      <c r="H982" s="6">
        <v>3200</v>
      </c>
      <c r="I982" s="6">
        <v>3200</v>
      </c>
      <c r="J982" s="7">
        <v>1</v>
      </c>
      <c r="K982" s="6"/>
      <c r="L982" s="6"/>
      <c r="M982" s="6">
        <v>3200</v>
      </c>
    </row>
    <row r="983" spans="1:13" x14ac:dyDescent="0.25">
      <c r="A983" s="5" t="s">
        <v>140</v>
      </c>
      <c r="B983" s="5" t="s">
        <v>139</v>
      </c>
      <c r="C983" s="5" t="s">
        <v>154</v>
      </c>
      <c r="D983" s="5" t="s">
        <v>3212</v>
      </c>
      <c r="E983" s="8" t="s">
        <v>3213</v>
      </c>
      <c r="F983" s="8" t="s">
        <v>3214</v>
      </c>
      <c r="G983" s="5" t="s">
        <v>446</v>
      </c>
      <c r="H983" s="6">
        <v>3200</v>
      </c>
      <c r="I983" s="6">
        <v>3200</v>
      </c>
      <c r="J983" s="7">
        <v>1</v>
      </c>
      <c r="K983" s="6"/>
      <c r="L983" s="6"/>
      <c r="M983" s="6">
        <v>3200</v>
      </c>
    </row>
    <row r="984" spans="1:13" ht="30" x14ac:dyDescent="0.25">
      <c r="A984" s="5" t="s">
        <v>140</v>
      </c>
      <c r="B984" s="5" t="s">
        <v>139</v>
      </c>
      <c r="C984" s="5" t="s">
        <v>154</v>
      </c>
      <c r="D984" s="5" t="s">
        <v>3215</v>
      </c>
      <c r="E984" s="8" t="s">
        <v>3216</v>
      </c>
      <c r="F984" s="8" t="s">
        <v>3217</v>
      </c>
      <c r="G984" s="5" t="s">
        <v>446</v>
      </c>
      <c r="H984" s="6">
        <v>3200</v>
      </c>
      <c r="I984" s="6">
        <v>3200</v>
      </c>
      <c r="J984" s="7">
        <v>1</v>
      </c>
      <c r="K984" s="6"/>
      <c r="L984" s="6"/>
      <c r="M984" s="6">
        <v>3200</v>
      </c>
    </row>
    <row r="985" spans="1:13" ht="30" x14ac:dyDescent="0.25">
      <c r="A985" s="5" t="s">
        <v>140</v>
      </c>
      <c r="B985" s="5" t="s">
        <v>139</v>
      </c>
      <c r="C985" s="5" t="s">
        <v>154</v>
      </c>
      <c r="D985" s="5" t="s">
        <v>3218</v>
      </c>
      <c r="E985" s="8" t="s">
        <v>3219</v>
      </c>
      <c r="F985" s="8" t="s">
        <v>3220</v>
      </c>
      <c r="G985" s="5" t="s">
        <v>442</v>
      </c>
      <c r="H985" s="6">
        <v>3450</v>
      </c>
      <c r="I985" s="6"/>
      <c r="J985" s="5"/>
      <c r="K985" s="6"/>
      <c r="L985" s="6"/>
      <c r="M985" s="6"/>
    </row>
    <row r="986" spans="1:13" x14ac:dyDescent="0.25">
      <c r="A986" s="5" t="s">
        <v>140</v>
      </c>
      <c r="B986" s="5" t="s">
        <v>139</v>
      </c>
      <c r="C986" s="5" t="s">
        <v>154</v>
      </c>
      <c r="D986" s="5" t="s">
        <v>3221</v>
      </c>
      <c r="E986" s="8" t="s">
        <v>3222</v>
      </c>
      <c r="F986" s="8" t="s">
        <v>3223</v>
      </c>
      <c r="G986" s="5" t="s">
        <v>446</v>
      </c>
      <c r="H986" s="6">
        <v>6400</v>
      </c>
      <c r="I986" s="6">
        <v>6400</v>
      </c>
      <c r="J986" s="7">
        <v>1</v>
      </c>
      <c r="K986" s="6"/>
      <c r="L986" s="6"/>
      <c r="M986" s="6">
        <v>6400</v>
      </c>
    </row>
    <row r="987" spans="1:13" x14ac:dyDescent="0.25">
      <c r="A987" s="5" t="s">
        <v>140</v>
      </c>
      <c r="B987" s="5" t="s">
        <v>139</v>
      </c>
      <c r="C987" s="5" t="s">
        <v>154</v>
      </c>
      <c r="D987" s="5" t="s">
        <v>3224</v>
      </c>
      <c r="E987" s="8" t="s">
        <v>3225</v>
      </c>
      <c r="F987" s="8" t="s">
        <v>3226</v>
      </c>
      <c r="G987" s="5" t="s">
        <v>446</v>
      </c>
      <c r="H987" s="6">
        <v>4480</v>
      </c>
      <c r="I987" s="6">
        <v>4480</v>
      </c>
      <c r="J987" s="7">
        <v>1</v>
      </c>
      <c r="K987" s="6"/>
      <c r="L987" s="6"/>
      <c r="M987" s="6">
        <v>4480</v>
      </c>
    </row>
    <row r="988" spans="1:13" x14ac:dyDescent="0.25">
      <c r="A988" s="5" t="s">
        <v>140</v>
      </c>
      <c r="B988" s="5" t="s">
        <v>139</v>
      </c>
      <c r="C988" s="5" t="s">
        <v>154</v>
      </c>
      <c r="D988" s="5" t="s">
        <v>3227</v>
      </c>
      <c r="E988" s="8" t="s">
        <v>3228</v>
      </c>
      <c r="F988" s="8" t="s">
        <v>3229</v>
      </c>
      <c r="G988" s="5" t="s">
        <v>446</v>
      </c>
      <c r="H988" s="6">
        <v>3200</v>
      </c>
      <c r="I988" s="6">
        <v>3200</v>
      </c>
      <c r="J988" s="7">
        <v>1</v>
      </c>
      <c r="K988" s="6"/>
      <c r="L988" s="6"/>
      <c r="M988" s="6">
        <v>3200</v>
      </c>
    </row>
    <row r="989" spans="1:13" x14ac:dyDescent="0.25">
      <c r="A989" s="5" t="s">
        <v>140</v>
      </c>
      <c r="B989" s="5" t="s">
        <v>139</v>
      </c>
      <c r="C989" s="5" t="s">
        <v>154</v>
      </c>
      <c r="D989" s="5" t="s">
        <v>3230</v>
      </c>
      <c r="E989" s="8" t="s">
        <v>2143</v>
      </c>
      <c r="F989" s="8" t="s">
        <v>3231</v>
      </c>
      <c r="G989" s="5" t="s">
        <v>446</v>
      </c>
      <c r="H989" s="6">
        <v>3200</v>
      </c>
      <c r="I989" s="6">
        <v>3200</v>
      </c>
      <c r="J989" s="7">
        <v>1</v>
      </c>
      <c r="K989" s="6"/>
      <c r="L989" s="6"/>
      <c r="M989" s="6">
        <v>3200</v>
      </c>
    </row>
    <row r="990" spans="1:13" x14ac:dyDescent="0.25">
      <c r="A990" s="5" t="s">
        <v>140</v>
      </c>
      <c r="B990" s="5" t="s">
        <v>139</v>
      </c>
      <c r="C990" s="5" t="s">
        <v>154</v>
      </c>
      <c r="D990" s="5" t="s">
        <v>3232</v>
      </c>
      <c r="E990" s="8" t="s">
        <v>3233</v>
      </c>
      <c r="F990" s="8" t="s">
        <v>3234</v>
      </c>
      <c r="G990" s="5" t="s">
        <v>446</v>
      </c>
      <c r="H990" s="6">
        <v>3200</v>
      </c>
      <c r="I990" s="6">
        <v>3200</v>
      </c>
      <c r="J990" s="7">
        <v>1</v>
      </c>
      <c r="K990" s="6"/>
      <c r="L990" s="6"/>
      <c r="M990" s="6">
        <v>3200</v>
      </c>
    </row>
    <row r="991" spans="1:13" x14ac:dyDescent="0.25">
      <c r="A991" s="5" t="s">
        <v>140</v>
      </c>
      <c r="B991" s="5" t="s">
        <v>139</v>
      </c>
      <c r="C991" s="5" t="s">
        <v>154</v>
      </c>
      <c r="D991" s="5" t="s">
        <v>3235</v>
      </c>
      <c r="E991" s="8" t="s">
        <v>3236</v>
      </c>
      <c r="F991" s="8" t="s">
        <v>3237</v>
      </c>
      <c r="G991" s="5" t="s">
        <v>446</v>
      </c>
      <c r="H991" s="6">
        <v>6400</v>
      </c>
      <c r="I991" s="6">
        <v>6400</v>
      </c>
      <c r="J991" s="7">
        <v>1</v>
      </c>
      <c r="K991" s="6"/>
      <c r="L991" s="6"/>
      <c r="M991" s="6">
        <v>6400</v>
      </c>
    </row>
    <row r="992" spans="1:13" ht="30" x14ac:dyDescent="0.25">
      <c r="A992" s="5" t="s">
        <v>140</v>
      </c>
      <c r="B992" s="5" t="s">
        <v>139</v>
      </c>
      <c r="C992" s="5" t="s">
        <v>154</v>
      </c>
      <c r="D992" s="5" t="s">
        <v>3238</v>
      </c>
      <c r="E992" s="8" t="s">
        <v>3239</v>
      </c>
      <c r="F992" s="8" t="s">
        <v>3240</v>
      </c>
      <c r="G992" s="5" t="s">
        <v>446</v>
      </c>
      <c r="H992" s="6">
        <v>4480</v>
      </c>
      <c r="I992" s="6">
        <v>4480</v>
      </c>
      <c r="J992" s="7">
        <v>1</v>
      </c>
      <c r="K992" s="6"/>
      <c r="L992" s="6"/>
      <c r="M992" s="6">
        <v>4480</v>
      </c>
    </row>
    <row r="993" spans="1:13" ht="30" x14ac:dyDescent="0.25">
      <c r="A993" s="5" t="s">
        <v>140</v>
      </c>
      <c r="B993" s="5" t="s">
        <v>139</v>
      </c>
      <c r="C993" s="5" t="s">
        <v>154</v>
      </c>
      <c r="D993" s="5" t="s">
        <v>3241</v>
      </c>
      <c r="E993" s="8" t="s">
        <v>3242</v>
      </c>
      <c r="F993" s="8" t="s">
        <v>3243</v>
      </c>
      <c r="G993" s="5" t="s">
        <v>442</v>
      </c>
      <c r="H993" s="6">
        <v>7200</v>
      </c>
      <c r="I993" s="6"/>
      <c r="J993" s="5"/>
      <c r="K993" s="6"/>
      <c r="L993" s="6"/>
      <c r="M993" s="6"/>
    </row>
    <row r="994" spans="1:13" ht="30" x14ac:dyDescent="0.25">
      <c r="A994" s="5" t="s">
        <v>140</v>
      </c>
      <c r="B994" s="5" t="s">
        <v>139</v>
      </c>
      <c r="C994" s="5" t="s">
        <v>154</v>
      </c>
      <c r="D994" s="5" t="s">
        <v>3244</v>
      </c>
      <c r="E994" s="8" t="s">
        <v>3245</v>
      </c>
      <c r="F994" s="8" t="s">
        <v>3067</v>
      </c>
      <c r="G994" s="5" t="s">
        <v>442</v>
      </c>
      <c r="H994" s="6">
        <v>3650</v>
      </c>
      <c r="I994" s="6"/>
      <c r="J994" s="5"/>
      <c r="K994" s="6"/>
      <c r="L994" s="6"/>
      <c r="M994" s="6"/>
    </row>
    <row r="995" spans="1:13" ht="30" x14ac:dyDescent="0.25">
      <c r="A995" s="5" t="s">
        <v>140</v>
      </c>
      <c r="B995" s="5" t="s">
        <v>139</v>
      </c>
      <c r="C995" s="5" t="s">
        <v>154</v>
      </c>
      <c r="D995" s="5" t="s">
        <v>3246</v>
      </c>
      <c r="E995" s="8" t="s">
        <v>3247</v>
      </c>
      <c r="F995" s="8" t="s">
        <v>3248</v>
      </c>
      <c r="G995" s="5" t="s">
        <v>446</v>
      </c>
      <c r="H995" s="6">
        <v>3200</v>
      </c>
      <c r="I995" s="6">
        <v>3200</v>
      </c>
      <c r="J995" s="7">
        <v>1</v>
      </c>
      <c r="K995" s="6"/>
      <c r="L995" s="6"/>
      <c r="M995" s="6">
        <v>3200</v>
      </c>
    </row>
    <row r="996" spans="1:13" ht="30" x14ac:dyDescent="0.25">
      <c r="A996" s="5" t="s">
        <v>140</v>
      </c>
      <c r="B996" s="5" t="s">
        <v>139</v>
      </c>
      <c r="C996" s="5" t="s">
        <v>154</v>
      </c>
      <c r="D996" s="5" t="s">
        <v>3249</v>
      </c>
      <c r="E996" s="8" t="s">
        <v>3250</v>
      </c>
      <c r="F996" s="8" t="s">
        <v>3251</v>
      </c>
      <c r="G996" s="5" t="s">
        <v>446</v>
      </c>
      <c r="H996" s="6">
        <v>3200</v>
      </c>
      <c r="I996" s="6">
        <v>3200</v>
      </c>
      <c r="J996" s="7">
        <v>1</v>
      </c>
      <c r="K996" s="6"/>
      <c r="L996" s="6"/>
      <c r="M996" s="6">
        <v>3200</v>
      </c>
    </row>
    <row r="997" spans="1:13" x14ac:dyDescent="0.25">
      <c r="A997" s="5" t="s">
        <v>140</v>
      </c>
      <c r="B997" s="5" t="s">
        <v>139</v>
      </c>
      <c r="C997" s="5" t="s">
        <v>154</v>
      </c>
      <c r="D997" s="5" t="s">
        <v>3252</v>
      </c>
      <c r="E997" s="8" t="s">
        <v>3253</v>
      </c>
      <c r="F997" s="8" t="s">
        <v>3254</v>
      </c>
      <c r="G997" s="5" t="s">
        <v>446</v>
      </c>
      <c r="H997" s="6">
        <v>3200</v>
      </c>
      <c r="I997" s="6">
        <v>3200</v>
      </c>
      <c r="J997" s="7">
        <v>1</v>
      </c>
      <c r="K997" s="6"/>
      <c r="L997" s="6"/>
      <c r="M997" s="6">
        <v>3200</v>
      </c>
    </row>
    <row r="998" spans="1:13" x14ac:dyDescent="0.25">
      <c r="A998" s="5" t="s">
        <v>140</v>
      </c>
      <c r="B998" s="5" t="s">
        <v>139</v>
      </c>
      <c r="C998" s="5" t="s">
        <v>154</v>
      </c>
      <c r="D998" s="5" t="s">
        <v>3255</v>
      </c>
      <c r="E998" s="8" t="s">
        <v>3256</v>
      </c>
      <c r="F998" s="8" t="s">
        <v>3257</v>
      </c>
      <c r="G998" s="5" t="s">
        <v>442</v>
      </c>
      <c r="H998" s="6">
        <v>3200</v>
      </c>
      <c r="I998" s="6"/>
      <c r="J998" s="5"/>
      <c r="K998" s="6"/>
      <c r="L998" s="6"/>
      <c r="M998" s="6"/>
    </row>
    <row r="999" spans="1:13" ht="45" x14ac:dyDescent="0.25">
      <c r="A999" s="5" t="s">
        <v>140</v>
      </c>
      <c r="B999" s="5" t="s">
        <v>139</v>
      </c>
      <c r="C999" s="5" t="s">
        <v>154</v>
      </c>
      <c r="D999" s="5" t="s">
        <v>3258</v>
      </c>
      <c r="E999" s="8" t="s">
        <v>3259</v>
      </c>
      <c r="F999" s="8" t="s">
        <v>3260</v>
      </c>
      <c r="G999" s="5" t="s">
        <v>446</v>
      </c>
      <c r="H999" s="6">
        <v>3200</v>
      </c>
      <c r="I999" s="6">
        <v>3200</v>
      </c>
      <c r="J999" s="7">
        <v>1</v>
      </c>
      <c r="K999" s="6"/>
      <c r="L999" s="6"/>
      <c r="M999" s="6">
        <v>3200</v>
      </c>
    </row>
    <row r="1000" spans="1:13" x14ac:dyDescent="0.25">
      <c r="A1000" s="5" t="s">
        <v>140</v>
      </c>
      <c r="B1000" s="5" t="s">
        <v>139</v>
      </c>
      <c r="C1000" s="5" t="s">
        <v>154</v>
      </c>
      <c r="D1000" s="5" t="s">
        <v>3261</v>
      </c>
      <c r="E1000" s="8" t="s">
        <v>3262</v>
      </c>
      <c r="F1000" s="8" t="s">
        <v>3263</v>
      </c>
      <c r="G1000" s="5" t="s">
        <v>442</v>
      </c>
      <c r="H1000" s="6">
        <v>3200</v>
      </c>
      <c r="I1000" s="6"/>
      <c r="J1000" s="5"/>
      <c r="K1000" s="6"/>
      <c r="L1000" s="6"/>
      <c r="M1000" s="6"/>
    </row>
    <row r="1001" spans="1:13" ht="30" x14ac:dyDescent="0.25">
      <c r="A1001" s="5" t="s">
        <v>140</v>
      </c>
      <c r="B1001" s="5" t="s">
        <v>139</v>
      </c>
      <c r="C1001" s="5" t="s">
        <v>154</v>
      </c>
      <c r="D1001" s="5" t="s">
        <v>3264</v>
      </c>
      <c r="E1001" s="8" t="s">
        <v>3265</v>
      </c>
      <c r="F1001" s="8" t="s">
        <v>3266</v>
      </c>
      <c r="G1001" s="5" t="s">
        <v>446</v>
      </c>
      <c r="H1001" s="6">
        <v>3200</v>
      </c>
      <c r="I1001" s="6">
        <v>3200</v>
      </c>
      <c r="J1001" s="7">
        <v>1</v>
      </c>
      <c r="K1001" s="6"/>
      <c r="L1001" s="6"/>
      <c r="M1001" s="6">
        <v>3200</v>
      </c>
    </row>
    <row r="1002" spans="1:13" x14ac:dyDescent="0.25">
      <c r="A1002" s="5" t="s">
        <v>140</v>
      </c>
      <c r="B1002" s="5" t="s">
        <v>139</v>
      </c>
      <c r="C1002" s="5" t="s">
        <v>154</v>
      </c>
      <c r="D1002" s="5" t="s">
        <v>3267</v>
      </c>
      <c r="E1002" s="8" t="s">
        <v>3268</v>
      </c>
      <c r="F1002" s="8" t="s">
        <v>3269</v>
      </c>
      <c r="G1002" s="5" t="s">
        <v>446</v>
      </c>
      <c r="H1002" s="6">
        <v>3200</v>
      </c>
      <c r="I1002" s="6">
        <v>3200</v>
      </c>
      <c r="J1002" s="7">
        <v>1</v>
      </c>
      <c r="K1002" s="6"/>
      <c r="L1002" s="6"/>
      <c r="M1002" s="6">
        <v>3200</v>
      </c>
    </row>
    <row r="1003" spans="1:13" ht="45" x14ac:dyDescent="0.25">
      <c r="A1003" s="5" t="s">
        <v>140</v>
      </c>
      <c r="B1003" s="5" t="s">
        <v>139</v>
      </c>
      <c r="C1003" s="5" t="s">
        <v>154</v>
      </c>
      <c r="D1003" s="5" t="s">
        <v>3270</v>
      </c>
      <c r="E1003" s="8" t="s">
        <v>3271</v>
      </c>
      <c r="F1003" s="8" t="s">
        <v>3272</v>
      </c>
      <c r="G1003" s="5" t="s">
        <v>446</v>
      </c>
      <c r="H1003" s="6">
        <v>3200</v>
      </c>
      <c r="I1003" s="6">
        <v>3200</v>
      </c>
      <c r="J1003" s="7">
        <v>1</v>
      </c>
      <c r="K1003" s="6"/>
      <c r="L1003" s="6"/>
      <c r="M1003" s="6">
        <v>3200</v>
      </c>
    </row>
    <row r="1004" spans="1:13" x14ac:dyDescent="0.25">
      <c r="A1004" s="5" t="s">
        <v>140</v>
      </c>
      <c r="B1004" s="5" t="s">
        <v>139</v>
      </c>
      <c r="C1004" s="5" t="s">
        <v>154</v>
      </c>
      <c r="D1004" s="5" t="s">
        <v>3273</v>
      </c>
      <c r="E1004" s="8" t="s">
        <v>3274</v>
      </c>
      <c r="F1004" s="8" t="s">
        <v>3275</v>
      </c>
      <c r="G1004" s="5" t="s">
        <v>442</v>
      </c>
      <c r="H1004" s="6">
        <v>3200</v>
      </c>
      <c r="I1004" s="6"/>
      <c r="J1004" s="5"/>
      <c r="K1004" s="6"/>
      <c r="L1004" s="6"/>
      <c r="M1004" s="6"/>
    </row>
    <row r="1005" spans="1:13" ht="30" x14ac:dyDescent="0.25">
      <c r="A1005" s="5" t="s">
        <v>140</v>
      </c>
      <c r="B1005" s="5" t="s">
        <v>139</v>
      </c>
      <c r="C1005" s="5" t="s">
        <v>154</v>
      </c>
      <c r="D1005" s="5" t="s">
        <v>3276</v>
      </c>
      <c r="E1005" s="8" t="s">
        <v>3277</v>
      </c>
      <c r="F1005" s="8" t="s">
        <v>3278</v>
      </c>
      <c r="G1005" s="5" t="s">
        <v>446</v>
      </c>
      <c r="H1005" s="6">
        <v>3200</v>
      </c>
      <c r="I1005" s="6">
        <v>3200</v>
      </c>
      <c r="J1005" s="7">
        <v>1</v>
      </c>
      <c r="K1005" s="6"/>
      <c r="L1005" s="6"/>
      <c r="M1005" s="6">
        <v>3200</v>
      </c>
    </row>
    <row r="1006" spans="1:13" ht="30" x14ac:dyDescent="0.25">
      <c r="A1006" s="5" t="s">
        <v>140</v>
      </c>
      <c r="B1006" s="5" t="s">
        <v>139</v>
      </c>
      <c r="C1006" s="5" t="s">
        <v>154</v>
      </c>
      <c r="D1006" s="5" t="s">
        <v>3279</v>
      </c>
      <c r="E1006" s="8" t="s">
        <v>3280</v>
      </c>
      <c r="F1006" s="8" t="s">
        <v>3281</v>
      </c>
      <c r="G1006" s="5" t="s">
        <v>446</v>
      </c>
      <c r="H1006" s="6">
        <v>3200</v>
      </c>
      <c r="I1006" s="6">
        <v>3200</v>
      </c>
      <c r="J1006" s="7">
        <v>1</v>
      </c>
      <c r="K1006" s="6"/>
      <c r="L1006" s="6"/>
      <c r="M1006" s="6">
        <v>3200</v>
      </c>
    </row>
    <row r="1007" spans="1:13" ht="45" x14ac:dyDescent="0.25">
      <c r="A1007" s="5" t="s">
        <v>140</v>
      </c>
      <c r="B1007" s="5" t="s">
        <v>139</v>
      </c>
      <c r="C1007" s="5" t="s">
        <v>154</v>
      </c>
      <c r="D1007" s="5" t="s">
        <v>3282</v>
      </c>
      <c r="E1007" s="8" t="s">
        <v>3283</v>
      </c>
      <c r="F1007" s="8" t="s">
        <v>3284</v>
      </c>
      <c r="G1007" s="5" t="s">
        <v>446</v>
      </c>
      <c r="H1007" s="6">
        <v>6637</v>
      </c>
      <c r="I1007" s="6">
        <v>6637</v>
      </c>
      <c r="J1007" s="7">
        <v>1</v>
      </c>
      <c r="K1007" s="6"/>
      <c r="L1007" s="6"/>
      <c r="M1007" s="6">
        <v>6637</v>
      </c>
    </row>
    <row r="1008" spans="1:13" x14ac:dyDescent="0.25">
      <c r="A1008" s="5" t="s">
        <v>140</v>
      </c>
      <c r="B1008" s="5" t="s">
        <v>139</v>
      </c>
      <c r="C1008" s="5" t="s">
        <v>154</v>
      </c>
      <c r="D1008" s="5" t="s">
        <v>3285</v>
      </c>
      <c r="E1008" s="8" t="s">
        <v>2287</v>
      </c>
      <c r="F1008" s="8" t="s">
        <v>3286</v>
      </c>
      <c r="G1008" s="5" t="s">
        <v>446</v>
      </c>
      <c r="H1008" s="6">
        <v>4480</v>
      </c>
      <c r="I1008" s="6">
        <v>4480</v>
      </c>
      <c r="J1008" s="7">
        <v>1</v>
      </c>
      <c r="K1008" s="6"/>
      <c r="L1008" s="6"/>
      <c r="M1008" s="6">
        <v>4480</v>
      </c>
    </row>
    <row r="1009" spans="1:13" ht="30" x14ac:dyDescent="0.25">
      <c r="A1009" s="5" t="s">
        <v>140</v>
      </c>
      <c r="B1009" s="5" t="s">
        <v>139</v>
      </c>
      <c r="C1009" s="5" t="s">
        <v>154</v>
      </c>
      <c r="D1009" s="5" t="s">
        <v>3287</v>
      </c>
      <c r="E1009" s="8" t="s">
        <v>3288</v>
      </c>
      <c r="F1009" s="8" t="s">
        <v>3289</v>
      </c>
      <c r="G1009" s="5" t="s">
        <v>446</v>
      </c>
      <c r="H1009" s="6">
        <v>3200</v>
      </c>
      <c r="I1009" s="6">
        <v>3200</v>
      </c>
      <c r="J1009" s="7">
        <v>1</v>
      </c>
      <c r="K1009" s="6"/>
      <c r="L1009" s="6"/>
      <c r="M1009" s="6">
        <v>3200</v>
      </c>
    </row>
    <row r="1010" spans="1:13" ht="30" x14ac:dyDescent="0.25">
      <c r="A1010" s="5" t="s">
        <v>140</v>
      </c>
      <c r="B1010" s="5" t="s">
        <v>139</v>
      </c>
      <c r="C1010" s="5" t="s">
        <v>154</v>
      </c>
      <c r="D1010" s="5" t="s">
        <v>3290</v>
      </c>
      <c r="E1010" s="8" t="s">
        <v>3291</v>
      </c>
      <c r="F1010" s="8" t="s">
        <v>3292</v>
      </c>
      <c r="G1010" s="5" t="s">
        <v>446</v>
      </c>
      <c r="H1010" s="6">
        <v>3200</v>
      </c>
      <c r="I1010" s="6">
        <v>3200</v>
      </c>
      <c r="J1010" s="7">
        <v>1</v>
      </c>
      <c r="K1010" s="6"/>
      <c r="L1010" s="6"/>
      <c r="M1010" s="6">
        <v>3200</v>
      </c>
    </row>
    <row r="1011" spans="1:13" x14ac:dyDescent="0.25">
      <c r="A1011" s="5" t="s">
        <v>140</v>
      </c>
      <c r="B1011" s="5" t="s">
        <v>139</v>
      </c>
      <c r="C1011" s="5" t="s">
        <v>154</v>
      </c>
      <c r="D1011" s="5" t="s">
        <v>3293</v>
      </c>
      <c r="E1011" s="8" t="s">
        <v>3294</v>
      </c>
      <c r="F1011" s="8" t="s">
        <v>3295</v>
      </c>
      <c r="G1011" s="5" t="s">
        <v>446</v>
      </c>
      <c r="H1011" s="6">
        <v>3200</v>
      </c>
      <c r="I1011" s="6">
        <v>3200</v>
      </c>
      <c r="J1011" s="7">
        <v>1</v>
      </c>
      <c r="K1011" s="6"/>
      <c r="L1011" s="6"/>
      <c r="M1011" s="6">
        <v>3200</v>
      </c>
    </row>
    <row r="1012" spans="1:13" x14ac:dyDescent="0.25">
      <c r="A1012" s="5" t="s">
        <v>140</v>
      </c>
      <c r="B1012" s="5" t="s">
        <v>139</v>
      </c>
      <c r="C1012" s="5" t="s">
        <v>154</v>
      </c>
      <c r="D1012" s="5" t="s">
        <v>3296</v>
      </c>
      <c r="E1012" s="8" t="s">
        <v>3297</v>
      </c>
      <c r="F1012" s="8" t="s">
        <v>3298</v>
      </c>
      <c r="G1012" s="5" t="s">
        <v>446</v>
      </c>
      <c r="H1012" s="6">
        <v>6400</v>
      </c>
      <c r="I1012" s="6">
        <v>6400</v>
      </c>
      <c r="J1012" s="7">
        <v>1</v>
      </c>
      <c r="K1012" s="6"/>
      <c r="L1012" s="6"/>
      <c r="M1012" s="6">
        <v>6400</v>
      </c>
    </row>
    <row r="1013" spans="1:13" x14ac:dyDescent="0.25">
      <c r="A1013" s="5" t="s">
        <v>140</v>
      </c>
      <c r="B1013" s="5" t="s">
        <v>139</v>
      </c>
      <c r="C1013" s="5" t="s">
        <v>154</v>
      </c>
      <c r="D1013" s="5" t="s">
        <v>3299</v>
      </c>
      <c r="E1013" s="8" t="s">
        <v>3300</v>
      </c>
      <c r="F1013" s="8" t="s">
        <v>3301</v>
      </c>
      <c r="G1013" s="5" t="s">
        <v>442</v>
      </c>
      <c r="H1013" s="6">
        <v>3200</v>
      </c>
      <c r="I1013" s="6"/>
      <c r="J1013" s="5"/>
      <c r="K1013" s="6"/>
      <c r="L1013" s="6"/>
      <c r="M1013" s="6"/>
    </row>
    <row r="1014" spans="1:13" ht="30" x14ac:dyDescent="0.25">
      <c r="A1014" s="5" t="s">
        <v>140</v>
      </c>
      <c r="B1014" s="5" t="s">
        <v>139</v>
      </c>
      <c r="C1014" s="5" t="s">
        <v>154</v>
      </c>
      <c r="D1014" s="5" t="s">
        <v>3302</v>
      </c>
      <c r="E1014" s="8" t="s">
        <v>3303</v>
      </c>
      <c r="F1014" s="8" t="s">
        <v>3304</v>
      </c>
      <c r="G1014" s="5" t="s">
        <v>446</v>
      </c>
      <c r="H1014" s="6">
        <v>3200</v>
      </c>
      <c r="I1014" s="6">
        <v>3200</v>
      </c>
      <c r="J1014" s="7">
        <v>1</v>
      </c>
      <c r="K1014" s="6"/>
      <c r="L1014" s="6"/>
      <c r="M1014" s="6">
        <v>3200</v>
      </c>
    </row>
    <row r="1015" spans="1:13" ht="30" x14ac:dyDescent="0.25">
      <c r="A1015" s="5" t="s">
        <v>140</v>
      </c>
      <c r="B1015" s="5" t="s">
        <v>139</v>
      </c>
      <c r="C1015" s="5" t="s">
        <v>154</v>
      </c>
      <c r="D1015" s="5" t="s">
        <v>3305</v>
      </c>
      <c r="E1015" s="8" t="s">
        <v>3306</v>
      </c>
      <c r="F1015" s="8" t="s">
        <v>3307</v>
      </c>
      <c r="G1015" s="5" t="s">
        <v>446</v>
      </c>
      <c r="H1015" s="6">
        <v>4480</v>
      </c>
      <c r="I1015" s="6">
        <v>4480</v>
      </c>
      <c r="J1015" s="7">
        <v>1</v>
      </c>
      <c r="K1015" s="6"/>
      <c r="L1015" s="6"/>
      <c r="M1015" s="6">
        <v>4480</v>
      </c>
    </row>
    <row r="1016" spans="1:13" ht="45" x14ac:dyDescent="0.25">
      <c r="A1016" s="5" t="s">
        <v>140</v>
      </c>
      <c r="B1016" s="5" t="s">
        <v>139</v>
      </c>
      <c r="C1016" s="5" t="s">
        <v>154</v>
      </c>
      <c r="D1016" s="5" t="s">
        <v>3308</v>
      </c>
      <c r="E1016" s="8" t="s">
        <v>3309</v>
      </c>
      <c r="F1016" s="8" t="s">
        <v>3310</v>
      </c>
      <c r="G1016" s="5" t="s">
        <v>442</v>
      </c>
      <c r="H1016" s="6">
        <v>3200</v>
      </c>
      <c r="I1016" s="6"/>
      <c r="J1016" s="5"/>
      <c r="K1016" s="6"/>
      <c r="L1016" s="6"/>
      <c r="M1016" s="6"/>
    </row>
    <row r="1017" spans="1:13" x14ac:dyDescent="0.25">
      <c r="A1017" s="5" t="s">
        <v>140</v>
      </c>
      <c r="B1017" s="5" t="s">
        <v>139</v>
      </c>
      <c r="C1017" s="5" t="s">
        <v>154</v>
      </c>
      <c r="D1017" s="5" t="s">
        <v>3311</v>
      </c>
      <c r="E1017" s="8" t="s">
        <v>3312</v>
      </c>
      <c r="F1017" s="8" t="s">
        <v>3313</v>
      </c>
      <c r="G1017" s="5" t="s">
        <v>446</v>
      </c>
      <c r="H1017" s="6">
        <v>4480</v>
      </c>
      <c r="I1017" s="6">
        <v>4480</v>
      </c>
      <c r="J1017" s="7">
        <v>1</v>
      </c>
      <c r="K1017" s="6"/>
      <c r="L1017" s="6"/>
      <c r="M1017" s="6">
        <v>4480</v>
      </c>
    </row>
    <row r="1018" spans="1:13" ht="30" x14ac:dyDescent="0.25">
      <c r="A1018" s="5" t="s">
        <v>140</v>
      </c>
      <c r="B1018" s="5" t="s">
        <v>139</v>
      </c>
      <c r="C1018" s="5" t="s">
        <v>154</v>
      </c>
      <c r="D1018" s="5" t="s">
        <v>3314</v>
      </c>
      <c r="E1018" s="8" t="s">
        <v>3315</v>
      </c>
      <c r="F1018" s="8" t="s">
        <v>3316</v>
      </c>
      <c r="G1018" s="5" t="s">
        <v>446</v>
      </c>
      <c r="H1018" s="6">
        <v>3200</v>
      </c>
      <c r="I1018" s="6">
        <v>3200</v>
      </c>
      <c r="J1018" s="7">
        <v>0.88890000000000002</v>
      </c>
      <c r="K1018" s="6"/>
      <c r="L1018" s="6"/>
      <c r="M1018" s="6">
        <v>3200</v>
      </c>
    </row>
    <row r="1019" spans="1:13" ht="30" x14ac:dyDescent="0.25">
      <c r="A1019" s="5" t="s">
        <v>140</v>
      </c>
      <c r="B1019" s="5" t="s">
        <v>139</v>
      </c>
      <c r="C1019" s="5" t="s">
        <v>154</v>
      </c>
      <c r="D1019" s="5" t="s">
        <v>3317</v>
      </c>
      <c r="E1019" s="8" t="s">
        <v>3318</v>
      </c>
      <c r="F1019" s="8" t="s">
        <v>3319</v>
      </c>
      <c r="G1019" s="5" t="s">
        <v>446</v>
      </c>
      <c r="H1019" s="6">
        <v>4480</v>
      </c>
      <c r="I1019" s="6">
        <v>4480</v>
      </c>
      <c r="J1019" s="7">
        <v>1</v>
      </c>
      <c r="K1019" s="6"/>
      <c r="L1019" s="6"/>
      <c r="M1019" s="6">
        <v>4480</v>
      </c>
    </row>
    <row r="1020" spans="1:13" x14ac:dyDescent="0.25">
      <c r="A1020" s="5" t="s">
        <v>140</v>
      </c>
      <c r="B1020" s="5" t="s">
        <v>139</v>
      </c>
      <c r="C1020" s="5" t="s">
        <v>154</v>
      </c>
      <c r="D1020" s="5" t="s">
        <v>3320</v>
      </c>
      <c r="E1020" s="8" t="s">
        <v>3321</v>
      </c>
      <c r="F1020" s="8" t="s">
        <v>3322</v>
      </c>
      <c r="G1020" s="5" t="s">
        <v>446</v>
      </c>
      <c r="H1020" s="6">
        <v>3200</v>
      </c>
      <c r="I1020" s="6">
        <v>3200</v>
      </c>
      <c r="J1020" s="7">
        <v>1</v>
      </c>
      <c r="K1020" s="6"/>
      <c r="L1020" s="6"/>
      <c r="M1020" s="6">
        <v>3200</v>
      </c>
    </row>
    <row r="1021" spans="1:13" x14ac:dyDescent="0.25">
      <c r="A1021" s="5" t="s">
        <v>140</v>
      </c>
      <c r="B1021" s="5" t="s">
        <v>139</v>
      </c>
      <c r="C1021" s="5" t="s">
        <v>154</v>
      </c>
      <c r="D1021" s="5" t="s">
        <v>3323</v>
      </c>
      <c r="E1021" s="8" t="s">
        <v>3324</v>
      </c>
      <c r="F1021" s="8" t="s">
        <v>3325</v>
      </c>
      <c r="G1021" s="5" t="s">
        <v>446</v>
      </c>
      <c r="H1021" s="6">
        <v>3200</v>
      </c>
      <c r="I1021" s="6">
        <v>3200</v>
      </c>
      <c r="J1021" s="7">
        <v>1</v>
      </c>
      <c r="K1021" s="6"/>
      <c r="L1021" s="6"/>
      <c r="M1021" s="6">
        <v>3200</v>
      </c>
    </row>
    <row r="1022" spans="1:13" x14ac:dyDescent="0.25">
      <c r="A1022" s="5" t="s">
        <v>140</v>
      </c>
      <c r="B1022" s="5" t="s">
        <v>139</v>
      </c>
      <c r="C1022" s="5" t="s">
        <v>154</v>
      </c>
      <c r="D1022" s="5" t="s">
        <v>3326</v>
      </c>
      <c r="E1022" s="8" t="s">
        <v>3327</v>
      </c>
      <c r="F1022" s="8" t="s">
        <v>3328</v>
      </c>
      <c r="G1022" s="5" t="s">
        <v>446</v>
      </c>
      <c r="H1022" s="6">
        <v>3200</v>
      </c>
      <c r="I1022" s="6">
        <v>3200</v>
      </c>
      <c r="J1022" s="7">
        <v>1</v>
      </c>
      <c r="K1022" s="6"/>
      <c r="L1022" s="6"/>
      <c r="M1022" s="6">
        <v>3200</v>
      </c>
    </row>
    <row r="1023" spans="1:13" ht="30" x14ac:dyDescent="0.25">
      <c r="A1023" s="5" t="s">
        <v>140</v>
      </c>
      <c r="B1023" s="5" t="s">
        <v>139</v>
      </c>
      <c r="C1023" s="5" t="s">
        <v>154</v>
      </c>
      <c r="D1023" s="5" t="s">
        <v>3329</v>
      </c>
      <c r="E1023" s="8" t="s">
        <v>3330</v>
      </c>
      <c r="F1023" s="8" t="s">
        <v>3331</v>
      </c>
      <c r="G1023" s="5" t="s">
        <v>442</v>
      </c>
      <c r="H1023" s="6">
        <v>4480</v>
      </c>
      <c r="I1023" s="6"/>
      <c r="J1023" s="5"/>
      <c r="K1023" s="6"/>
      <c r="L1023" s="6"/>
      <c r="M1023" s="6"/>
    </row>
    <row r="1024" spans="1:13" x14ac:dyDescent="0.25">
      <c r="A1024" s="5" t="s">
        <v>140</v>
      </c>
      <c r="B1024" s="5" t="s">
        <v>139</v>
      </c>
      <c r="C1024" s="5" t="s">
        <v>154</v>
      </c>
      <c r="D1024" s="5" t="s">
        <v>3332</v>
      </c>
      <c r="E1024" s="8" t="s">
        <v>3333</v>
      </c>
      <c r="F1024" s="8" t="s">
        <v>3334</v>
      </c>
      <c r="G1024" s="5" t="s">
        <v>446</v>
      </c>
      <c r="H1024" s="6">
        <v>3200</v>
      </c>
      <c r="I1024" s="6">
        <v>3200</v>
      </c>
      <c r="J1024" s="7">
        <v>1</v>
      </c>
      <c r="K1024" s="6"/>
      <c r="L1024" s="6"/>
      <c r="M1024" s="6">
        <v>3200</v>
      </c>
    </row>
    <row r="1025" spans="1:13" x14ac:dyDescent="0.25">
      <c r="A1025" s="5" t="s">
        <v>140</v>
      </c>
      <c r="B1025" s="5" t="s">
        <v>139</v>
      </c>
      <c r="C1025" s="5" t="s">
        <v>154</v>
      </c>
      <c r="D1025" s="5" t="s">
        <v>3335</v>
      </c>
      <c r="E1025" s="8" t="s">
        <v>3336</v>
      </c>
      <c r="F1025" s="8" t="s">
        <v>3337</v>
      </c>
      <c r="G1025" s="5" t="s">
        <v>442</v>
      </c>
      <c r="H1025" s="6">
        <v>4480</v>
      </c>
      <c r="I1025" s="6"/>
      <c r="J1025" s="5"/>
      <c r="K1025" s="6"/>
      <c r="L1025" s="6"/>
      <c r="M1025" s="6"/>
    </row>
    <row r="1026" spans="1:13" x14ac:dyDescent="0.25">
      <c r="A1026" s="5" t="s">
        <v>140</v>
      </c>
      <c r="B1026" s="5" t="s">
        <v>139</v>
      </c>
      <c r="C1026" s="5" t="s">
        <v>154</v>
      </c>
      <c r="D1026" s="5" t="s">
        <v>3338</v>
      </c>
      <c r="E1026" s="8" t="s">
        <v>3339</v>
      </c>
      <c r="F1026" s="8" t="s">
        <v>3340</v>
      </c>
      <c r="G1026" s="5" t="s">
        <v>446</v>
      </c>
      <c r="H1026" s="6">
        <v>3200</v>
      </c>
      <c r="I1026" s="6">
        <v>3200</v>
      </c>
      <c r="J1026" s="7">
        <v>1</v>
      </c>
      <c r="K1026" s="6"/>
      <c r="L1026" s="6"/>
      <c r="M1026" s="6">
        <v>3200</v>
      </c>
    </row>
    <row r="1027" spans="1:13" ht="30" x14ac:dyDescent="0.25">
      <c r="A1027" s="5" t="s">
        <v>140</v>
      </c>
      <c r="B1027" s="5" t="s">
        <v>139</v>
      </c>
      <c r="C1027" s="5" t="s">
        <v>154</v>
      </c>
      <c r="D1027" s="5" t="s">
        <v>3341</v>
      </c>
      <c r="E1027" s="8" t="s">
        <v>3342</v>
      </c>
      <c r="F1027" s="8" t="s">
        <v>3343</v>
      </c>
      <c r="G1027" s="5" t="s">
        <v>446</v>
      </c>
      <c r="H1027" s="6">
        <v>3200</v>
      </c>
      <c r="I1027" s="6">
        <v>3200</v>
      </c>
      <c r="J1027" s="7">
        <v>1</v>
      </c>
      <c r="K1027" s="6"/>
      <c r="L1027" s="6"/>
      <c r="M1027" s="6">
        <v>3200</v>
      </c>
    </row>
    <row r="1028" spans="1:13" ht="30" x14ac:dyDescent="0.25">
      <c r="A1028" s="5" t="s">
        <v>140</v>
      </c>
      <c r="B1028" s="5" t="s">
        <v>139</v>
      </c>
      <c r="C1028" s="5" t="s">
        <v>154</v>
      </c>
      <c r="D1028" s="5" t="s">
        <v>3344</v>
      </c>
      <c r="E1028" s="8" t="s">
        <v>3345</v>
      </c>
      <c r="F1028" s="8" t="s">
        <v>3346</v>
      </c>
      <c r="G1028" s="5" t="s">
        <v>446</v>
      </c>
      <c r="H1028" s="6">
        <v>3200</v>
      </c>
      <c r="I1028" s="6">
        <v>3200</v>
      </c>
      <c r="J1028" s="7">
        <v>1</v>
      </c>
      <c r="K1028" s="6"/>
      <c r="L1028" s="6"/>
      <c r="M1028" s="6">
        <v>3200</v>
      </c>
    </row>
    <row r="1029" spans="1:13" x14ac:dyDescent="0.25">
      <c r="A1029" s="5" t="s">
        <v>140</v>
      </c>
      <c r="B1029" s="5" t="s">
        <v>139</v>
      </c>
      <c r="C1029" s="5" t="s">
        <v>154</v>
      </c>
      <c r="D1029" s="5" t="s">
        <v>3347</v>
      </c>
      <c r="E1029" s="8" t="s">
        <v>3225</v>
      </c>
      <c r="F1029" s="8" t="s">
        <v>3348</v>
      </c>
      <c r="G1029" s="5" t="s">
        <v>442</v>
      </c>
      <c r="H1029" s="6">
        <v>4480</v>
      </c>
      <c r="I1029" s="6"/>
      <c r="J1029" s="5"/>
      <c r="K1029" s="6"/>
      <c r="L1029" s="6"/>
      <c r="M1029" s="6"/>
    </row>
    <row r="1030" spans="1:13" x14ac:dyDescent="0.25">
      <c r="A1030" s="5" t="s">
        <v>140</v>
      </c>
      <c r="B1030" s="5" t="s">
        <v>139</v>
      </c>
      <c r="C1030" s="5" t="s">
        <v>154</v>
      </c>
      <c r="D1030" s="5" t="s">
        <v>3349</v>
      </c>
      <c r="E1030" s="8" t="s">
        <v>3350</v>
      </c>
      <c r="F1030" s="8" t="s">
        <v>3351</v>
      </c>
      <c r="G1030" s="5" t="s">
        <v>442</v>
      </c>
      <c r="H1030" s="6">
        <v>3200</v>
      </c>
      <c r="I1030" s="6"/>
      <c r="J1030" s="5"/>
      <c r="K1030" s="6"/>
      <c r="L1030" s="6"/>
      <c r="M1030" s="6"/>
    </row>
    <row r="1031" spans="1:13" x14ac:dyDescent="0.25">
      <c r="A1031" s="5" t="s">
        <v>140</v>
      </c>
      <c r="B1031" s="5" t="s">
        <v>139</v>
      </c>
      <c r="C1031" s="5" t="s">
        <v>154</v>
      </c>
      <c r="D1031" s="5" t="s">
        <v>3352</v>
      </c>
      <c r="E1031" s="8" t="s">
        <v>3353</v>
      </c>
      <c r="F1031" s="8" t="s">
        <v>3354</v>
      </c>
      <c r="G1031" s="5" t="s">
        <v>446</v>
      </c>
      <c r="H1031" s="6">
        <v>4325</v>
      </c>
      <c r="I1031" s="6">
        <v>4325</v>
      </c>
      <c r="J1031" s="7">
        <v>0.97189999999999999</v>
      </c>
      <c r="K1031" s="6"/>
      <c r="L1031" s="6"/>
      <c r="M1031" s="6">
        <v>4325</v>
      </c>
    </row>
    <row r="1032" spans="1:13" x14ac:dyDescent="0.25">
      <c r="A1032" s="5" t="s">
        <v>140</v>
      </c>
      <c r="B1032" s="5" t="s">
        <v>139</v>
      </c>
      <c r="C1032" s="5" t="s">
        <v>154</v>
      </c>
      <c r="D1032" s="5" t="s">
        <v>3355</v>
      </c>
      <c r="E1032" s="8" t="s">
        <v>3356</v>
      </c>
      <c r="F1032" s="8" t="s">
        <v>3357</v>
      </c>
      <c r="G1032" s="5" t="s">
        <v>446</v>
      </c>
      <c r="H1032" s="6">
        <v>3700</v>
      </c>
      <c r="I1032" s="6">
        <v>3700</v>
      </c>
      <c r="J1032" s="7">
        <v>1</v>
      </c>
      <c r="K1032" s="6"/>
      <c r="L1032" s="6"/>
      <c r="M1032" s="6">
        <v>3700</v>
      </c>
    </row>
    <row r="1033" spans="1:13" x14ac:dyDescent="0.25">
      <c r="A1033" s="5" t="s">
        <v>140</v>
      </c>
      <c r="B1033" s="5" t="s">
        <v>139</v>
      </c>
      <c r="C1033" s="5" t="s">
        <v>154</v>
      </c>
      <c r="D1033" s="5" t="s">
        <v>3358</v>
      </c>
      <c r="E1033" s="8" t="s">
        <v>3359</v>
      </c>
      <c r="F1033" s="8" t="s">
        <v>3360</v>
      </c>
      <c r="G1033" s="5" t="s">
        <v>446</v>
      </c>
      <c r="H1033" s="6">
        <v>3200</v>
      </c>
      <c r="I1033" s="6">
        <v>3200</v>
      </c>
      <c r="J1033" s="7">
        <v>1</v>
      </c>
      <c r="K1033" s="6"/>
      <c r="L1033" s="6"/>
      <c r="M1033" s="6">
        <v>3200</v>
      </c>
    </row>
    <row r="1034" spans="1:13" x14ac:dyDescent="0.25">
      <c r="A1034" s="5" t="s">
        <v>140</v>
      </c>
      <c r="B1034" s="5" t="s">
        <v>139</v>
      </c>
      <c r="C1034" s="5" t="s">
        <v>154</v>
      </c>
      <c r="D1034" s="5" t="s">
        <v>3361</v>
      </c>
      <c r="E1034" s="8" t="s">
        <v>3362</v>
      </c>
      <c r="F1034" s="8" t="s">
        <v>3363</v>
      </c>
      <c r="G1034" s="5" t="s">
        <v>442</v>
      </c>
      <c r="H1034" s="6">
        <v>4480</v>
      </c>
      <c r="I1034" s="6"/>
      <c r="J1034" s="5"/>
      <c r="K1034" s="6"/>
      <c r="L1034" s="6"/>
      <c r="M1034" s="6"/>
    </row>
    <row r="1035" spans="1:13" ht="45" x14ac:dyDescent="0.25">
      <c r="A1035" s="5" t="s">
        <v>140</v>
      </c>
      <c r="B1035" s="5" t="s">
        <v>139</v>
      </c>
      <c r="C1035" s="5" t="s">
        <v>154</v>
      </c>
      <c r="D1035" s="5" t="s">
        <v>3364</v>
      </c>
      <c r="E1035" s="8" t="s">
        <v>3365</v>
      </c>
      <c r="F1035" s="8" t="s">
        <v>3366</v>
      </c>
      <c r="G1035" s="5" t="s">
        <v>442</v>
      </c>
      <c r="H1035" s="6">
        <v>3575</v>
      </c>
      <c r="I1035" s="6"/>
      <c r="J1035" s="5"/>
      <c r="K1035" s="6"/>
      <c r="L1035" s="6"/>
      <c r="M1035" s="6"/>
    </row>
    <row r="1036" spans="1:13" x14ac:dyDescent="0.25">
      <c r="A1036" s="5" t="s">
        <v>140</v>
      </c>
      <c r="B1036" s="5" t="s">
        <v>139</v>
      </c>
      <c r="C1036" s="5" t="s">
        <v>154</v>
      </c>
      <c r="D1036" s="5" t="s">
        <v>3367</v>
      </c>
      <c r="E1036" s="8" t="s">
        <v>3368</v>
      </c>
      <c r="F1036" s="8" t="s">
        <v>3369</v>
      </c>
      <c r="G1036" s="5" t="s">
        <v>446</v>
      </c>
      <c r="H1036" s="6">
        <v>3200</v>
      </c>
      <c r="I1036" s="6">
        <v>3200</v>
      </c>
      <c r="J1036" s="7">
        <v>1</v>
      </c>
      <c r="K1036" s="6"/>
      <c r="L1036" s="6"/>
      <c r="M1036" s="6">
        <v>3200</v>
      </c>
    </row>
    <row r="1037" spans="1:13" x14ac:dyDescent="0.25">
      <c r="A1037" s="5" t="s">
        <v>140</v>
      </c>
      <c r="B1037" s="5" t="s">
        <v>139</v>
      </c>
      <c r="C1037" s="5" t="s">
        <v>154</v>
      </c>
      <c r="D1037" s="5" t="s">
        <v>3370</v>
      </c>
      <c r="E1037" s="8" t="s">
        <v>3371</v>
      </c>
      <c r="F1037" s="8" t="s">
        <v>3372</v>
      </c>
      <c r="G1037" s="5" t="s">
        <v>442</v>
      </c>
      <c r="H1037" s="6">
        <v>3200</v>
      </c>
      <c r="I1037" s="6"/>
      <c r="J1037" s="5"/>
      <c r="K1037" s="6">
        <v>3200</v>
      </c>
      <c r="L1037" s="6"/>
      <c r="M1037" s="6">
        <v>3200</v>
      </c>
    </row>
    <row r="1038" spans="1:13" ht="30" x14ac:dyDescent="0.25">
      <c r="A1038" s="5" t="s">
        <v>140</v>
      </c>
      <c r="B1038" s="5" t="s">
        <v>139</v>
      </c>
      <c r="C1038" s="5" t="s">
        <v>154</v>
      </c>
      <c r="D1038" s="5" t="s">
        <v>3373</v>
      </c>
      <c r="E1038" s="8" t="s">
        <v>3374</v>
      </c>
      <c r="F1038" s="8" t="s">
        <v>3375</v>
      </c>
      <c r="G1038" s="5" t="s">
        <v>442</v>
      </c>
      <c r="H1038" s="6">
        <v>6400</v>
      </c>
      <c r="I1038" s="6"/>
      <c r="J1038" s="5"/>
      <c r="K1038" s="6"/>
      <c r="L1038" s="6"/>
      <c r="M1038" s="6"/>
    </row>
    <row r="1039" spans="1:13" ht="30" x14ac:dyDescent="0.25">
      <c r="A1039" s="5" t="s">
        <v>140</v>
      </c>
      <c r="B1039" s="5" t="s">
        <v>139</v>
      </c>
      <c r="C1039" s="5" t="s">
        <v>154</v>
      </c>
      <c r="D1039" s="5" t="s">
        <v>3376</v>
      </c>
      <c r="E1039" s="8" t="s">
        <v>3377</v>
      </c>
      <c r="F1039" s="8" t="s">
        <v>3378</v>
      </c>
      <c r="G1039" s="5" t="s">
        <v>446</v>
      </c>
      <c r="H1039" s="6">
        <v>3200</v>
      </c>
      <c r="I1039" s="6">
        <v>3200</v>
      </c>
      <c r="J1039" s="7">
        <v>1</v>
      </c>
      <c r="K1039" s="6"/>
      <c r="L1039" s="6"/>
      <c r="M1039" s="6">
        <v>3200</v>
      </c>
    </row>
    <row r="1040" spans="1:13" ht="45" x14ac:dyDescent="0.25">
      <c r="A1040" s="5" t="s">
        <v>140</v>
      </c>
      <c r="B1040" s="5" t="s">
        <v>139</v>
      </c>
      <c r="C1040" s="5" t="s">
        <v>154</v>
      </c>
      <c r="D1040" s="5" t="s">
        <v>3379</v>
      </c>
      <c r="E1040" s="8" t="s">
        <v>3380</v>
      </c>
      <c r="F1040" s="8" t="s">
        <v>3381</v>
      </c>
      <c r="G1040" s="5" t="s">
        <v>442</v>
      </c>
      <c r="H1040" s="6">
        <v>9574</v>
      </c>
      <c r="I1040" s="6"/>
      <c r="J1040" s="5"/>
      <c r="K1040" s="6"/>
      <c r="L1040" s="6"/>
      <c r="M1040" s="6"/>
    </row>
    <row r="1041" spans="1:13" x14ac:dyDescent="0.25">
      <c r="A1041" s="5" t="s">
        <v>140</v>
      </c>
      <c r="B1041" s="5" t="s">
        <v>139</v>
      </c>
      <c r="C1041" s="5" t="s">
        <v>154</v>
      </c>
      <c r="D1041" s="5" t="s">
        <v>3382</v>
      </c>
      <c r="E1041" s="8" t="s">
        <v>3383</v>
      </c>
      <c r="F1041" s="8" t="s">
        <v>3384</v>
      </c>
      <c r="G1041" s="5" t="s">
        <v>446</v>
      </c>
      <c r="H1041" s="6">
        <v>3200</v>
      </c>
      <c r="I1041" s="6">
        <v>3200</v>
      </c>
      <c r="J1041" s="7">
        <v>1</v>
      </c>
      <c r="K1041" s="6"/>
      <c r="L1041" s="6"/>
      <c r="M1041" s="6">
        <v>3200</v>
      </c>
    </row>
    <row r="1042" spans="1:13" x14ac:dyDescent="0.25">
      <c r="A1042" s="5" t="s">
        <v>140</v>
      </c>
      <c r="B1042" s="5" t="s">
        <v>139</v>
      </c>
      <c r="C1042" s="5" t="s">
        <v>154</v>
      </c>
      <c r="D1042" s="5" t="s">
        <v>3385</v>
      </c>
      <c r="E1042" s="8" t="s">
        <v>3386</v>
      </c>
      <c r="F1042" s="8" t="s">
        <v>3387</v>
      </c>
      <c r="G1042" s="5" t="s">
        <v>442</v>
      </c>
      <c r="H1042" s="6">
        <v>3200</v>
      </c>
      <c r="I1042" s="6"/>
      <c r="J1042" s="5"/>
      <c r="K1042" s="6"/>
      <c r="L1042" s="6"/>
      <c r="M1042" s="6"/>
    </row>
    <row r="1043" spans="1:13" x14ac:dyDescent="0.25">
      <c r="A1043" s="5" t="s">
        <v>140</v>
      </c>
      <c r="B1043" s="5" t="s">
        <v>139</v>
      </c>
      <c r="C1043" s="5" t="s">
        <v>154</v>
      </c>
      <c r="D1043" s="5" t="s">
        <v>3388</v>
      </c>
      <c r="E1043" s="8" t="s">
        <v>3389</v>
      </c>
      <c r="F1043" s="8" t="s">
        <v>3390</v>
      </c>
      <c r="G1043" s="5" t="s">
        <v>446</v>
      </c>
      <c r="H1043" s="6">
        <v>3200</v>
      </c>
      <c r="I1043" s="6">
        <v>3200</v>
      </c>
      <c r="J1043" s="7">
        <v>1</v>
      </c>
      <c r="K1043" s="6"/>
      <c r="L1043" s="6"/>
      <c r="M1043" s="6">
        <v>3200</v>
      </c>
    </row>
    <row r="1044" spans="1:13" ht="30" x14ac:dyDescent="0.25">
      <c r="A1044" s="5" t="s">
        <v>140</v>
      </c>
      <c r="B1044" s="5" t="s">
        <v>139</v>
      </c>
      <c r="C1044" s="5" t="s">
        <v>154</v>
      </c>
      <c r="D1044" s="5" t="s">
        <v>3391</v>
      </c>
      <c r="E1044" s="8" t="s">
        <v>3392</v>
      </c>
      <c r="F1044" s="8" t="s">
        <v>3393</v>
      </c>
      <c r="G1044" s="5" t="s">
        <v>442</v>
      </c>
      <c r="H1044" s="6">
        <v>3200</v>
      </c>
      <c r="I1044" s="6"/>
      <c r="J1044" s="5"/>
      <c r="K1044" s="6"/>
      <c r="L1044" s="6"/>
      <c r="M1044" s="6"/>
    </row>
    <row r="1045" spans="1:13" x14ac:dyDescent="0.25">
      <c r="A1045" s="5" t="s">
        <v>140</v>
      </c>
      <c r="B1045" s="5" t="s">
        <v>139</v>
      </c>
      <c r="C1045" s="5" t="s">
        <v>154</v>
      </c>
      <c r="D1045" s="5" t="s">
        <v>3394</v>
      </c>
      <c r="E1045" s="8" t="s">
        <v>3395</v>
      </c>
      <c r="F1045" s="8" t="s">
        <v>3396</v>
      </c>
      <c r="G1045" s="5" t="s">
        <v>442</v>
      </c>
      <c r="H1045" s="6">
        <v>3200</v>
      </c>
      <c r="I1045" s="6"/>
      <c r="J1045" s="5"/>
      <c r="K1045" s="6"/>
      <c r="L1045" s="6"/>
      <c r="M1045" s="6"/>
    </row>
    <row r="1046" spans="1:13" ht="30" x14ac:dyDescent="0.25">
      <c r="A1046" s="5" t="s">
        <v>140</v>
      </c>
      <c r="B1046" s="5" t="s">
        <v>139</v>
      </c>
      <c r="C1046" s="5" t="s">
        <v>154</v>
      </c>
      <c r="D1046" s="5" t="s">
        <v>3397</v>
      </c>
      <c r="E1046" s="8" t="s">
        <v>3398</v>
      </c>
      <c r="F1046" s="8" t="s">
        <v>3399</v>
      </c>
      <c r="G1046" s="5" t="s">
        <v>442</v>
      </c>
      <c r="H1046" s="6">
        <v>8960</v>
      </c>
      <c r="I1046" s="6"/>
      <c r="J1046" s="5"/>
      <c r="K1046" s="6"/>
      <c r="L1046" s="6"/>
      <c r="M1046" s="6"/>
    </row>
    <row r="1047" spans="1:13" ht="30" x14ac:dyDescent="0.25">
      <c r="A1047" s="5" t="s">
        <v>140</v>
      </c>
      <c r="B1047" s="5" t="s">
        <v>139</v>
      </c>
      <c r="C1047" s="5" t="s">
        <v>154</v>
      </c>
      <c r="D1047" s="5" t="s">
        <v>3400</v>
      </c>
      <c r="E1047" s="8" t="s">
        <v>3401</v>
      </c>
      <c r="F1047" s="8" t="s">
        <v>3402</v>
      </c>
      <c r="G1047" s="5" t="s">
        <v>442</v>
      </c>
      <c r="H1047" s="6">
        <v>3200</v>
      </c>
      <c r="I1047" s="6"/>
      <c r="J1047" s="5"/>
      <c r="K1047" s="6"/>
      <c r="L1047" s="6"/>
      <c r="M1047" s="6"/>
    </row>
    <row r="1048" spans="1:13" ht="30" x14ac:dyDescent="0.25">
      <c r="A1048" s="5" t="s">
        <v>140</v>
      </c>
      <c r="B1048" s="5" t="s">
        <v>139</v>
      </c>
      <c r="C1048" s="5" t="s">
        <v>154</v>
      </c>
      <c r="D1048" s="5" t="s">
        <v>3403</v>
      </c>
      <c r="E1048" s="8" t="s">
        <v>3404</v>
      </c>
      <c r="F1048" s="8" t="s">
        <v>3405</v>
      </c>
      <c r="G1048" s="5" t="s">
        <v>446</v>
      </c>
      <c r="H1048" s="6">
        <v>3200</v>
      </c>
      <c r="I1048" s="6">
        <v>3200</v>
      </c>
      <c r="J1048" s="7">
        <v>1</v>
      </c>
      <c r="K1048" s="6"/>
      <c r="L1048" s="6"/>
      <c r="M1048" s="6">
        <v>3200</v>
      </c>
    </row>
    <row r="1049" spans="1:13" ht="30" x14ac:dyDescent="0.25">
      <c r="A1049" s="5" t="s">
        <v>140</v>
      </c>
      <c r="B1049" s="5" t="s">
        <v>139</v>
      </c>
      <c r="C1049" s="5" t="s">
        <v>154</v>
      </c>
      <c r="D1049" s="5" t="s">
        <v>3406</v>
      </c>
      <c r="E1049" s="8" t="s">
        <v>3407</v>
      </c>
      <c r="F1049" s="8" t="s">
        <v>3408</v>
      </c>
      <c r="G1049" s="5" t="s">
        <v>442</v>
      </c>
      <c r="H1049" s="6">
        <v>3200</v>
      </c>
      <c r="I1049" s="6"/>
      <c r="J1049" s="5"/>
      <c r="K1049" s="6">
        <v>3200</v>
      </c>
      <c r="L1049" s="6"/>
      <c r="M1049" s="6">
        <v>3200</v>
      </c>
    </row>
    <row r="1050" spans="1:13" ht="30" x14ac:dyDescent="0.25">
      <c r="A1050" s="5" t="s">
        <v>140</v>
      </c>
      <c r="B1050" s="5" t="s">
        <v>139</v>
      </c>
      <c r="C1050" s="5" t="s">
        <v>154</v>
      </c>
      <c r="D1050" s="5" t="s">
        <v>3409</v>
      </c>
      <c r="E1050" s="8" t="s">
        <v>3410</v>
      </c>
      <c r="F1050" s="8" t="s">
        <v>3411</v>
      </c>
      <c r="G1050" s="5" t="s">
        <v>442</v>
      </c>
      <c r="H1050" s="6">
        <v>3200</v>
      </c>
      <c r="I1050" s="6"/>
      <c r="J1050" s="5"/>
      <c r="K1050" s="6"/>
      <c r="L1050" s="6"/>
      <c r="M1050" s="6"/>
    </row>
    <row r="1051" spans="1:13" ht="30" x14ac:dyDescent="0.25">
      <c r="A1051" s="5" t="s">
        <v>140</v>
      </c>
      <c r="B1051" s="5" t="s">
        <v>139</v>
      </c>
      <c r="C1051" s="5" t="s">
        <v>154</v>
      </c>
      <c r="D1051" s="5" t="s">
        <v>3412</v>
      </c>
      <c r="E1051" s="8" t="s">
        <v>3413</v>
      </c>
      <c r="F1051" s="8" t="s">
        <v>3414</v>
      </c>
      <c r="G1051" s="5" t="s">
        <v>446</v>
      </c>
      <c r="H1051" s="6">
        <v>3200</v>
      </c>
      <c r="I1051" s="6">
        <v>3200</v>
      </c>
      <c r="J1051" s="7">
        <v>1</v>
      </c>
      <c r="K1051" s="6"/>
      <c r="L1051" s="6"/>
      <c r="M1051" s="6">
        <v>3200</v>
      </c>
    </row>
    <row r="1052" spans="1:13" x14ac:dyDescent="0.25">
      <c r="A1052" s="5" t="s">
        <v>140</v>
      </c>
      <c r="B1052" s="5" t="s">
        <v>139</v>
      </c>
      <c r="C1052" s="5" t="s">
        <v>154</v>
      </c>
      <c r="D1052" s="5" t="s">
        <v>3415</v>
      </c>
      <c r="E1052" s="8" t="s">
        <v>3416</v>
      </c>
      <c r="F1052" s="8" t="s">
        <v>3417</v>
      </c>
      <c r="G1052" s="5" t="s">
        <v>446</v>
      </c>
      <c r="H1052" s="6">
        <v>3200</v>
      </c>
      <c r="I1052" s="6">
        <v>3200</v>
      </c>
      <c r="J1052" s="7">
        <v>0.90139999999999998</v>
      </c>
      <c r="K1052" s="6"/>
      <c r="L1052" s="6"/>
      <c r="M1052" s="6">
        <v>3200</v>
      </c>
    </row>
    <row r="1053" spans="1:13" x14ac:dyDescent="0.25">
      <c r="A1053" s="5" t="s">
        <v>140</v>
      </c>
      <c r="B1053" s="5" t="s">
        <v>139</v>
      </c>
      <c r="C1053" s="5" t="s">
        <v>154</v>
      </c>
      <c r="D1053" s="5" t="s">
        <v>3418</v>
      </c>
      <c r="E1053" s="8" t="s">
        <v>3419</v>
      </c>
      <c r="F1053" s="8" t="s">
        <v>3420</v>
      </c>
      <c r="G1053" s="5" t="s">
        <v>446</v>
      </c>
      <c r="H1053" s="6">
        <v>3200</v>
      </c>
      <c r="I1053" s="6">
        <v>3200</v>
      </c>
      <c r="J1053" s="7">
        <v>1</v>
      </c>
      <c r="K1053" s="6"/>
      <c r="L1053" s="6"/>
      <c r="M1053" s="6">
        <v>3200</v>
      </c>
    </row>
    <row r="1054" spans="1:13" x14ac:dyDescent="0.25">
      <c r="A1054" s="5" t="s">
        <v>140</v>
      </c>
      <c r="B1054" s="5" t="s">
        <v>139</v>
      </c>
      <c r="C1054" s="5" t="s">
        <v>154</v>
      </c>
      <c r="D1054" s="5" t="s">
        <v>3421</v>
      </c>
      <c r="E1054" s="8" t="s">
        <v>3422</v>
      </c>
      <c r="F1054" s="8" t="s">
        <v>3423</v>
      </c>
      <c r="G1054" s="5" t="s">
        <v>442</v>
      </c>
      <c r="H1054" s="6">
        <v>4480</v>
      </c>
      <c r="I1054" s="6"/>
      <c r="J1054" s="5"/>
      <c r="K1054" s="6"/>
      <c r="L1054" s="6"/>
      <c r="M1054" s="6"/>
    </row>
    <row r="1055" spans="1:13" x14ac:dyDescent="0.25">
      <c r="A1055" s="5" t="s">
        <v>140</v>
      </c>
      <c r="B1055" s="5" t="s">
        <v>139</v>
      </c>
      <c r="C1055" s="5" t="s">
        <v>154</v>
      </c>
      <c r="D1055" s="5" t="s">
        <v>3424</v>
      </c>
      <c r="E1055" s="8" t="s">
        <v>3425</v>
      </c>
      <c r="F1055" s="8" t="s">
        <v>3426</v>
      </c>
      <c r="G1055" s="5" t="s">
        <v>446</v>
      </c>
      <c r="H1055" s="6">
        <v>3200</v>
      </c>
      <c r="I1055" s="6">
        <v>3200</v>
      </c>
      <c r="J1055" s="7">
        <v>1</v>
      </c>
      <c r="K1055" s="6"/>
      <c r="L1055" s="6"/>
      <c r="M1055" s="6">
        <v>3200</v>
      </c>
    </row>
    <row r="1056" spans="1:13" ht="30" x14ac:dyDescent="0.25">
      <c r="A1056" s="5" t="s">
        <v>140</v>
      </c>
      <c r="B1056" s="5" t="s">
        <v>139</v>
      </c>
      <c r="C1056" s="5" t="s">
        <v>154</v>
      </c>
      <c r="D1056" s="5" t="s">
        <v>3427</v>
      </c>
      <c r="E1056" s="8" t="s">
        <v>3428</v>
      </c>
      <c r="F1056" s="8" t="s">
        <v>3429</v>
      </c>
      <c r="G1056" s="5" t="s">
        <v>446</v>
      </c>
      <c r="H1056" s="6">
        <v>3700</v>
      </c>
      <c r="I1056" s="6">
        <v>3700</v>
      </c>
      <c r="J1056" s="7">
        <v>1</v>
      </c>
      <c r="K1056" s="6"/>
      <c r="L1056" s="6"/>
      <c r="M1056" s="6">
        <v>3700</v>
      </c>
    </row>
    <row r="1057" spans="1:13" x14ac:dyDescent="0.25">
      <c r="A1057" s="5" t="s">
        <v>140</v>
      </c>
      <c r="B1057" s="5" t="s">
        <v>139</v>
      </c>
      <c r="C1057" s="5" t="s">
        <v>154</v>
      </c>
      <c r="D1057" s="5" t="s">
        <v>3430</v>
      </c>
      <c r="E1057" s="8" t="s">
        <v>3431</v>
      </c>
      <c r="F1057" s="8" t="s">
        <v>3432</v>
      </c>
      <c r="G1057" s="5" t="s">
        <v>446</v>
      </c>
      <c r="H1057" s="6">
        <v>3200</v>
      </c>
      <c r="I1057" s="6">
        <v>3200</v>
      </c>
      <c r="J1057" s="7">
        <v>1</v>
      </c>
      <c r="K1057" s="6"/>
      <c r="L1057" s="6"/>
      <c r="M1057" s="6">
        <v>3200</v>
      </c>
    </row>
    <row r="1058" spans="1:13" x14ac:dyDescent="0.25">
      <c r="A1058" s="5" t="s">
        <v>140</v>
      </c>
      <c r="B1058" s="5" t="s">
        <v>139</v>
      </c>
      <c r="C1058" s="5" t="s">
        <v>154</v>
      </c>
      <c r="D1058" s="5" t="s">
        <v>3433</v>
      </c>
      <c r="E1058" s="8" t="s">
        <v>3434</v>
      </c>
      <c r="F1058" s="8" t="s">
        <v>3435</v>
      </c>
      <c r="G1058" s="5" t="s">
        <v>446</v>
      </c>
      <c r="H1058" s="6">
        <v>3200</v>
      </c>
      <c r="I1058" s="6">
        <v>3200</v>
      </c>
      <c r="J1058" s="7">
        <v>1</v>
      </c>
      <c r="K1058" s="6"/>
      <c r="L1058" s="6"/>
      <c r="M1058" s="6">
        <v>3200</v>
      </c>
    </row>
    <row r="1059" spans="1:13" ht="30" x14ac:dyDescent="0.25">
      <c r="A1059" s="5" t="s">
        <v>140</v>
      </c>
      <c r="B1059" s="5" t="s">
        <v>139</v>
      </c>
      <c r="C1059" s="5" t="s">
        <v>154</v>
      </c>
      <c r="D1059" s="5" t="s">
        <v>3436</v>
      </c>
      <c r="E1059" s="8" t="s">
        <v>3437</v>
      </c>
      <c r="F1059" s="8" t="s">
        <v>3438</v>
      </c>
      <c r="G1059" s="5" t="s">
        <v>442</v>
      </c>
      <c r="H1059" s="6">
        <v>6400</v>
      </c>
      <c r="I1059" s="6"/>
      <c r="J1059" s="5"/>
      <c r="K1059" s="6"/>
      <c r="L1059" s="6"/>
      <c r="M1059" s="6"/>
    </row>
    <row r="1060" spans="1:13" x14ac:dyDescent="0.25">
      <c r="A1060" s="5" t="s">
        <v>140</v>
      </c>
      <c r="B1060" s="5" t="s">
        <v>139</v>
      </c>
      <c r="C1060" s="5" t="s">
        <v>154</v>
      </c>
      <c r="D1060" s="5" t="s">
        <v>3439</v>
      </c>
      <c r="E1060" s="8" t="s">
        <v>3440</v>
      </c>
      <c r="F1060" s="8" t="s">
        <v>3441</v>
      </c>
      <c r="G1060" s="5" t="s">
        <v>446</v>
      </c>
      <c r="H1060" s="6">
        <v>3200</v>
      </c>
      <c r="I1060" s="6">
        <v>3200</v>
      </c>
      <c r="J1060" s="7">
        <v>1</v>
      </c>
      <c r="K1060" s="6"/>
      <c r="L1060" s="6"/>
      <c r="M1060" s="6">
        <v>3200</v>
      </c>
    </row>
    <row r="1061" spans="1:13" ht="30" x14ac:dyDescent="0.25">
      <c r="A1061" s="5" t="s">
        <v>140</v>
      </c>
      <c r="B1061" s="5" t="s">
        <v>139</v>
      </c>
      <c r="C1061" s="5" t="s">
        <v>154</v>
      </c>
      <c r="D1061" s="5" t="s">
        <v>3442</v>
      </c>
      <c r="E1061" s="8" t="s">
        <v>3443</v>
      </c>
      <c r="F1061" s="8" t="s">
        <v>3444</v>
      </c>
      <c r="G1061" s="5" t="s">
        <v>446</v>
      </c>
      <c r="H1061" s="6">
        <v>3200</v>
      </c>
      <c r="I1061" s="6">
        <v>3200</v>
      </c>
      <c r="J1061" s="7">
        <v>1</v>
      </c>
      <c r="K1061" s="6"/>
      <c r="L1061" s="6"/>
      <c r="M1061" s="6">
        <v>3200</v>
      </c>
    </row>
    <row r="1062" spans="1:13" x14ac:dyDescent="0.25">
      <c r="A1062" s="5" t="s">
        <v>140</v>
      </c>
      <c r="B1062" s="5" t="s">
        <v>139</v>
      </c>
      <c r="C1062" s="5" t="s">
        <v>154</v>
      </c>
      <c r="D1062" s="5" t="s">
        <v>3445</v>
      </c>
      <c r="E1062" s="8" t="s">
        <v>3446</v>
      </c>
      <c r="F1062" s="8" t="s">
        <v>3447</v>
      </c>
      <c r="G1062" s="5" t="s">
        <v>446</v>
      </c>
      <c r="H1062" s="6">
        <v>6400</v>
      </c>
      <c r="I1062" s="6">
        <v>6400</v>
      </c>
      <c r="J1062" s="7">
        <v>1</v>
      </c>
      <c r="K1062" s="6"/>
      <c r="L1062" s="6"/>
      <c r="M1062" s="6">
        <v>6400</v>
      </c>
    </row>
    <row r="1063" spans="1:13" ht="30" x14ac:dyDescent="0.25">
      <c r="A1063" s="5" t="s">
        <v>140</v>
      </c>
      <c r="B1063" s="5" t="s">
        <v>139</v>
      </c>
      <c r="C1063" s="5" t="s">
        <v>154</v>
      </c>
      <c r="D1063" s="5" t="s">
        <v>3448</v>
      </c>
      <c r="E1063" s="8" t="s">
        <v>3449</v>
      </c>
      <c r="F1063" s="8" t="s">
        <v>3450</v>
      </c>
      <c r="G1063" s="5" t="s">
        <v>442</v>
      </c>
      <c r="H1063" s="6">
        <v>3200</v>
      </c>
      <c r="I1063" s="6"/>
      <c r="J1063" s="5"/>
      <c r="K1063" s="6"/>
      <c r="L1063" s="6"/>
      <c r="M1063" s="6"/>
    </row>
    <row r="1064" spans="1:13" ht="30" x14ac:dyDescent="0.25">
      <c r="A1064" s="5" t="s">
        <v>140</v>
      </c>
      <c r="B1064" s="5" t="s">
        <v>139</v>
      </c>
      <c r="C1064" s="5" t="s">
        <v>154</v>
      </c>
      <c r="D1064" s="5" t="s">
        <v>3451</v>
      </c>
      <c r="E1064" s="8" t="s">
        <v>3452</v>
      </c>
      <c r="F1064" s="8" t="s">
        <v>3453</v>
      </c>
      <c r="G1064" s="5" t="s">
        <v>442</v>
      </c>
      <c r="H1064" s="6">
        <v>3600</v>
      </c>
      <c r="I1064" s="6"/>
      <c r="J1064" s="5"/>
      <c r="K1064" s="6"/>
      <c r="L1064" s="6"/>
      <c r="M1064" s="6"/>
    </row>
    <row r="1065" spans="1:13" ht="30" x14ac:dyDescent="0.25">
      <c r="A1065" s="5" t="s">
        <v>140</v>
      </c>
      <c r="B1065" s="5" t="s">
        <v>139</v>
      </c>
      <c r="C1065" s="5" t="s">
        <v>154</v>
      </c>
      <c r="D1065" s="5" t="s">
        <v>3454</v>
      </c>
      <c r="E1065" s="8" t="s">
        <v>3455</v>
      </c>
      <c r="F1065" s="8" t="s">
        <v>3456</v>
      </c>
      <c r="G1065" s="5" t="s">
        <v>442</v>
      </c>
      <c r="H1065" s="6">
        <v>8960</v>
      </c>
      <c r="I1065" s="6"/>
      <c r="J1065" s="5"/>
      <c r="K1065" s="6"/>
      <c r="L1065" s="6"/>
      <c r="M1065" s="6"/>
    </row>
    <row r="1066" spans="1:13" x14ac:dyDescent="0.25">
      <c r="A1066" s="5" t="s">
        <v>140</v>
      </c>
      <c r="B1066" s="5" t="s">
        <v>139</v>
      </c>
      <c r="C1066" s="5" t="s">
        <v>154</v>
      </c>
      <c r="D1066" s="5" t="s">
        <v>3457</v>
      </c>
      <c r="E1066" s="8" t="s">
        <v>3458</v>
      </c>
      <c r="F1066" s="8" t="s">
        <v>3459</v>
      </c>
      <c r="G1066" s="5" t="s">
        <v>442</v>
      </c>
      <c r="H1066" s="6">
        <v>3200</v>
      </c>
      <c r="I1066" s="6"/>
      <c r="J1066" s="5"/>
      <c r="K1066" s="6"/>
      <c r="L1066" s="6"/>
      <c r="M1066" s="6"/>
    </row>
    <row r="1067" spans="1:13" ht="30" x14ac:dyDescent="0.25">
      <c r="A1067" s="5" t="s">
        <v>140</v>
      </c>
      <c r="B1067" s="5" t="s">
        <v>139</v>
      </c>
      <c r="C1067" s="5" t="s">
        <v>154</v>
      </c>
      <c r="D1067" s="5" t="s">
        <v>3460</v>
      </c>
      <c r="E1067" s="8" t="s">
        <v>3461</v>
      </c>
      <c r="F1067" s="8" t="s">
        <v>3462</v>
      </c>
      <c r="G1067" s="5" t="s">
        <v>446</v>
      </c>
      <c r="H1067" s="6">
        <v>3200</v>
      </c>
      <c r="I1067" s="6">
        <v>3200</v>
      </c>
      <c r="J1067" s="7">
        <v>1</v>
      </c>
      <c r="K1067" s="6"/>
      <c r="L1067" s="6"/>
      <c r="M1067" s="6">
        <v>3200</v>
      </c>
    </row>
    <row r="1068" spans="1:13" ht="30" x14ac:dyDescent="0.25">
      <c r="A1068" s="5" t="s">
        <v>140</v>
      </c>
      <c r="B1068" s="5" t="s">
        <v>139</v>
      </c>
      <c r="C1068" s="5" t="s">
        <v>154</v>
      </c>
      <c r="D1068" s="5" t="s">
        <v>3463</v>
      </c>
      <c r="E1068" s="8" t="s">
        <v>3464</v>
      </c>
      <c r="F1068" s="8" t="s">
        <v>3465</v>
      </c>
      <c r="G1068" s="5" t="s">
        <v>446</v>
      </c>
      <c r="H1068" s="6">
        <v>3200</v>
      </c>
      <c r="I1068" s="6">
        <v>3200</v>
      </c>
      <c r="J1068" s="7">
        <v>1</v>
      </c>
      <c r="K1068" s="6"/>
      <c r="L1068" s="6"/>
      <c r="M1068" s="6">
        <v>3200</v>
      </c>
    </row>
    <row r="1069" spans="1:13" ht="30" x14ac:dyDescent="0.25">
      <c r="A1069" s="5" t="s">
        <v>140</v>
      </c>
      <c r="B1069" s="5" t="s">
        <v>139</v>
      </c>
      <c r="C1069" s="5" t="s">
        <v>154</v>
      </c>
      <c r="D1069" s="5" t="s">
        <v>3466</v>
      </c>
      <c r="E1069" s="8" t="s">
        <v>3467</v>
      </c>
      <c r="F1069" s="8" t="s">
        <v>3468</v>
      </c>
      <c r="G1069" s="5" t="s">
        <v>442</v>
      </c>
      <c r="H1069" s="6">
        <v>3200</v>
      </c>
      <c r="I1069" s="6"/>
      <c r="J1069" s="5"/>
      <c r="K1069" s="6"/>
      <c r="L1069" s="6"/>
      <c r="M1069" s="6"/>
    </row>
    <row r="1070" spans="1:13" x14ac:dyDescent="0.25">
      <c r="A1070" s="5" t="s">
        <v>140</v>
      </c>
      <c r="B1070" s="5" t="s">
        <v>139</v>
      </c>
      <c r="C1070" s="5" t="s">
        <v>154</v>
      </c>
      <c r="D1070" s="5" t="s">
        <v>3469</v>
      </c>
      <c r="E1070" s="8" t="s">
        <v>3470</v>
      </c>
      <c r="F1070" s="8" t="s">
        <v>3471</v>
      </c>
      <c r="G1070" s="5" t="s">
        <v>442</v>
      </c>
      <c r="H1070" s="6">
        <v>4325</v>
      </c>
      <c r="I1070" s="6"/>
      <c r="J1070" s="5"/>
      <c r="K1070" s="6"/>
      <c r="L1070" s="6"/>
      <c r="M1070" s="6"/>
    </row>
    <row r="1071" spans="1:13" x14ac:dyDescent="0.25">
      <c r="A1071" s="5" t="s">
        <v>140</v>
      </c>
      <c r="B1071" s="5" t="s">
        <v>139</v>
      </c>
      <c r="C1071" s="5" t="s">
        <v>154</v>
      </c>
      <c r="D1071" s="5" t="s">
        <v>3472</v>
      </c>
      <c r="E1071" s="8" t="s">
        <v>3473</v>
      </c>
      <c r="F1071" s="8" t="s">
        <v>3474</v>
      </c>
      <c r="G1071" s="5" t="s">
        <v>446</v>
      </c>
      <c r="H1071" s="6">
        <v>8960</v>
      </c>
      <c r="I1071" s="6">
        <v>8960</v>
      </c>
      <c r="J1071" s="7">
        <v>1</v>
      </c>
      <c r="K1071" s="6"/>
      <c r="L1071" s="6"/>
      <c r="M1071" s="6">
        <v>8960</v>
      </c>
    </row>
    <row r="1072" spans="1:13" ht="30" x14ac:dyDescent="0.25">
      <c r="A1072" s="5" t="s">
        <v>140</v>
      </c>
      <c r="B1072" s="5" t="s">
        <v>139</v>
      </c>
      <c r="C1072" s="5" t="s">
        <v>154</v>
      </c>
      <c r="D1072" s="5" t="s">
        <v>3475</v>
      </c>
      <c r="E1072" s="8" t="s">
        <v>3476</v>
      </c>
      <c r="F1072" s="8" t="s">
        <v>3477</v>
      </c>
      <c r="G1072" s="5" t="s">
        <v>442</v>
      </c>
      <c r="H1072" s="6">
        <v>10000</v>
      </c>
      <c r="I1072" s="6"/>
      <c r="J1072" s="5"/>
      <c r="K1072" s="6"/>
      <c r="L1072" s="6"/>
      <c r="M1072" s="6"/>
    </row>
    <row r="1073" spans="1:13" ht="75" x14ac:dyDescent="0.25">
      <c r="A1073" s="5" t="s">
        <v>140</v>
      </c>
      <c r="B1073" s="5" t="s">
        <v>139</v>
      </c>
      <c r="C1073" s="5" t="s">
        <v>154</v>
      </c>
      <c r="D1073" s="5" t="s">
        <v>3478</v>
      </c>
      <c r="E1073" s="8" t="s">
        <v>3479</v>
      </c>
      <c r="F1073" s="8" t="s">
        <v>3480</v>
      </c>
      <c r="G1073" s="5" t="s">
        <v>446</v>
      </c>
      <c r="H1073" s="6">
        <v>3200</v>
      </c>
      <c r="I1073" s="6">
        <v>3200</v>
      </c>
      <c r="J1073" s="7">
        <v>1</v>
      </c>
      <c r="K1073" s="6"/>
      <c r="L1073" s="6"/>
      <c r="M1073" s="6">
        <v>3200</v>
      </c>
    </row>
    <row r="1074" spans="1:13" ht="30" x14ac:dyDescent="0.25">
      <c r="A1074" s="5" t="s">
        <v>140</v>
      </c>
      <c r="B1074" s="5" t="s">
        <v>139</v>
      </c>
      <c r="C1074" s="5" t="s">
        <v>154</v>
      </c>
      <c r="D1074" s="5" t="s">
        <v>3481</v>
      </c>
      <c r="E1074" s="8" t="s">
        <v>3482</v>
      </c>
      <c r="F1074" s="8" t="s">
        <v>3483</v>
      </c>
      <c r="G1074" s="5" t="s">
        <v>442</v>
      </c>
      <c r="H1074" s="6">
        <v>3200</v>
      </c>
      <c r="I1074" s="6"/>
      <c r="J1074" s="5"/>
      <c r="K1074" s="6"/>
      <c r="L1074" s="6"/>
      <c r="M1074" s="6"/>
    </row>
    <row r="1075" spans="1:13" ht="45" x14ac:dyDescent="0.25">
      <c r="A1075" s="5" t="s">
        <v>140</v>
      </c>
      <c r="B1075" s="5" t="s">
        <v>139</v>
      </c>
      <c r="C1075" s="5" t="s">
        <v>154</v>
      </c>
      <c r="D1075" s="5" t="s">
        <v>3484</v>
      </c>
      <c r="E1075" s="8" t="s">
        <v>3485</v>
      </c>
      <c r="F1075" s="8" t="s">
        <v>3486</v>
      </c>
      <c r="G1075" s="5" t="s">
        <v>442</v>
      </c>
      <c r="H1075" s="6">
        <v>4760</v>
      </c>
      <c r="I1075" s="6"/>
      <c r="J1075" s="5"/>
      <c r="K1075" s="6">
        <v>4760</v>
      </c>
      <c r="L1075" s="6"/>
      <c r="M1075" s="6">
        <v>4760</v>
      </c>
    </row>
    <row r="1076" spans="1:13" x14ac:dyDescent="0.25">
      <c r="A1076" s="5" t="s">
        <v>140</v>
      </c>
      <c r="B1076" s="5" t="s">
        <v>139</v>
      </c>
      <c r="C1076" s="5" t="s">
        <v>154</v>
      </c>
      <c r="D1076" s="5" t="s">
        <v>3487</v>
      </c>
      <c r="E1076" s="8" t="s">
        <v>3488</v>
      </c>
      <c r="F1076" s="8" t="s">
        <v>3489</v>
      </c>
      <c r="G1076" s="5" t="s">
        <v>446</v>
      </c>
      <c r="H1076" s="6">
        <v>3550</v>
      </c>
      <c r="I1076" s="6">
        <v>3550</v>
      </c>
      <c r="J1076" s="7">
        <v>0.95950000000000002</v>
      </c>
      <c r="K1076" s="6"/>
      <c r="L1076" s="6"/>
      <c r="M1076" s="6">
        <v>3550</v>
      </c>
    </row>
    <row r="1077" spans="1:13" ht="30" x14ac:dyDescent="0.25">
      <c r="A1077" s="5" t="s">
        <v>140</v>
      </c>
      <c r="B1077" s="5" t="s">
        <v>139</v>
      </c>
      <c r="C1077" s="5" t="s">
        <v>154</v>
      </c>
      <c r="D1077" s="5" t="s">
        <v>3490</v>
      </c>
      <c r="E1077" s="8" t="s">
        <v>3491</v>
      </c>
      <c r="F1077" s="8" t="s">
        <v>3492</v>
      </c>
      <c r="G1077" s="5" t="s">
        <v>446</v>
      </c>
      <c r="H1077" s="6">
        <v>3200</v>
      </c>
      <c r="I1077" s="6">
        <v>3200</v>
      </c>
      <c r="J1077" s="7">
        <v>1</v>
      </c>
      <c r="K1077" s="6"/>
      <c r="L1077" s="6"/>
      <c r="M1077" s="6">
        <v>3200</v>
      </c>
    </row>
    <row r="1078" spans="1:13" ht="30" x14ac:dyDescent="0.25">
      <c r="A1078" s="5" t="s">
        <v>140</v>
      </c>
      <c r="B1078" s="5" t="s">
        <v>139</v>
      </c>
      <c r="C1078" s="5" t="s">
        <v>154</v>
      </c>
      <c r="D1078" s="5" t="s">
        <v>3493</v>
      </c>
      <c r="E1078" s="8" t="s">
        <v>3494</v>
      </c>
      <c r="F1078" s="8" t="s">
        <v>3495</v>
      </c>
      <c r="G1078" s="5" t="s">
        <v>446</v>
      </c>
      <c r="H1078" s="6">
        <v>3200</v>
      </c>
      <c r="I1078" s="6">
        <v>3200</v>
      </c>
      <c r="J1078" s="7">
        <v>1</v>
      </c>
      <c r="K1078" s="6"/>
      <c r="L1078" s="6"/>
      <c r="M1078" s="6">
        <v>3200</v>
      </c>
    </row>
    <row r="1079" spans="1:13" x14ac:dyDescent="0.25">
      <c r="A1079" s="5" t="s">
        <v>140</v>
      </c>
      <c r="B1079" s="5" t="s">
        <v>139</v>
      </c>
      <c r="C1079" s="5" t="s">
        <v>154</v>
      </c>
      <c r="D1079" s="5" t="s">
        <v>3496</v>
      </c>
      <c r="E1079" s="8" t="s">
        <v>3497</v>
      </c>
      <c r="F1079" s="8" t="s">
        <v>3498</v>
      </c>
      <c r="G1079" s="5" t="s">
        <v>442</v>
      </c>
      <c r="H1079" s="6">
        <v>3200</v>
      </c>
      <c r="I1079" s="6"/>
      <c r="J1079" s="5"/>
      <c r="K1079" s="6"/>
      <c r="L1079" s="6"/>
      <c r="M1079" s="6"/>
    </row>
    <row r="1080" spans="1:13" ht="30" x14ac:dyDescent="0.25">
      <c r="A1080" s="5" t="s">
        <v>140</v>
      </c>
      <c r="B1080" s="5" t="s">
        <v>139</v>
      </c>
      <c r="C1080" s="5" t="s">
        <v>154</v>
      </c>
      <c r="D1080" s="5" t="s">
        <v>3499</v>
      </c>
      <c r="E1080" s="8" t="s">
        <v>3500</v>
      </c>
      <c r="F1080" s="8" t="s">
        <v>3501</v>
      </c>
      <c r="G1080" s="5" t="s">
        <v>446</v>
      </c>
      <c r="H1080" s="6">
        <v>3200</v>
      </c>
      <c r="I1080" s="6">
        <v>3200</v>
      </c>
      <c r="J1080" s="7">
        <v>1</v>
      </c>
      <c r="K1080" s="6"/>
      <c r="L1080" s="6"/>
      <c r="M1080" s="6">
        <v>3200</v>
      </c>
    </row>
    <row r="1081" spans="1:13" ht="30" x14ac:dyDescent="0.25">
      <c r="A1081" s="5" t="s">
        <v>140</v>
      </c>
      <c r="B1081" s="5" t="s">
        <v>139</v>
      </c>
      <c r="C1081" s="5" t="s">
        <v>154</v>
      </c>
      <c r="D1081" s="5" t="s">
        <v>3502</v>
      </c>
      <c r="E1081" s="8" t="s">
        <v>3503</v>
      </c>
      <c r="F1081" s="8" t="s">
        <v>3504</v>
      </c>
      <c r="G1081" s="5" t="s">
        <v>446</v>
      </c>
      <c r="H1081" s="6">
        <v>3200</v>
      </c>
      <c r="I1081" s="6">
        <v>3200</v>
      </c>
      <c r="J1081" s="7">
        <v>1</v>
      </c>
      <c r="K1081" s="6"/>
      <c r="L1081" s="6"/>
      <c r="M1081" s="6">
        <v>3200</v>
      </c>
    </row>
    <row r="1082" spans="1:13" ht="30" x14ac:dyDescent="0.25">
      <c r="A1082" s="5" t="s">
        <v>140</v>
      </c>
      <c r="B1082" s="5" t="s">
        <v>139</v>
      </c>
      <c r="C1082" s="5" t="s">
        <v>154</v>
      </c>
      <c r="D1082" s="5" t="s">
        <v>3505</v>
      </c>
      <c r="E1082" s="8" t="s">
        <v>3506</v>
      </c>
      <c r="F1082" s="8" t="s">
        <v>3507</v>
      </c>
      <c r="G1082" s="5" t="s">
        <v>446</v>
      </c>
      <c r="H1082" s="6">
        <v>3200</v>
      </c>
      <c r="I1082" s="6">
        <v>3200</v>
      </c>
      <c r="J1082" s="7">
        <v>1</v>
      </c>
      <c r="K1082" s="6"/>
      <c r="L1082" s="6"/>
      <c r="M1082" s="6">
        <v>3200</v>
      </c>
    </row>
    <row r="1083" spans="1:13" ht="30" x14ac:dyDescent="0.25">
      <c r="A1083" s="5" t="s">
        <v>140</v>
      </c>
      <c r="B1083" s="5" t="s">
        <v>139</v>
      </c>
      <c r="C1083" s="5" t="s">
        <v>154</v>
      </c>
      <c r="D1083" s="5" t="s">
        <v>3508</v>
      </c>
      <c r="E1083" s="8" t="s">
        <v>3509</v>
      </c>
      <c r="F1083" s="8" t="s">
        <v>3510</v>
      </c>
      <c r="G1083" s="5" t="s">
        <v>442</v>
      </c>
      <c r="H1083" s="6">
        <v>3200</v>
      </c>
      <c r="I1083" s="6"/>
      <c r="J1083" s="5"/>
      <c r="K1083" s="6">
        <v>3200</v>
      </c>
      <c r="L1083" s="6"/>
      <c r="M1083" s="6">
        <v>3200</v>
      </c>
    </row>
    <row r="1084" spans="1:13" x14ac:dyDescent="0.25">
      <c r="A1084" s="5" t="s">
        <v>140</v>
      </c>
      <c r="B1084" s="5" t="s">
        <v>139</v>
      </c>
      <c r="C1084" s="5" t="s">
        <v>154</v>
      </c>
      <c r="D1084" s="5" t="s">
        <v>3511</v>
      </c>
      <c r="E1084" s="8" t="s">
        <v>3512</v>
      </c>
      <c r="F1084" s="8" t="s">
        <v>3513</v>
      </c>
      <c r="G1084" s="5" t="s">
        <v>442</v>
      </c>
      <c r="H1084" s="6">
        <v>10000</v>
      </c>
      <c r="I1084" s="6"/>
      <c r="J1084" s="5"/>
      <c r="K1084" s="6"/>
      <c r="L1084" s="6"/>
      <c r="M1084" s="6"/>
    </row>
    <row r="1085" spans="1:13" ht="30" x14ac:dyDescent="0.25">
      <c r="A1085" s="5" t="s">
        <v>140</v>
      </c>
      <c r="B1085" s="5" t="s">
        <v>139</v>
      </c>
      <c r="C1085" s="5" t="s">
        <v>154</v>
      </c>
      <c r="D1085" s="5" t="s">
        <v>3514</v>
      </c>
      <c r="E1085" s="8" t="s">
        <v>3515</v>
      </c>
      <c r="F1085" s="8" t="s">
        <v>3516</v>
      </c>
      <c r="G1085" s="5" t="s">
        <v>446</v>
      </c>
      <c r="H1085" s="6">
        <v>3200</v>
      </c>
      <c r="I1085" s="6">
        <v>3200</v>
      </c>
      <c r="J1085" s="7">
        <v>1</v>
      </c>
      <c r="K1085" s="6"/>
      <c r="L1085" s="6"/>
      <c r="M1085" s="6">
        <v>3200</v>
      </c>
    </row>
    <row r="1086" spans="1:13" x14ac:dyDescent="0.25">
      <c r="A1086" s="5" t="s">
        <v>140</v>
      </c>
      <c r="B1086" s="5" t="s">
        <v>139</v>
      </c>
      <c r="C1086" s="5" t="s">
        <v>154</v>
      </c>
      <c r="D1086" s="5" t="s">
        <v>3517</v>
      </c>
      <c r="E1086" s="8" t="s">
        <v>3518</v>
      </c>
      <c r="F1086" s="8" t="s">
        <v>3519</v>
      </c>
      <c r="G1086" s="5" t="s">
        <v>446</v>
      </c>
      <c r="H1086" s="6">
        <v>3200</v>
      </c>
      <c r="I1086" s="6">
        <v>3200</v>
      </c>
      <c r="J1086" s="7">
        <v>1</v>
      </c>
      <c r="K1086" s="6"/>
      <c r="L1086" s="6"/>
      <c r="M1086" s="6">
        <v>3200</v>
      </c>
    </row>
    <row r="1087" spans="1:13" ht="30" x14ac:dyDescent="0.25">
      <c r="A1087" s="5" t="s">
        <v>140</v>
      </c>
      <c r="B1087" s="5" t="s">
        <v>139</v>
      </c>
      <c r="C1087" s="5" t="s">
        <v>154</v>
      </c>
      <c r="D1087" s="5" t="s">
        <v>3520</v>
      </c>
      <c r="E1087" s="8" t="s">
        <v>3521</v>
      </c>
      <c r="F1087" s="8" t="s">
        <v>3522</v>
      </c>
      <c r="G1087" s="5" t="s">
        <v>446</v>
      </c>
      <c r="H1087" s="6">
        <v>3200</v>
      </c>
      <c r="I1087" s="6">
        <v>3200</v>
      </c>
      <c r="J1087" s="7">
        <v>1</v>
      </c>
      <c r="K1087" s="6"/>
      <c r="L1087" s="6"/>
      <c r="M1087" s="6">
        <v>3200</v>
      </c>
    </row>
    <row r="1088" spans="1:13" x14ac:dyDescent="0.25">
      <c r="A1088" s="5" t="s">
        <v>140</v>
      </c>
      <c r="B1088" s="5" t="s">
        <v>139</v>
      </c>
      <c r="C1088" s="5" t="s">
        <v>154</v>
      </c>
      <c r="D1088" s="5" t="s">
        <v>3523</v>
      </c>
      <c r="E1088" s="8" t="s">
        <v>3126</v>
      </c>
      <c r="F1088" s="8" t="s">
        <v>3524</v>
      </c>
      <c r="G1088" s="5" t="s">
        <v>446</v>
      </c>
      <c r="H1088" s="6">
        <v>3200</v>
      </c>
      <c r="I1088" s="6">
        <v>3200</v>
      </c>
      <c r="J1088" s="7">
        <v>1</v>
      </c>
      <c r="K1088" s="6"/>
      <c r="L1088" s="6"/>
      <c r="M1088" s="6">
        <v>3200</v>
      </c>
    </row>
    <row r="1089" spans="1:13" ht="30" x14ac:dyDescent="0.25">
      <c r="A1089" s="5" t="s">
        <v>140</v>
      </c>
      <c r="B1089" s="5" t="s">
        <v>139</v>
      </c>
      <c r="C1089" s="5" t="s">
        <v>154</v>
      </c>
      <c r="D1089" s="5" t="s">
        <v>3525</v>
      </c>
      <c r="E1089" s="8" t="s">
        <v>3526</v>
      </c>
      <c r="F1089" s="8" t="s">
        <v>3527</v>
      </c>
      <c r="G1089" s="5" t="s">
        <v>446</v>
      </c>
      <c r="H1089" s="6">
        <v>3200</v>
      </c>
      <c r="I1089" s="6">
        <v>3200</v>
      </c>
      <c r="J1089" s="7">
        <v>1</v>
      </c>
      <c r="K1089" s="6"/>
      <c r="L1089" s="6"/>
      <c r="M1089" s="6">
        <v>3200</v>
      </c>
    </row>
    <row r="1090" spans="1:13" ht="30" x14ac:dyDescent="0.25">
      <c r="A1090" s="5" t="s">
        <v>140</v>
      </c>
      <c r="B1090" s="5" t="s">
        <v>139</v>
      </c>
      <c r="C1090" s="5" t="s">
        <v>154</v>
      </c>
      <c r="D1090" s="5" t="s">
        <v>3528</v>
      </c>
      <c r="E1090" s="8" t="s">
        <v>3529</v>
      </c>
      <c r="F1090" s="8" t="s">
        <v>3530</v>
      </c>
      <c r="G1090" s="5" t="s">
        <v>446</v>
      </c>
      <c r="H1090" s="6">
        <v>3200</v>
      </c>
      <c r="I1090" s="6">
        <v>3200</v>
      </c>
      <c r="J1090" s="7">
        <v>1</v>
      </c>
      <c r="K1090" s="6"/>
      <c r="L1090" s="6"/>
      <c r="M1090" s="6">
        <v>3200</v>
      </c>
    </row>
    <row r="1091" spans="1:13" x14ac:dyDescent="0.25">
      <c r="A1091" s="5" t="s">
        <v>140</v>
      </c>
      <c r="B1091" s="5" t="s">
        <v>139</v>
      </c>
      <c r="C1091" s="5" t="s">
        <v>154</v>
      </c>
      <c r="D1091" s="5" t="s">
        <v>3531</v>
      </c>
      <c r="E1091" s="8" t="s">
        <v>2308</v>
      </c>
      <c r="F1091" s="8" t="s">
        <v>3532</v>
      </c>
      <c r="G1091" s="5" t="s">
        <v>446</v>
      </c>
      <c r="H1091" s="6">
        <v>3200</v>
      </c>
      <c r="I1091" s="6">
        <v>3200</v>
      </c>
      <c r="J1091" s="7">
        <v>1</v>
      </c>
      <c r="K1091" s="6"/>
      <c r="L1091" s="6"/>
      <c r="M1091" s="6">
        <v>3200</v>
      </c>
    </row>
    <row r="1092" spans="1:13" x14ac:dyDescent="0.25">
      <c r="A1092" s="5" t="s">
        <v>140</v>
      </c>
      <c r="B1092" s="5" t="s">
        <v>139</v>
      </c>
      <c r="C1092" s="5" t="s">
        <v>154</v>
      </c>
      <c r="D1092" s="5" t="s">
        <v>3533</v>
      </c>
      <c r="E1092" s="8" t="s">
        <v>3534</v>
      </c>
      <c r="F1092" s="8" t="s">
        <v>3535</v>
      </c>
      <c r="G1092" s="5" t="s">
        <v>446</v>
      </c>
      <c r="H1092" s="6">
        <v>3200</v>
      </c>
      <c r="I1092" s="6">
        <v>3200</v>
      </c>
      <c r="J1092" s="7">
        <v>1</v>
      </c>
      <c r="K1092" s="6"/>
      <c r="L1092" s="6"/>
      <c r="M1092" s="6">
        <v>3200</v>
      </c>
    </row>
    <row r="1093" spans="1:13" ht="30" x14ac:dyDescent="0.25">
      <c r="A1093" s="5" t="s">
        <v>140</v>
      </c>
      <c r="B1093" s="5" t="s">
        <v>139</v>
      </c>
      <c r="C1093" s="5" t="s">
        <v>154</v>
      </c>
      <c r="D1093" s="5" t="s">
        <v>3536</v>
      </c>
      <c r="E1093" s="8" t="s">
        <v>3537</v>
      </c>
      <c r="F1093" s="8" t="s">
        <v>3538</v>
      </c>
      <c r="G1093" s="5" t="s">
        <v>446</v>
      </c>
      <c r="H1093" s="6">
        <v>3200</v>
      </c>
      <c r="I1093" s="6">
        <v>3200</v>
      </c>
      <c r="J1093" s="7">
        <v>1</v>
      </c>
      <c r="K1093" s="6"/>
      <c r="L1093" s="6"/>
      <c r="M1093" s="6">
        <v>3200</v>
      </c>
    </row>
    <row r="1094" spans="1:13" ht="30" x14ac:dyDescent="0.25">
      <c r="A1094" s="5" t="s">
        <v>140</v>
      </c>
      <c r="B1094" s="5" t="s">
        <v>139</v>
      </c>
      <c r="C1094" s="5" t="s">
        <v>154</v>
      </c>
      <c r="D1094" s="5" t="s">
        <v>3539</v>
      </c>
      <c r="E1094" s="8" t="s">
        <v>3540</v>
      </c>
      <c r="F1094" s="8" t="s">
        <v>3541</v>
      </c>
      <c r="G1094" s="5" t="s">
        <v>442</v>
      </c>
      <c r="H1094" s="6">
        <v>3200</v>
      </c>
      <c r="I1094" s="6"/>
      <c r="J1094" s="5"/>
      <c r="K1094" s="6"/>
      <c r="L1094" s="6"/>
      <c r="M1094" s="6"/>
    </row>
    <row r="1095" spans="1:13" x14ac:dyDescent="0.25">
      <c r="A1095" s="5" t="s">
        <v>140</v>
      </c>
      <c r="B1095" s="5" t="s">
        <v>139</v>
      </c>
      <c r="C1095" s="5" t="s">
        <v>154</v>
      </c>
      <c r="D1095" s="5" t="s">
        <v>3542</v>
      </c>
      <c r="E1095" s="8" t="s">
        <v>3543</v>
      </c>
      <c r="F1095" s="8" t="s">
        <v>3544</v>
      </c>
      <c r="G1095" s="5" t="s">
        <v>446</v>
      </c>
      <c r="H1095" s="6">
        <v>8998</v>
      </c>
      <c r="I1095" s="6">
        <v>8998</v>
      </c>
      <c r="J1095" s="7">
        <v>1</v>
      </c>
      <c r="K1095" s="6"/>
      <c r="L1095" s="6"/>
      <c r="M1095" s="6">
        <v>8998</v>
      </c>
    </row>
    <row r="1096" spans="1:13" ht="30" x14ac:dyDescent="0.25">
      <c r="A1096" s="5" t="s">
        <v>140</v>
      </c>
      <c r="B1096" s="5" t="s">
        <v>139</v>
      </c>
      <c r="C1096" s="5" t="s">
        <v>154</v>
      </c>
      <c r="D1096" s="5" t="s">
        <v>3545</v>
      </c>
      <c r="E1096" s="8" t="s">
        <v>3546</v>
      </c>
      <c r="F1096" s="8" t="s">
        <v>3547</v>
      </c>
      <c r="G1096" s="5" t="s">
        <v>446</v>
      </c>
      <c r="H1096" s="6">
        <v>3200</v>
      </c>
      <c r="I1096" s="6">
        <v>3200</v>
      </c>
      <c r="J1096" s="7">
        <v>1</v>
      </c>
      <c r="K1096" s="6"/>
      <c r="L1096" s="6"/>
      <c r="M1096" s="6">
        <v>3200</v>
      </c>
    </row>
    <row r="1097" spans="1:13" x14ac:dyDescent="0.25">
      <c r="A1097" s="5" t="s">
        <v>140</v>
      </c>
      <c r="B1097" s="5" t="s">
        <v>139</v>
      </c>
      <c r="C1097" s="5" t="s">
        <v>154</v>
      </c>
      <c r="D1097" s="5" t="s">
        <v>3548</v>
      </c>
      <c r="E1097" s="8" t="s">
        <v>3549</v>
      </c>
      <c r="F1097" s="8" t="s">
        <v>3550</v>
      </c>
      <c r="G1097" s="5" t="s">
        <v>446</v>
      </c>
      <c r="H1097" s="6">
        <v>3200</v>
      </c>
      <c r="I1097" s="6">
        <v>3200</v>
      </c>
      <c r="J1097" s="7">
        <v>1</v>
      </c>
      <c r="K1097" s="6"/>
      <c r="L1097" s="6"/>
      <c r="M1097" s="6">
        <v>3200</v>
      </c>
    </row>
    <row r="1098" spans="1:13" ht="30" x14ac:dyDescent="0.25">
      <c r="A1098" s="5" t="s">
        <v>140</v>
      </c>
      <c r="B1098" s="5" t="s">
        <v>139</v>
      </c>
      <c r="C1098" s="5" t="s">
        <v>154</v>
      </c>
      <c r="D1098" s="5" t="s">
        <v>3551</v>
      </c>
      <c r="E1098" s="8" t="s">
        <v>3552</v>
      </c>
      <c r="F1098" s="8" t="s">
        <v>3553</v>
      </c>
      <c r="G1098" s="5" t="s">
        <v>442</v>
      </c>
      <c r="H1098" s="6">
        <v>4480</v>
      </c>
      <c r="I1098" s="6"/>
      <c r="J1098" s="5"/>
      <c r="K1098" s="6"/>
      <c r="L1098" s="6"/>
      <c r="M1098" s="6"/>
    </row>
    <row r="1099" spans="1:13" ht="30" x14ac:dyDescent="0.25">
      <c r="A1099" s="5" t="s">
        <v>140</v>
      </c>
      <c r="B1099" s="5" t="s">
        <v>139</v>
      </c>
      <c r="C1099" s="5" t="s">
        <v>154</v>
      </c>
      <c r="D1099" s="5" t="s">
        <v>3554</v>
      </c>
      <c r="E1099" s="8" t="s">
        <v>3555</v>
      </c>
      <c r="F1099" s="8" t="s">
        <v>3556</v>
      </c>
      <c r="G1099" s="5" t="s">
        <v>446</v>
      </c>
      <c r="H1099" s="6">
        <v>3200</v>
      </c>
      <c r="I1099" s="6">
        <v>3200</v>
      </c>
      <c r="J1099" s="7">
        <v>1</v>
      </c>
      <c r="K1099" s="6"/>
      <c r="L1099" s="6"/>
      <c r="M1099" s="6">
        <v>3200</v>
      </c>
    </row>
    <row r="1100" spans="1:13" x14ac:dyDescent="0.25">
      <c r="A1100" s="5" t="s">
        <v>140</v>
      </c>
      <c r="B1100" s="5" t="s">
        <v>139</v>
      </c>
      <c r="C1100" s="5" t="s">
        <v>154</v>
      </c>
      <c r="D1100" s="5" t="s">
        <v>3557</v>
      </c>
      <c r="E1100" s="8" t="s">
        <v>3558</v>
      </c>
      <c r="F1100" s="8" t="s">
        <v>3559</v>
      </c>
      <c r="G1100" s="5" t="s">
        <v>442</v>
      </c>
      <c r="H1100" s="6">
        <v>3200</v>
      </c>
      <c r="I1100" s="6"/>
      <c r="J1100" s="5"/>
      <c r="K1100" s="6"/>
      <c r="L1100" s="6"/>
      <c r="M1100" s="6"/>
    </row>
    <row r="1101" spans="1:13" ht="60" x14ac:dyDescent="0.25">
      <c r="A1101" s="5" t="s">
        <v>140</v>
      </c>
      <c r="B1101" s="5" t="s">
        <v>139</v>
      </c>
      <c r="C1101" s="5" t="s">
        <v>154</v>
      </c>
      <c r="D1101" s="5" t="s">
        <v>3560</v>
      </c>
      <c r="E1101" s="8" t="s">
        <v>3561</v>
      </c>
      <c r="F1101" s="8" t="s">
        <v>3562</v>
      </c>
      <c r="G1101" s="5" t="s">
        <v>446</v>
      </c>
      <c r="H1101" s="6">
        <v>8960</v>
      </c>
      <c r="I1101" s="6">
        <v>8960</v>
      </c>
      <c r="J1101" s="7">
        <v>1</v>
      </c>
      <c r="K1101" s="6"/>
      <c r="L1101" s="6"/>
      <c r="M1101" s="6">
        <v>8960</v>
      </c>
    </row>
    <row r="1102" spans="1:13" x14ac:dyDescent="0.25">
      <c r="A1102" s="5" t="s">
        <v>140</v>
      </c>
      <c r="B1102" s="5" t="s">
        <v>139</v>
      </c>
      <c r="C1102" s="5" t="s">
        <v>154</v>
      </c>
      <c r="D1102" s="5" t="s">
        <v>3563</v>
      </c>
      <c r="E1102" s="8" t="s">
        <v>3564</v>
      </c>
      <c r="F1102" s="8" t="s">
        <v>3565</v>
      </c>
      <c r="G1102" s="5" t="s">
        <v>446</v>
      </c>
      <c r="H1102" s="6">
        <v>4480</v>
      </c>
      <c r="I1102" s="6">
        <v>4480</v>
      </c>
      <c r="J1102" s="7">
        <v>1</v>
      </c>
      <c r="K1102" s="6"/>
      <c r="L1102" s="6"/>
      <c r="M1102" s="6">
        <v>4480</v>
      </c>
    </row>
    <row r="1103" spans="1:13" ht="30" x14ac:dyDescent="0.25">
      <c r="A1103" s="5" t="s">
        <v>140</v>
      </c>
      <c r="B1103" s="5" t="s">
        <v>139</v>
      </c>
      <c r="C1103" s="5" t="s">
        <v>154</v>
      </c>
      <c r="D1103" s="5" t="s">
        <v>3566</v>
      </c>
      <c r="E1103" s="8" t="s">
        <v>3567</v>
      </c>
      <c r="F1103" s="8" t="s">
        <v>3568</v>
      </c>
      <c r="G1103" s="5" t="s">
        <v>446</v>
      </c>
      <c r="H1103" s="6">
        <v>3200</v>
      </c>
      <c r="I1103" s="6">
        <v>3200</v>
      </c>
      <c r="J1103" s="7">
        <v>1</v>
      </c>
      <c r="K1103" s="6"/>
      <c r="L1103" s="6"/>
      <c r="M1103" s="6">
        <v>3200</v>
      </c>
    </row>
    <row r="1104" spans="1:13" ht="30" x14ac:dyDescent="0.25">
      <c r="A1104" s="5" t="s">
        <v>140</v>
      </c>
      <c r="B1104" s="5" t="s">
        <v>139</v>
      </c>
      <c r="C1104" s="5" t="s">
        <v>154</v>
      </c>
      <c r="D1104" s="5" t="s">
        <v>3569</v>
      </c>
      <c r="E1104" s="8" t="s">
        <v>3570</v>
      </c>
      <c r="F1104" s="8" t="s">
        <v>3571</v>
      </c>
      <c r="G1104" s="5" t="s">
        <v>442</v>
      </c>
      <c r="H1104" s="6">
        <v>10000</v>
      </c>
      <c r="I1104" s="6"/>
      <c r="J1104" s="5"/>
      <c r="K1104" s="6"/>
      <c r="L1104" s="6"/>
      <c r="M1104" s="6"/>
    </row>
    <row r="1105" spans="1:13" x14ac:dyDescent="0.25">
      <c r="A1105" s="5" t="s">
        <v>140</v>
      </c>
      <c r="B1105" s="5" t="s">
        <v>139</v>
      </c>
      <c r="C1105" s="5" t="s">
        <v>154</v>
      </c>
      <c r="D1105" s="5" t="s">
        <v>3572</v>
      </c>
      <c r="E1105" s="8" t="s">
        <v>3573</v>
      </c>
      <c r="F1105" s="8" t="s">
        <v>3574</v>
      </c>
      <c r="G1105" s="5" t="s">
        <v>446</v>
      </c>
      <c r="H1105" s="6">
        <v>4480</v>
      </c>
      <c r="I1105" s="6">
        <v>4480</v>
      </c>
      <c r="J1105" s="7">
        <v>1</v>
      </c>
      <c r="K1105" s="6"/>
      <c r="L1105" s="6"/>
      <c r="M1105" s="6">
        <v>4480</v>
      </c>
    </row>
    <row r="1106" spans="1:13" ht="30" x14ac:dyDescent="0.25">
      <c r="A1106" s="5" t="s">
        <v>140</v>
      </c>
      <c r="B1106" s="5" t="s">
        <v>139</v>
      </c>
      <c r="C1106" s="5" t="s">
        <v>154</v>
      </c>
      <c r="D1106" s="5" t="s">
        <v>3575</v>
      </c>
      <c r="E1106" s="8" t="s">
        <v>3576</v>
      </c>
      <c r="F1106" s="8" t="s">
        <v>3577</v>
      </c>
      <c r="G1106" s="5" t="s">
        <v>446</v>
      </c>
      <c r="H1106" s="6">
        <v>4480</v>
      </c>
      <c r="I1106" s="6">
        <v>4480</v>
      </c>
      <c r="J1106" s="7">
        <v>1</v>
      </c>
      <c r="K1106" s="6"/>
      <c r="L1106" s="6"/>
      <c r="M1106" s="6">
        <v>4480</v>
      </c>
    </row>
    <row r="1107" spans="1:13" ht="30" x14ac:dyDescent="0.25">
      <c r="A1107" s="5" t="s">
        <v>140</v>
      </c>
      <c r="B1107" s="5" t="s">
        <v>139</v>
      </c>
      <c r="C1107" s="5" t="s">
        <v>154</v>
      </c>
      <c r="D1107" s="5" t="s">
        <v>3578</v>
      </c>
      <c r="E1107" s="8" t="s">
        <v>3579</v>
      </c>
      <c r="F1107" s="8" t="s">
        <v>3580</v>
      </c>
      <c r="G1107" s="5" t="s">
        <v>446</v>
      </c>
      <c r="H1107" s="6">
        <v>4918</v>
      </c>
      <c r="I1107" s="6">
        <v>4918</v>
      </c>
      <c r="J1107" s="7">
        <v>0.91830000000000001</v>
      </c>
      <c r="K1107" s="6"/>
      <c r="L1107" s="6"/>
      <c r="M1107" s="6">
        <v>4918</v>
      </c>
    </row>
    <row r="1108" spans="1:13" ht="45" x14ac:dyDescent="0.25">
      <c r="A1108" s="5" t="s">
        <v>140</v>
      </c>
      <c r="B1108" s="5" t="s">
        <v>139</v>
      </c>
      <c r="C1108" s="5" t="s">
        <v>154</v>
      </c>
      <c r="D1108" s="5" t="s">
        <v>3581</v>
      </c>
      <c r="E1108" s="8" t="s">
        <v>3582</v>
      </c>
      <c r="F1108" s="8" t="s">
        <v>3583</v>
      </c>
      <c r="G1108" s="5" t="s">
        <v>442</v>
      </c>
      <c r="H1108" s="6">
        <v>3200</v>
      </c>
      <c r="I1108" s="6"/>
      <c r="J1108" s="5"/>
      <c r="K1108" s="6"/>
      <c r="L1108" s="6"/>
      <c r="M1108" s="6"/>
    </row>
    <row r="1109" spans="1:13" x14ac:dyDescent="0.25">
      <c r="A1109" s="5" t="s">
        <v>140</v>
      </c>
      <c r="B1109" s="5" t="s">
        <v>139</v>
      </c>
      <c r="C1109" s="5" t="s">
        <v>154</v>
      </c>
      <c r="D1109" s="5" t="s">
        <v>3584</v>
      </c>
      <c r="E1109" s="8" t="s">
        <v>3585</v>
      </c>
      <c r="F1109" s="8" t="s">
        <v>3586</v>
      </c>
      <c r="G1109" s="5" t="s">
        <v>442</v>
      </c>
      <c r="H1109" s="6">
        <v>3200</v>
      </c>
      <c r="I1109" s="6"/>
      <c r="J1109" s="5"/>
      <c r="K1109" s="6">
        <v>3200</v>
      </c>
      <c r="L1109" s="6"/>
      <c r="M1109" s="6">
        <v>3200</v>
      </c>
    </row>
    <row r="1110" spans="1:13" x14ac:dyDescent="0.25">
      <c r="A1110" s="5" t="s">
        <v>140</v>
      </c>
      <c r="B1110" s="5" t="s">
        <v>139</v>
      </c>
      <c r="C1110" s="5" t="s">
        <v>154</v>
      </c>
      <c r="D1110" s="5" t="s">
        <v>3587</v>
      </c>
      <c r="E1110" s="8" t="s">
        <v>3588</v>
      </c>
      <c r="F1110" s="8" t="s">
        <v>3589</v>
      </c>
      <c r="G1110" s="5" t="s">
        <v>446</v>
      </c>
      <c r="H1110" s="6">
        <v>3200</v>
      </c>
      <c r="I1110" s="6">
        <v>3200</v>
      </c>
      <c r="J1110" s="7">
        <v>1</v>
      </c>
      <c r="K1110" s="6"/>
      <c r="L1110" s="6"/>
      <c r="M1110" s="6">
        <v>3200</v>
      </c>
    </row>
    <row r="1111" spans="1:13" ht="60" x14ac:dyDescent="0.25">
      <c r="A1111" s="5" t="s">
        <v>140</v>
      </c>
      <c r="B1111" s="5" t="s">
        <v>139</v>
      </c>
      <c r="C1111" s="5" t="s">
        <v>154</v>
      </c>
      <c r="D1111" s="5" t="s">
        <v>3590</v>
      </c>
      <c r="E1111" s="8" t="s">
        <v>3591</v>
      </c>
      <c r="F1111" s="8" t="s">
        <v>3592</v>
      </c>
      <c r="G1111" s="5" t="s">
        <v>442</v>
      </c>
      <c r="H1111" s="6">
        <v>4700</v>
      </c>
      <c r="I1111" s="6"/>
      <c r="J1111" s="5"/>
      <c r="K1111" s="6"/>
      <c r="L1111" s="6"/>
      <c r="M1111" s="6"/>
    </row>
    <row r="1112" spans="1:13" ht="30" x14ac:dyDescent="0.25">
      <c r="A1112" s="5" t="s">
        <v>140</v>
      </c>
      <c r="B1112" s="5" t="s">
        <v>139</v>
      </c>
      <c r="C1112" s="5" t="s">
        <v>154</v>
      </c>
      <c r="D1112" s="5" t="s">
        <v>3593</v>
      </c>
      <c r="E1112" s="8" t="s">
        <v>3594</v>
      </c>
      <c r="F1112" s="8" t="s">
        <v>3595</v>
      </c>
      <c r="G1112" s="5" t="s">
        <v>442</v>
      </c>
      <c r="H1112" s="6">
        <v>3200</v>
      </c>
      <c r="I1112" s="6"/>
      <c r="J1112" s="5"/>
      <c r="K1112" s="6"/>
      <c r="L1112" s="6"/>
      <c r="M1112" s="6"/>
    </row>
    <row r="1113" spans="1:13" ht="30" x14ac:dyDescent="0.25">
      <c r="A1113" s="5" t="s">
        <v>140</v>
      </c>
      <c r="B1113" s="5" t="s">
        <v>139</v>
      </c>
      <c r="C1113" s="5" t="s">
        <v>154</v>
      </c>
      <c r="D1113" s="5" t="s">
        <v>3596</v>
      </c>
      <c r="E1113" s="8" t="s">
        <v>3597</v>
      </c>
      <c r="F1113" s="8" t="s">
        <v>3598</v>
      </c>
      <c r="G1113" s="5" t="s">
        <v>446</v>
      </c>
      <c r="H1113" s="6">
        <v>4480</v>
      </c>
      <c r="I1113" s="6">
        <v>4480</v>
      </c>
      <c r="J1113" s="7">
        <v>1</v>
      </c>
      <c r="K1113" s="6"/>
      <c r="L1113" s="6"/>
      <c r="M1113" s="6">
        <v>4480</v>
      </c>
    </row>
    <row r="1114" spans="1:13" ht="30" x14ac:dyDescent="0.25">
      <c r="A1114" s="5" t="s">
        <v>140</v>
      </c>
      <c r="B1114" s="5" t="s">
        <v>139</v>
      </c>
      <c r="C1114" s="5" t="s">
        <v>154</v>
      </c>
      <c r="D1114" s="5" t="s">
        <v>3599</v>
      </c>
      <c r="E1114" s="8" t="s">
        <v>3600</v>
      </c>
      <c r="F1114" s="8" t="s">
        <v>3601</v>
      </c>
      <c r="G1114" s="5" t="s">
        <v>446</v>
      </c>
      <c r="H1114" s="6">
        <v>3200</v>
      </c>
      <c r="I1114" s="6">
        <v>3200</v>
      </c>
      <c r="J1114" s="7">
        <v>1</v>
      </c>
      <c r="K1114" s="6"/>
      <c r="L1114" s="6"/>
      <c r="M1114" s="6">
        <v>3200</v>
      </c>
    </row>
    <row r="1115" spans="1:13" ht="45" x14ac:dyDescent="0.25">
      <c r="A1115" s="5" t="s">
        <v>140</v>
      </c>
      <c r="B1115" s="5" t="s">
        <v>139</v>
      </c>
      <c r="C1115" s="5" t="s">
        <v>154</v>
      </c>
      <c r="D1115" s="5" t="s">
        <v>3602</v>
      </c>
      <c r="E1115" s="8" t="s">
        <v>3603</v>
      </c>
      <c r="F1115" s="8" t="s">
        <v>3604</v>
      </c>
      <c r="G1115" s="5" t="s">
        <v>446</v>
      </c>
      <c r="H1115" s="6">
        <v>3200</v>
      </c>
      <c r="I1115" s="6">
        <v>3200</v>
      </c>
      <c r="J1115" s="7">
        <v>1</v>
      </c>
      <c r="K1115" s="6"/>
      <c r="L1115" s="6"/>
      <c r="M1115" s="6">
        <v>3200</v>
      </c>
    </row>
    <row r="1116" spans="1:13" x14ac:dyDescent="0.25">
      <c r="A1116" s="5" t="s">
        <v>140</v>
      </c>
      <c r="B1116" s="5" t="s">
        <v>139</v>
      </c>
      <c r="C1116" s="5" t="s">
        <v>154</v>
      </c>
      <c r="D1116" s="5" t="s">
        <v>3605</v>
      </c>
      <c r="E1116" s="8" t="s">
        <v>3606</v>
      </c>
      <c r="F1116" s="8" t="s">
        <v>3607</v>
      </c>
      <c r="G1116" s="5" t="s">
        <v>446</v>
      </c>
      <c r="H1116" s="6">
        <v>3200</v>
      </c>
      <c r="I1116" s="6">
        <v>3200</v>
      </c>
      <c r="J1116" s="7">
        <v>1</v>
      </c>
      <c r="K1116" s="6"/>
      <c r="L1116" s="6"/>
      <c r="M1116" s="6">
        <v>3200</v>
      </c>
    </row>
    <row r="1117" spans="1:13" x14ac:dyDescent="0.25">
      <c r="A1117" s="5" t="s">
        <v>140</v>
      </c>
      <c r="B1117" s="5" t="s">
        <v>139</v>
      </c>
      <c r="C1117" s="5" t="s">
        <v>154</v>
      </c>
      <c r="D1117" s="5" t="s">
        <v>3608</v>
      </c>
      <c r="E1117" s="8" t="s">
        <v>3609</v>
      </c>
      <c r="F1117" s="8" t="s">
        <v>3610</v>
      </c>
      <c r="G1117" s="5" t="s">
        <v>442</v>
      </c>
      <c r="H1117" s="6">
        <v>6230</v>
      </c>
      <c r="I1117" s="6"/>
      <c r="J1117" s="5"/>
      <c r="K1117" s="6">
        <v>4480</v>
      </c>
      <c r="L1117" s="6"/>
      <c r="M1117" s="6">
        <v>4480</v>
      </c>
    </row>
    <row r="1118" spans="1:13" ht="30" x14ac:dyDescent="0.25">
      <c r="A1118" s="5" t="s">
        <v>140</v>
      </c>
      <c r="B1118" s="5" t="s">
        <v>139</v>
      </c>
      <c r="C1118" s="5" t="s">
        <v>154</v>
      </c>
      <c r="D1118" s="5" t="s">
        <v>3611</v>
      </c>
      <c r="E1118" s="8" t="s">
        <v>3612</v>
      </c>
      <c r="F1118" s="8" t="s">
        <v>3613</v>
      </c>
      <c r="G1118" s="5" t="s">
        <v>446</v>
      </c>
      <c r="H1118" s="6">
        <v>3200</v>
      </c>
      <c r="I1118" s="6">
        <v>3200</v>
      </c>
      <c r="J1118" s="7">
        <v>1</v>
      </c>
      <c r="K1118" s="6"/>
      <c r="L1118" s="6"/>
      <c r="M1118" s="6">
        <v>3200</v>
      </c>
    </row>
    <row r="1119" spans="1:13" ht="30" x14ac:dyDescent="0.25">
      <c r="A1119" s="5" t="s">
        <v>140</v>
      </c>
      <c r="B1119" s="5" t="s">
        <v>139</v>
      </c>
      <c r="C1119" s="5" t="s">
        <v>154</v>
      </c>
      <c r="D1119" s="5" t="s">
        <v>3614</v>
      </c>
      <c r="E1119" s="8" t="s">
        <v>3615</v>
      </c>
      <c r="F1119" s="8" t="s">
        <v>3616</v>
      </c>
      <c r="G1119" s="5" t="s">
        <v>446</v>
      </c>
      <c r="H1119" s="6">
        <v>4480</v>
      </c>
      <c r="I1119" s="6">
        <v>4480</v>
      </c>
      <c r="J1119" s="7">
        <v>1</v>
      </c>
      <c r="K1119" s="6"/>
      <c r="L1119" s="6"/>
      <c r="M1119" s="6">
        <v>4480</v>
      </c>
    </row>
    <row r="1120" spans="1:13" x14ac:dyDescent="0.25">
      <c r="A1120" s="5" t="s">
        <v>140</v>
      </c>
      <c r="B1120" s="5" t="s">
        <v>139</v>
      </c>
      <c r="C1120" s="5" t="s">
        <v>154</v>
      </c>
      <c r="D1120" s="5" t="s">
        <v>3617</v>
      </c>
      <c r="E1120" s="8" t="s">
        <v>3618</v>
      </c>
      <c r="F1120" s="8" t="s">
        <v>3619</v>
      </c>
      <c r="G1120" s="5" t="s">
        <v>446</v>
      </c>
      <c r="H1120" s="6">
        <v>3200</v>
      </c>
      <c r="I1120" s="6">
        <v>3200</v>
      </c>
      <c r="J1120" s="7">
        <v>1</v>
      </c>
      <c r="K1120" s="6"/>
      <c r="L1120" s="6"/>
      <c r="M1120" s="6">
        <v>3200</v>
      </c>
    </row>
    <row r="1121" spans="1:13" ht="30" x14ac:dyDescent="0.25">
      <c r="A1121" s="5" t="s">
        <v>140</v>
      </c>
      <c r="B1121" s="5" t="s">
        <v>139</v>
      </c>
      <c r="C1121" s="5" t="s">
        <v>154</v>
      </c>
      <c r="D1121" s="5" t="s">
        <v>3620</v>
      </c>
      <c r="E1121" s="8" t="s">
        <v>3621</v>
      </c>
      <c r="F1121" s="8" t="s">
        <v>3622</v>
      </c>
      <c r="G1121" s="5" t="s">
        <v>446</v>
      </c>
      <c r="H1121" s="6">
        <v>3200</v>
      </c>
      <c r="I1121" s="6">
        <v>3200</v>
      </c>
      <c r="J1121" s="7">
        <v>1</v>
      </c>
      <c r="K1121" s="6"/>
      <c r="L1121" s="6"/>
      <c r="M1121" s="6">
        <v>3200</v>
      </c>
    </row>
    <row r="1122" spans="1:13" ht="45" x14ac:dyDescent="0.25">
      <c r="A1122" s="5" t="s">
        <v>140</v>
      </c>
      <c r="B1122" s="5" t="s">
        <v>139</v>
      </c>
      <c r="C1122" s="5" t="s">
        <v>154</v>
      </c>
      <c r="D1122" s="5" t="s">
        <v>3623</v>
      </c>
      <c r="E1122" s="8" t="s">
        <v>3624</v>
      </c>
      <c r="F1122" s="8" t="s">
        <v>3625</v>
      </c>
      <c r="G1122" s="5" t="s">
        <v>446</v>
      </c>
      <c r="H1122" s="6">
        <v>3200</v>
      </c>
      <c r="I1122" s="6">
        <v>3200</v>
      </c>
      <c r="J1122" s="7">
        <v>1</v>
      </c>
      <c r="K1122" s="6"/>
      <c r="L1122" s="6"/>
      <c r="M1122" s="6">
        <v>3200</v>
      </c>
    </row>
    <row r="1123" spans="1:13" x14ac:dyDescent="0.25">
      <c r="A1123" s="5" t="s">
        <v>140</v>
      </c>
      <c r="B1123" s="5" t="s">
        <v>139</v>
      </c>
      <c r="C1123" s="5" t="s">
        <v>154</v>
      </c>
      <c r="D1123" s="5" t="s">
        <v>3626</v>
      </c>
      <c r="E1123" s="8" t="s">
        <v>3627</v>
      </c>
      <c r="F1123" s="8" t="s">
        <v>3628</v>
      </c>
      <c r="G1123" s="5" t="s">
        <v>446</v>
      </c>
      <c r="H1123" s="6">
        <v>3200</v>
      </c>
      <c r="I1123" s="6">
        <v>3200</v>
      </c>
      <c r="J1123" s="7">
        <v>1</v>
      </c>
      <c r="K1123" s="6"/>
      <c r="L1123" s="6"/>
      <c r="M1123" s="6">
        <v>3200</v>
      </c>
    </row>
    <row r="1124" spans="1:13" x14ac:dyDescent="0.25">
      <c r="A1124" s="5" t="s">
        <v>140</v>
      </c>
      <c r="B1124" s="5" t="s">
        <v>139</v>
      </c>
      <c r="C1124" s="5" t="s">
        <v>154</v>
      </c>
      <c r="D1124" s="5" t="s">
        <v>3629</v>
      </c>
      <c r="E1124" s="8" t="s">
        <v>3630</v>
      </c>
      <c r="F1124" s="8" t="s">
        <v>3631</v>
      </c>
      <c r="G1124" s="5" t="s">
        <v>442</v>
      </c>
      <c r="H1124" s="6">
        <v>3200</v>
      </c>
      <c r="I1124" s="6"/>
      <c r="J1124" s="5"/>
      <c r="K1124" s="6"/>
      <c r="L1124" s="6"/>
      <c r="M1124" s="6"/>
    </row>
    <row r="1125" spans="1:13" x14ac:dyDescent="0.25">
      <c r="A1125" s="5" t="s">
        <v>140</v>
      </c>
      <c r="B1125" s="5" t="s">
        <v>139</v>
      </c>
      <c r="C1125" s="5" t="s">
        <v>154</v>
      </c>
      <c r="D1125" s="5" t="s">
        <v>3632</v>
      </c>
      <c r="E1125" s="8" t="s">
        <v>3633</v>
      </c>
      <c r="F1125" s="8" t="s">
        <v>3634</v>
      </c>
      <c r="G1125" s="5" t="s">
        <v>446</v>
      </c>
      <c r="H1125" s="6">
        <v>3200</v>
      </c>
      <c r="I1125" s="6">
        <v>3200</v>
      </c>
      <c r="J1125" s="7">
        <v>1</v>
      </c>
      <c r="K1125" s="6"/>
      <c r="L1125" s="6"/>
      <c r="M1125" s="6">
        <v>3200</v>
      </c>
    </row>
    <row r="1126" spans="1:13" ht="30" x14ac:dyDescent="0.25">
      <c r="A1126" s="5" t="s">
        <v>140</v>
      </c>
      <c r="B1126" s="5" t="s">
        <v>139</v>
      </c>
      <c r="C1126" s="5" t="s">
        <v>154</v>
      </c>
      <c r="D1126" s="5" t="s">
        <v>3635</v>
      </c>
      <c r="E1126" s="8" t="s">
        <v>3636</v>
      </c>
      <c r="F1126" s="8" t="s">
        <v>3637</v>
      </c>
      <c r="G1126" s="5" t="s">
        <v>446</v>
      </c>
      <c r="H1126" s="6">
        <v>3200</v>
      </c>
      <c r="I1126" s="6">
        <v>3200</v>
      </c>
      <c r="J1126" s="7">
        <v>1</v>
      </c>
      <c r="K1126" s="6"/>
      <c r="L1126" s="6"/>
      <c r="M1126" s="6">
        <v>3200</v>
      </c>
    </row>
    <row r="1127" spans="1:13" ht="30" x14ac:dyDescent="0.25">
      <c r="A1127" s="5" t="s">
        <v>140</v>
      </c>
      <c r="B1127" s="5" t="s">
        <v>139</v>
      </c>
      <c r="C1127" s="5" t="s">
        <v>154</v>
      </c>
      <c r="D1127" s="5" t="s">
        <v>3638</v>
      </c>
      <c r="E1127" s="8" t="s">
        <v>3639</v>
      </c>
      <c r="F1127" s="8" t="s">
        <v>3640</v>
      </c>
      <c r="G1127" s="5" t="s">
        <v>442</v>
      </c>
      <c r="H1127" s="6">
        <v>10000</v>
      </c>
      <c r="I1127" s="6"/>
      <c r="J1127" s="5"/>
      <c r="K1127" s="6"/>
      <c r="L1127" s="6"/>
      <c r="M1127" s="6"/>
    </row>
    <row r="1128" spans="1:13" x14ac:dyDescent="0.25">
      <c r="A1128" s="5" t="s">
        <v>140</v>
      </c>
      <c r="B1128" s="5" t="s">
        <v>139</v>
      </c>
      <c r="C1128" s="5" t="s">
        <v>154</v>
      </c>
      <c r="D1128" s="5" t="s">
        <v>3641</v>
      </c>
      <c r="E1128" s="8" t="s">
        <v>3642</v>
      </c>
      <c r="F1128" s="8" t="s">
        <v>3643</v>
      </c>
      <c r="G1128" s="5" t="s">
        <v>442</v>
      </c>
      <c r="H1128" s="6">
        <v>9600</v>
      </c>
      <c r="I1128" s="6"/>
      <c r="J1128" s="5"/>
      <c r="K1128" s="6"/>
      <c r="L1128" s="6"/>
      <c r="M1128" s="6"/>
    </row>
    <row r="1129" spans="1:13" x14ac:dyDescent="0.25">
      <c r="A1129" s="5" t="s">
        <v>140</v>
      </c>
      <c r="B1129" s="5" t="s">
        <v>139</v>
      </c>
      <c r="C1129" s="5" t="s">
        <v>154</v>
      </c>
      <c r="D1129" s="5" t="s">
        <v>3644</v>
      </c>
      <c r="E1129" s="8" t="s">
        <v>3645</v>
      </c>
      <c r="F1129" s="8" t="s">
        <v>3646</v>
      </c>
      <c r="G1129" s="5" t="s">
        <v>442</v>
      </c>
      <c r="H1129" s="6">
        <v>3200</v>
      </c>
      <c r="I1129" s="6"/>
      <c r="J1129" s="5"/>
      <c r="K1129" s="6"/>
      <c r="L1129" s="6"/>
      <c r="M1129" s="6"/>
    </row>
    <row r="1130" spans="1:13" x14ac:dyDescent="0.25">
      <c r="A1130" s="5" t="s">
        <v>140</v>
      </c>
      <c r="B1130" s="5" t="s">
        <v>139</v>
      </c>
      <c r="C1130" s="5" t="s">
        <v>154</v>
      </c>
      <c r="D1130" s="5" t="s">
        <v>3647</v>
      </c>
      <c r="E1130" s="8" t="s">
        <v>3648</v>
      </c>
      <c r="F1130" s="8" t="s">
        <v>3649</v>
      </c>
      <c r="G1130" s="5" t="s">
        <v>442</v>
      </c>
      <c r="H1130" s="6">
        <v>4480</v>
      </c>
      <c r="I1130" s="6"/>
      <c r="J1130" s="5"/>
      <c r="K1130" s="6"/>
      <c r="L1130" s="6"/>
      <c r="M1130" s="6"/>
    </row>
    <row r="1131" spans="1:13" x14ac:dyDescent="0.25">
      <c r="A1131" s="5" t="s">
        <v>140</v>
      </c>
      <c r="B1131" s="5" t="s">
        <v>139</v>
      </c>
      <c r="C1131" s="5" t="s">
        <v>154</v>
      </c>
      <c r="D1131" s="5" t="s">
        <v>3650</v>
      </c>
      <c r="E1131" s="8" t="s">
        <v>3651</v>
      </c>
      <c r="F1131" s="8" t="s">
        <v>3652</v>
      </c>
      <c r="G1131" s="5" t="s">
        <v>446</v>
      </c>
      <c r="H1131" s="6">
        <v>3200</v>
      </c>
      <c r="I1131" s="6">
        <v>3200</v>
      </c>
      <c r="J1131" s="7">
        <v>1</v>
      </c>
      <c r="K1131" s="6"/>
      <c r="L1131" s="6"/>
      <c r="M1131" s="6">
        <v>3200</v>
      </c>
    </row>
    <row r="1132" spans="1:13" ht="30" x14ac:dyDescent="0.25">
      <c r="A1132" s="5" t="s">
        <v>140</v>
      </c>
      <c r="B1132" s="5" t="s">
        <v>139</v>
      </c>
      <c r="C1132" s="5" t="s">
        <v>154</v>
      </c>
      <c r="D1132" s="5" t="s">
        <v>3653</v>
      </c>
      <c r="E1132" s="8" t="s">
        <v>3654</v>
      </c>
      <c r="F1132" s="8" t="s">
        <v>3655</v>
      </c>
      <c r="G1132" s="5" t="s">
        <v>442</v>
      </c>
      <c r="H1132" s="6">
        <v>3200</v>
      </c>
      <c r="I1132" s="6"/>
      <c r="J1132" s="5"/>
      <c r="K1132" s="6"/>
      <c r="L1132" s="6"/>
      <c r="M1132" s="6"/>
    </row>
    <row r="1133" spans="1:13" x14ac:dyDescent="0.25">
      <c r="A1133" s="5" t="s">
        <v>140</v>
      </c>
      <c r="B1133" s="5" t="s">
        <v>139</v>
      </c>
      <c r="C1133" s="5" t="s">
        <v>154</v>
      </c>
      <c r="D1133" s="5" t="s">
        <v>3656</v>
      </c>
      <c r="E1133" s="8" t="s">
        <v>3657</v>
      </c>
      <c r="F1133" s="8" t="s">
        <v>3658</v>
      </c>
      <c r="G1133" s="5" t="s">
        <v>446</v>
      </c>
      <c r="H1133" s="6">
        <v>4480</v>
      </c>
      <c r="I1133" s="6">
        <v>4480</v>
      </c>
      <c r="J1133" s="7">
        <v>1</v>
      </c>
      <c r="K1133" s="6"/>
      <c r="L1133" s="6"/>
      <c r="M1133" s="6">
        <v>4480</v>
      </c>
    </row>
    <row r="1134" spans="1:13" x14ac:dyDescent="0.25">
      <c r="A1134" s="5" t="s">
        <v>140</v>
      </c>
      <c r="B1134" s="5" t="s">
        <v>139</v>
      </c>
      <c r="C1134" s="5" t="s">
        <v>154</v>
      </c>
      <c r="D1134" s="5" t="s">
        <v>3659</v>
      </c>
      <c r="E1134" s="8" t="s">
        <v>3660</v>
      </c>
      <c r="F1134" s="8" t="s">
        <v>3661</v>
      </c>
      <c r="G1134" s="5" t="s">
        <v>442</v>
      </c>
      <c r="H1134" s="6">
        <v>3200</v>
      </c>
      <c r="I1134" s="6"/>
      <c r="J1134" s="5"/>
      <c r="K1134" s="6"/>
      <c r="L1134" s="6"/>
      <c r="M1134" s="6"/>
    </row>
    <row r="1135" spans="1:13" x14ac:dyDescent="0.25">
      <c r="A1135" s="5" t="s">
        <v>140</v>
      </c>
      <c r="B1135" s="5" t="s">
        <v>139</v>
      </c>
      <c r="C1135" s="5" t="s">
        <v>154</v>
      </c>
      <c r="D1135" s="5" t="s">
        <v>3662</v>
      </c>
      <c r="E1135" s="8" t="s">
        <v>3663</v>
      </c>
      <c r="F1135" s="8" t="s">
        <v>3664</v>
      </c>
      <c r="G1135" s="5" t="s">
        <v>442</v>
      </c>
      <c r="H1135" s="6">
        <v>3200</v>
      </c>
      <c r="I1135" s="6"/>
      <c r="J1135" s="5"/>
      <c r="K1135" s="6"/>
      <c r="L1135" s="6"/>
      <c r="M1135" s="6"/>
    </row>
    <row r="1136" spans="1:13" x14ac:dyDescent="0.25">
      <c r="A1136" s="5" t="s">
        <v>140</v>
      </c>
      <c r="B1136" s="5" t="s">
        <v>139</v>
      </c>
      <c r="C1136" s="5" t="s">
        <v>154</v>
      </c>
      <c r="D1136" s="5" t="s">
        <v>3665</v>
      </c>
      <c r="E1136" s="8" t="s">
        <v>3666</v>
      </c>
      <c r="F1136" s="8" t="s">
        <v>3667</v>
      </c>
      <c r="G1136" s="5" t="s">
        <v>446</v>
      </c>
      <c r="H1136" s="6">
        <v>3200</v>
      </c>
      <c r="I1136" s="6">
        <v>3200</v>
      </c>
      <c r="J1136" s="7">
        <v>1</v>
      </c>
      <c r="K1136" s="6"/>
      <c r="L1136" s="6"/>
      <c r="M1136" s="6">
        <v>3200</v>
      </c>
    </row>
    <row r="1137" spans="1:13" ht="30" x14ac:dyDescent="0.25">
      <c r="A1137" s="5" t="s">
        <v>140</v>
      </c>
      <c r="B1137" s="5" t="s">
        <v>139</v>
      </c>
      <c r="C1137" s="5" t="s">
        <v>154</v>
      </c>
      <c r="D1137" s="5" t="s">
        <v>3668</v>
      </c>
      <c r="E1137" s="8" t="s">
        <v>3669</v>
      </c>
      <c r="F1137" s="8" t="s">
        <v>3670</v>
      </c>
      <c r="G1137" s="5" t="s">
        <v>446</v>
      </c>
      <c r="H1137" s="6">
        <v>6400</v>
      </c>
      <c r="I1137" s="6">
        <v>6400</v>
      </c>
      <c r="J1137" s="7">
        <v>1</v>
      </c>
      <c r="K1137" s="6"/>
      <c r="L1137" s="6"/>
      <c r="M1137" s="6">
        <v>6400</v>
      </c>
    </row>
    <row r="1138" spans="1:13" x14ac:dyDescent="0.25">
      <c r="A1138" s="5" t="s">
        <v>140</v>
      </c>
      <c r="B1138" s="5" t="s">
        <v>139</v>
      </c>
      <c r="C1138" s="5" t="s">
        <v>154</v>
      </c>
      <c r="D1138" s="5" t="s">
        <v>3671</v>
      </c>
      <c r="E1138" s="8" t="s">
        <v>3672</v>
      </c>
      <c r="F1138" s="8" t="s">
        <v>3646</v>
      </c>
      <c r="G1138" s="5" t="s">
        <v>442</v>
      </c>
      <c r="H1138" s="6">
        <v>9600</v>
      </c>
      <c r="I1138" s="6"/>
      <c r="J1138" s="5"/>
      <c r="K1138" s="6"/>
      <c r="L1138" s="6"/>
      <c r="M1138" s="6"/>
    </row>
    <row r="1139" spans="1:13" ht="45" x14ac:dyDescent="0.25">
      <c r="A1139" s="5" t="s">
        <v>140</v>
      </c>
      <c r="B1139" s="5" t="s">
        <v>139</v>
      </c>
      <c r="C1139" s="5" t="s">
        <v>154</v>
      </c>
      <c r="D1139" s="5" t="s">
        <v>3673</v>
      </c>
      <c r="E1139" s="8" t="s">
        <v>3674</v>
      </c>
      <c r="F1139" s="8" t="s">
        <v>3675</v>
      </c>
      <c r="G1139" s="5" t="s">
        <v>442</v>
      </c>
      <c r="H1139" s="6">
        <v>6400</v>
      </c>
      <c r="I1139" s="6"/>
      <c r="J1139" s="5"/>
      <c r="K1139" s="6"/>
      <c r="L1139" s="6"/>
      <c r="M1139" s="6"/>
    </row>
    <row r="1140" spans="1:13" x14ac:dyDescent="0.25">
      <c r="A1140" s="5" t="s">
        <v>140</v>
      </c>
      <c r="B1140" s="5" t="s">
        <v>139</v>
      </c>
      <c r="C1140" s="5" t="s">
        <v>154</v>
      </c>
      <c r="D1140" s="5" t="s">
        <v>3676</v>
      </c>
      <c r="E1140" s="8" t="s">
        <v>3677</v>
      </c>
      <c r="F1140" s="8" t="s">
        <v>3678</v>
      </c>
      <c r="G1140" s="5" t="s">
        <v>442</v>
      </c>
      <c r="H1140" s="6">
        <v>10000</v>
      </c>
      <c r="I1140" s="6"/>
      <c r="J1140" s="5"/>
      <c r="K1140" s="6"/>
      <c r="L1140" s="6"/>
      <c r="M1140" s="6"/>
    </row>
    <row r="1141" spans="1:13" ht="30" x14ac:dyDescent="0.25">
      <c r="A1141" s="5" t="s">
        <v>140</v>
      </c>
      <c r="B1141" s="5" t="s">
        <v>139</v>
      </c>
      <c r="C1141" s="5" t="s">
        <v>154</v>
      </c>
      <c r="D1141" s="5" t="s">
        <v>3679</v>
      </c>
      <c r="E1141" s="8" t="s">
        <v>3680</v>
      </c>
      <c r="F1141" s="8" t="s">
        <v>3681</v>
      </c>
      <c r="G1141" s="5" t="s">
        <v>442</v>
      </c>
      <c r="H1141" s="6">
        <v>3200</v>
      </c>
      <c r="I1141" s="6"/>
      <c r="J1141" s="5"/>
      <c r="K1141" s="6"/>
      <c r="L1141" s="6"/>
      <c r="M1141" s="6"/>
    </row>
    <row r="1142" spans="1:13" x14ac:dyDescent="0.25">
      <c r="A1142" s="5" t="s">
        <v>140</v>
      </c>
      <c r="B1142" s="5" t="s">
        <v>139</v>
      </c>
      <c r="C1142" s="5" t="s">
        <v>154</v>
      </c>
      <c r="D1142" s="5" t="s">
        <v>3682</v>
      </c>
      <c r="E1142" s="8" t="s">
        <v>3683</v>
      </c>
      <c r="F1142" s="8" t="s">
        <v>3684</v>
      </c>
      <c r="G1142" s="5" t="s">
        <v>442</v>
      </c>
      <c r="H1142" s="6">
        <v>3600</v>
      </c>
      <c r="I1142" s="6"/>
      <c r="J1142" s="5"/>
      <c r="K1142" s="6"/>
      <c r="L1142" s="6"/>
      <c r="M1142" s="6"/>
    </row>
    <row r="1143" spans="1:13" x14ac:dyDescent="0.25">
      <c r="A1143" s="5" t="s">
        <v>140</v>
      </c>
      <c r="B1143" s="5" t="s">
        <v>139</v>
      </c>
      <c r="C1143" s="5" t="s">
        <v>154</v>
      </c>
      <c r="D1143" s="5" t="s">
        <v>3685</v>
      </c>
      <c r="E1143" s="8" t="s">
        <v>3686</v>
      </c>
      <c r="F1143" s="8" t="s">
        <v>3687</v>
      </c>
      <c r="G1143" s="5" t="s">
        <v>442</v>
      </c>
      <c r="H1143" s="6">
        <v>3200</v>
      </c>
      <c r="I1143" s="6"/>
      <c r="J1143" s="5"/>
      <c r="K1143" s="6"/>
      <c r="L1143" s="6"/>
      <c r="M1143" s="6"/>
    </row>
    <row r="1144" spans="1:13" ht="45" x14ac:dyDescent="0.25">
      <c r="A1144" s="5" t="s">
        <v>140</v>
      </c>
      <c r="B1144" s="5" t="s">
        <v>139</v>
      </c>
      <c r="C1144" s="5" t="s">
        <v>154</v>
      </c>
      <c r="D1144" s="5" t="s">
        <v>3688</v>
      </c>
      <c r="E1144" s="8" t="s">
        <v>3689</v>
      </c>
      <c r="F1144" s="8" t="s">
        <v>3690</v>
      </c>
      <c r="G1144" s="5" t="s">
        <v>442</v>
      </c>
      <c r="H1144" s="6">
        <v>6850</v>
      </c>
      <c r="I1144" s="6"/>
      <c r="J1144" s="5"/>
      <c r="K1144" s="6"/>
      <c r="L1144" s="6"/>
      <c r="M1144" s="6"/>
    </row>
    <row r="1145" spans="1:13" x14ac:dyDescent="0.25">
      <c r="A1145" s="5" t="s">
        <v>140</v>
      </c>
      <c r="B1145" s="5" t="s">
        <v>139</v>
      </c>
      <c r="C1145" s="5" t="s">
        <v>154</v>
      </c>
      <c r="D1145" s="5" t="s">
        <v>3691</v>
      </c>
      <c r="E1145" s="8" t="s">
        <v>3692</v>
      </c>
      <c r="F1145" s="8" t="s">
        <v>3693</v>
      </c>
      <c r="G1145" s="5" t="s">
        <v>446</v>
      </c>
      <c r="H1145" s="6">
        <v>3200</v>
      </c>
      <c r="I1145" s="6">
        <v>3200</v>
      </c>
      <c r="J1145" s="7">
        <v>1</v>
      </c>
      <c r="K1145" s="6"/>
      <c r="L1145" s="6"/>
      <c r="M1145" s="6">
        <v>3200</v>
      </c>
    </row>
    <row r="1146" spans="1:13" ht="30" x14ac:dyDescent="0.25">
      <c r="A1146" s="5" t="s">
        <v>140</v>
      </c>
      <c r="B1146" s="5" t="s">
        <v>139</v>
      </c>
      <c r="C1146" s="5" t="s">
        <v>154</v>
      </c>
      <c r="D1146" s="5" t="s">
        <v>3694</v>
      </c>
      <c r="E1146" s="8" t="s">
        <v>3695</v>
      </c>
      <c r="F1146" s="8" t="s">
        <v>3696</v>
      </c>
      <c r="G1146" s="5" t="s">
        <v>442</v>
      </c>
      <c r="H1146" s="6">
        <v>4200</v>
      </c>
      <c r="I1146" s="6"/>
      <c r="J1146" s="5"/>
      <c r="K1146" s="6"/>
      <c r="L1146" s="6"/>
      <c r="M1146" s="6"/>
    </row>
    <row r="1147" spans="1:13" x14ac:dyDescent="0.25">
      <c r="A1147" s="5" t="s">
        <v>140</v>
      </c>
      <c r="B1147" s="5" t="s">
        <v>139</v>
      </c>
      <c r="C1147" s="5" t="s">
        <v>154</v>
      </c>
      <c r="D1147" s="5" t="s">
        <v>3697</v>
      </c>
      <c r="E1147" s="8" t="s">
        <v>3698</v>
      </c>
      <c r="F1147" s="8" t="s">
        <v>3699</v>
      </c>
      <c r="G1147" s="5" t="s">
        <v>442</v>
      </c>
      <c r="H1147" s="6">
        <v>3200</v>
      </c>
      <c r="I1147" s="6"/>
      <c r="J1147" s="5"/>
      <c r="K1147" s="6"/>
      <c r="L1147" s="6"/>
      <c r="M1147" s="6"/>
    </row>
    <row r="1148" spans="1:13" ht="30" x14ac:dyDescent="0.25">
      <c r="A1148" s="5" t="s">
        <v>140</v>
      </c>
      <c r="B1148" s="5" t="s">
        <v>139</v>
      </c>
      <c r="C1148" s="5" t="s">
        <v>154</v>
      </c>
      <c r="D1148" s="5" t="s">
        <v>3700</v>
      </c>
      <c r="E1148" s="8" t="s">
        <v>3701</v>
      </c>
      <c r="F1148" s="8" t="s">
        <v>3702</v>
      </c>
      <c r="G1148" s="5" t="s">
        <v>442</v>
      </c>
      <c r="H1148" s="6">
        <v>10000</v>
      </c>
      <c r="I1148" s="6"/>
      <c r="J1148" s="5"/>
      <c r="K1148" s="6"/>
      <c r="L1148" s="6"/>
      <c r="M1148" s="6"/>
    </row>
    <row r="1149" spans="1:13" ht="30" x14ac:dyDescent="0.25">
      <c r="A1149" s="5" t="s">
        <v>140</v>
      </c>
      <c r="B1149" s="5" t="s">
        <v>139</v>
      </c>
      <c r="C1149" s="5" t="s">
        <v>154</v>
      </c>
      <c r="D1149" s="5" t="s">
        <v>3703</v>
      </c>
      <c r="E1149" s="8" t="s">
        <v>3704</v>
      </c>
      <c r="F1149" s="8" t="s">
        <v>3705</v>
      </c>
      <c r="G1149" s="5" t="s">
        <v>442</v>
      </c>
      <c r="H1149" s="6">
        <v>3200</v>
      </c>
      <c r="I1149" s="6"/>
      <c r="J1149" s="5"/>
      <c r="K1149" s="6"/>
      <c r="L1149" s="6"/>
      <c r="M1149" s="6"/>
    </row>
    <row r="1150" spans="1:13" ht="30" x14ac:dyDescent="0.25">
      <c r="A1150" s="5" t="s">
        <v>140</v>
      </c>
      <c r="B1150" s="5" t="s">
        <v>139</v>
      </c>
      <c r="C1150" s="5" t="s">
        <v>154</v>
      </c>
      <c r="D1150" s="5" t="s">
        <v>3706</v>
      </c>
      <c r="E1150" s="8" t="s">
        <v>3707</v>
      </c>
      <c r="F1150" s="8" t="s">
        <v>3708</v>
      </c>
      <c r="G1150" s="5" t="s">
        <v>442</v>
      </c>
      <c r="H1150" s="6">
        <v>3200</v>
      </c>
      <c r="I1150" s="6"/>
      <c r="J1150" s="5"/>
      <c r="K1150" s="6"/>
      <c r="L1150" s="6"/>
      <c r="M1150" s="6"/>
    </row>
    <row r="1151" spans="1:13" x14ac:dyDescent="0.25">
      <c r="A1151" s="5" t="s">
        <v>140</v>
      </c>
      <c r="B1151" s="5" t="s">
        <v>139</v>
      </c>
      <c r="C1151" s="5" t="s">
        <v>154</v>
      </c>
      <c r="D1151" s="5" t="s">
        <v>3709</v>
      </c>
      <c r="E1151" s="8" t="s">
        <v>3710</v>
      </c>
      <c r="F1151" s="8" t="s">
        <v>3711</v>
      </c>
      <c r="G1151" s="5" t="s">
        <v>446</v>
      </c>
      <c r="H1151" s="6">
        <v>3200</v>
      </c>
      <c r="I1151" s="6">
        <v>3200</v>
      </c>
      <c r="J1151" s="7">
        <v>1</v>
      </c>
      <c r="K1151" s="6"/>
      <c r="L1151" s="6"/>
      <c r="M1151" s="6">
        <v>3200</v>
      </c>
    </row>
    <row r="1152" spans="1:13" ht="45" x14ac:dyDescent="0.25">
      <c r="A1152" s="5" t="s">
        <v>140</v>
      </c>
      <c r="B1152" s="5" t="s">
        <v>139</v>
      </c>
      <c r="C1152" s="5" t="s">
        <v>154</v>
      </c>
      <c r="D1152" s="5" t="s">
        <v>3712</v>
      </c>
      <c r="E1152" s="8" t="s">
        <v>3713</v>
      </c>
      <c r="F1152" s="8" t="s">
        <v>3714</v>
      </c>
      <c r="G1152" s="5" t="s">
        <v>442</v>
      </c>
      <c r="H1152" s="6">
        <v>3200</v>
      </c>
      <c r="I1152" s="6"/>
      <c r="J1152" s="5"/>
      <c r="K1152" s="6"/>
      <c r="L1152" s="6"/>
      <c r="M1152" s="6"/>
    </row>
    <row r="1153" spans="1:13" ht="30" x14ac:dyDescent="0.25">
      <c r="A1153" s="5" t="s">
        <v>140</v>
      </c>
      <c r="B1153" s="5" t="s">
        <v>139</v>
      </c>
      <c r="C1153" s="5" t="s">
        <v>154</v>
      </c>
      <c r="D1153" s="5" t="s">
        <v>3715</v>
      </c>
      <c r="E1153" s="8" t="s">
        <v>3716</v>
      </c>
      <c r="F1153" s="8" t="s">
        <v>3717</v>
      </c>
      <c r="G1153" s="5" t="s">
        <v>442</v>
      </c>
      <c r="H1153" s="6">
        <v>3200</v>
      </c>
      <c r="I1153" s="6"/>
      <c r="J1153" s="5"/>
      <c r="K1153" s="6"/>
      <c r="L1153" s="6"/>
      <c r="M1153" s="6"/>
    </row>
    <row r="1154" spans="1:13" x14ac:dyDescent="0.25">
      <c r="A1154" s="5" t="s">
        <v>140</v>
      </c>
      <c r="B1154" s="5" t="s">
        <v>139</v>
      </c>
      <c r="C1154" s="5" t="s">
        <v>154</v>
      </c>
      <c r="D1154" s="5" t="s">
        <v>3718</v>
      </c>
      <c r="E1154" s="8" t="s">
        <v>3719</v>
      </c>
      <c r="F1154" s="8" t="s">
        <v>3720</v>
      </c>
      <c r="G1154" s="5" t="s">
        <v>446</v>
      </c>
      <c r="H1154" s="6">
        <v>4480</v>
      </c>
      <c r="I1154" s="6">
        <v>4480</v>
      </c>
      <c r="J1154" s="7">
        <v>1</v>
      </c>
      <c r="K1154" s="6"/>
      <c r="L1154" s="6"/>
      <c r="M1154" s="6">
        <v>4480</v>
      </c>
    </row>
    <row r="1155" spans="1:13" ht="30" x14ac:dyDescent="0.25">
      <c r="A1155" s="5" t="s">
        <v>140</v>
      </c>
      <c r="B1155" s="5" t="s">
        <v>139</v>
      </c>
      <c r="C1155" s="5" t="s">
        <v>154</v>
      </c>
      <c r="D1155" s="5" t="s">
        <v>3721</v>
      </c>
      <c r="E1155" s="8" t="s">
        <v>3722</v>
      </c>
      <c r="F1155" s="8" t="s">
        <v>3723</v>
      </c>
      <c r="G1155" s="5" t="s">
        <v>446</v>
      </c>
      <c r="H1155" s="6">
        <v>3200</v>
      </c>
      <c r="I1155" s="6">
        <v>3200</v>
      </c>
      <c r="J1155" s="7">
        <v>1</v>
      </c>
      <c r="K1155" s="6"/>
      <c r="L1155" s="6"/>
      <c r="M1155" s="6">
        <v>3200</v>
      </c>
    </row>
    <row r="1156" spans="1:13" ht="30" x14ac:dyDescent="0.25">
      <c r="A1156" s="5" t="s">
        <v>140</v>
      </c>
      <c r="B1156" s="5" t="s">
        <v>139</v>
      </c>
      <c r="C1156" s="5" t="s">
        <v>154</v>
      </c>
      <c r="D1156" s="5" t="s">
        <v>3724</v>
      </c>
      <c r="E1156" s="8" t="s">
        <v>3725</v>
      </c>
      <c r="F1156" s="8" t="s">
        <v>3726</v>
      </c>
      <c r="G1156" s="5" t="s">
        <v>442</v>
      </c>
      <c r="H1156" s="6">
        <v>10000</v>
      </c>
      <c r="I1156" s="6"/>
      <c r="J1156" s="5"/>
      <c r="K1156" s="6"/>
      <c r="L1156" s="6"/>
      <c r="M1156" s="6"/>
    </row>
    <row r="1157" spans="1:13" ht="30" x14ac:dyDescent="0.25">
      <c r="A1157" s="5" t="s">
        <v>140</v>
      </c>
      <c r="B1157" s="5" t="s">
        <v>139</v>
      </c>
      <c r="C1157" s="5" t="s">
        <v>154</v>
      </c>
      <c r="D1157" s="5" t="s">
        <v>3727</v>
      </c>
      <c r="E1157" s="8" t="s">
        <v>3728</v>
      </c>
      <c r="F1157" s="8" t="s">
        <v>3729</v>
      </c>
      <c r="G1157" s="5" t="s">
        <v>442</v>
      </c>
      <c r="H1157" s="6">
        <v>8025</v>
      </c>
      <c r="I1157" s="6"/>
      <c r="J1157" s="5"/>
      <c r="K1157" s="6"/>
      <c r="L1157" s="6"/>
      <c r="M1157" s="6"/>
    </row>
    <row r="1158" spans="1:13" x14ac:dyDescent="0.25">
      <c r="A1158" s="5" t="s">
        <v>140</v>
      </c>
      <c r="B1158" s="5" t="s">
        <v>139</v>
      </c>
      <c r="C1158" s="5" t="s">
        <v>154</v>
      </c>
      <c r="D1158" s="5" t="s">
        <v>3730</v>
      </c>
      <c r="E1158" s="8" t="s">
        <v>3731</v>
      </c>
      <c r="F1158" s="8" t="s">
        <v>3732</v>
      </c>
      <c r="G1158" s="5" t="s">
        <v>446</v>
      </c>
      <c r="H1158" s="6">
        <v>5880</v>
      </c>
      <c r="I1158" s="6">
        <v>5880</v>
      </c>
      <c r="J1158" s="7">
        <v>1</v>
      </c>
      <c r="K1158" s="6"/>
      <c r="L1158" s="6"/>
      <c r="M1158" s="6">
        <v>5880</v>
      </c>
    </row>
    <row r="1159" spans="1:13" ht="30" x14ac:dyDescent="0.25">
      <c r="A1159" s="5" t="s">
        <v>140</v>
      </c>
      <c r="B1159" s="5" t="s">
        <v>139</v>
      </c>
      <c r="C1159" s="5" t="s">
        <v>154</v>
      </c>
      <c r="D1159" s="5" t="s">
        <v>3733</v>
      </c>
      <c r="E1159" s="8" t="s">
        <v>3734</v>
      </c>
      <c r="F1159" s="8" t="s">
        <v>3735</v>
      </c>
      <c r="G1159" s="5" t="s">
        <v>446</v>
      </c>
      <c r="H1159" s="6">
        <v>4469</v>
      </c>
      <c r="I1159" s="6">
        <v>4469</v>
      </c>
      <c r="J1159" s="7">
        <v>0.76880000000000004</v>
      </c>
      <c r="K1159" s="6"/>
      <c r="L1159" s="6"/>
      <c r="M1159" s="6">
        <v>4469</v>
      </c>
    </row>
    <row r="1160" spans="1:13" ht="30" x14ac:dyDescent="0.25">
      <c r="A1160" s="5" t="s">
        <v>140</v>
      </c>
      <c r="B1160" s="5" t="s">
        <v>139</v>
      </c>
      <c r="C1160" s="5" t="s">
        <v>154</v>
      </c>
      <c r="D1160" s="5" t="s">
        <v>3736</v>
      </c>
      <c r="E1160" s="8" t="s">
        <v>3737</v>
      </c>
      <c r="F1160" s="8" t="s">
        <v>3738</v>
      </c>
      <c r="G1160" s="5" t="s">
        <v>446</v>
      </c>
      <c r="H1160" s="6">
        <v>4480</v>
      </c>
      <c r="I1160" s="6">
        <v>4480</v>
      </c>
      <c r="J1160" s="7">
        <v>1</v>
      </c>
      <c r="K1160" s="6"/>
      <c r="L1160" s="6"/>
      <c r="M1160" s="6">
        <v>4480</v>
      </c>
    </row>
    <row r="1161" spans="1:13" ht="30" x14ac:dyDescent="0.25">
      <c r="A1161" s="5" t="s">
        <v>140</v>
      </c>
      <c r="B1161" s="5" t="s">
        <v>139</v>
      </c>
      <c r="C1161" s="5" t="s">
        <v>154</v>
      </c>
      <c r="D1161" s="5" t="s">
        <v>3739</v>
      </c>
      <c r="E1161" s="8" t="s">
        <v>3740</v>
      </c>
      <c r="F1161" s="8" t="s">
        <v>3741</v>
      </c>
      <c r="G1161" s="5" t="s">
        <v>442</v>
      </c>
      <c r="H1161" s="6">
        <v>3200</v>
      </c>
      <c r="I1161" s="6"/>
      <c r="J1161" s="5"/>
      <c r="K1161" s="6"/>
      <c r="L1161" s="6"/>
      <c r="M1161" s="6"/>
    </row>
    <row r="1162" spans="1:13" x14ac:dyDescent="0.25">
      <c r="A1162" s="5" t="s">
        <v>140</v>
      </c>
      <c r="B1162" s="5" t="s">
        <v>139</v>
      </c>
      <c r="C1162" s="5" t="s">
        <v>154</v>
      </c>
      <c r="D1162" s="5" t="s">
        <v>3742</v>
      </c>
      <c r="E1162" s="8" t="s">
        <v>3743</v>
      </c>
      <c r="F1162" s="8" t="s">
        <v>3744</v>
      </c>
      <c r="G1162" s="5" t="s">
        <v>442</v>
      </c>
      <c r="H1162" s="6">
        <v>3200</v>
      </c>
      <c r="I1162" s="6"/>
      <c r="J1162" s="5"/>
      <c r="K1162" s="6"/>
      <c r="L1162" s="6"/>
      <c r="M1162" s="6"/>
    </row>
    <row r="1163" spans="1:13" ht="30" x14ac:dyDescent="0.25">
      <c r="A1163" s="5" t="s">
        <v>140</v>
      </c>
      <c r="B1163" s="5" t="s">
        <v>139</v>
      </c>
      <c r="C1163" s="5" t="s">
        <v>154</v>
      </c>
      <c r="D1163" s="5" t="s">
        <v>3745</v>
      </c>
      <c r="E1163" s="8" t="s">
        <v>3746</v>
      </c>
      <c r="F1163" s="8" t="s">
        <v>3747</v>
      </c>
      <c r="G1163" s="5" t="s">
        <v>442</v>
      </c>
      <c r="H1163" s="6">
        <v>3200</v>
      </c>
      <c r="I1163" s="6"/>
      <c r="J1163" s="5"/>
      <c r="K1163" s="6"/>
      <c r="L1163" s="6"/>
      <c r="M1163" s="6"/>
    </row>
    <row r="1164" spans="1:13" ht="45" x14ac:dyDescent="0.25">
      <c r="A1164" s="5" t="s">
        <v>140</v>
      </c>
      <c r="B1164" s="5" t="s">
        <v>139</v>
      </c>
      <c r="C1164" s="5" t="s">
        <v>154</v>
      </c>
      <c r="D1164" s="5" t="s">
        <v>3748</v>
      </c>
      <c r="E1164" s="8" t="s">
        <v>3749</v>
      </c>
      <c r="F1164" s="8" t="s">
        <v>3750</v>
      </c>
      <c r="G1164" s="5" t="s">
        <v>442</v>
      </c>
      <c r="H1164" s="6">
        <v>4200</v>
      </c>
      <c r="I1164" s="6"/>
      <c r="J1164" s="5"/>
      <c r="K1164" s="6"/>
      <c r="L1164" s="6"/>
      <c r="M1164" s="6"/>
    </row>
    <row r="1165" spans="1:13" x14ac:dyDescent="0.25">
      <c r="A1165" s="5" t="s">
        <v>140</v>
      </c>
      <c r="B1165" s="5" t="s">
        <v>139</v>
      </c>
      <c r="C1165" s="5" t="s">
        <v>154</v>
      </c>
      <c r="D1165" s="5" t="s">
        <v>3751</v>
      </c>
      <c r="E1165" s="8" t="s">
        <v>3752</v>
      </c>
      <c r="F1165" s="8" t="s">
        <v>3753</v>
      </c>
      <c r="G1165" s="5" t="s">
        <v>446</v>
      </c>
      <c r="H1165" s="6">
        <v>3200</v>
      </c>
      <c r="I1165" s="6">
        <v>3200</v>
      </c>
      <c r="J1165" s="7">
        <v>1</v>
      </c>
      <c r="K1165" s="6"/>
      <c r="L1165" s="6"/>
      <c r="M1165" s="6">
        <v>3200</v>
      </c>
    </row>
    <row r="1166" spans="1:13" x14ac:dyDescent="0.25">
      <c r="A1166" s="5" t="s">
        <v>140</v>
      </c>
      <c r="B1166" s="5" t="s">
        <v>139</v>
      </c>
      <c r="C1166" s="5" t="s">
        <v>154</v>
      </c>
      <c r="D1166" s="5" t="s">
        <v>3754</v>
      </c>
      <c r="E1166" s="8" t="s">
        <v>3755</v>
      </c>
      <c r="F1166" s="8" t="s">
        <v>3756</v>
      </c>
      <c r="G1166" s="5" t="s">
        <v>442</v>
      </c>
      <c r="H1166" s="6">
        <v>8650</v>
      </c>
      <c r="I1166" s="6"/>
      <c r="J1166" s="5"/>
      <c r="K1166" s="6"/>
      <c r="L1166" s="6"/>
      <c r="M1166" s="6"/>
    </row>
    <row r="1167" spans="1:13" ht="30" x14ac:dyDescent="0.25">
      <c r="A1167" s="5" t="s">
        <v>140</v>
      </c>
      <c r="B1167" s="5" t="s">
        <v>139</v>
      </c>
      <c r="C1167" s="5" t="s">
        <v>154</v>
      </c>
      <c r="D1167" s="5" t="s">
        <v>3757</v>
      </c>
      <c r="E1167" s="8" t="s">
        <v>3758</v>
      </c>
      <c r="F1167" s="8" t="s">
        <v>3759</v>
      </c>
      <c r="G1167" s="5" t="s">
        <v>442</v>
      </c>
      <c r="H1167" s="6">
        <v>3200</v>
      </c>
      <c r="I1167" s="6"/>
      <c r="J1167" s="5"/>
      <c r="K1167" s="6"/>
      <c r="L1167" s="6"/>
      <c r="M1167" s="6"/>
    </row>
    <row r="1168" spans="1:13" x14ac:dyDescent="0.25">
      <c r="A1168" s="5" t="s">
        <v>140</v>
      </c>
      <c r="B1168" s="5" t="s">
        <v>139</v>
      </c>
      <c r="C1168" s="5" t="s">
        <v>154</v>
      </c>
      <c r="D1168" s="5" t="s">
        <v>3760</v>
      </c>
      <c r="E1168" s="8" t="s">
        <v>3761</v>
      </c>
      <c r="F1168" s="8" t="s">
        <v>3762</v>
      </c>
      <c r="G1168" s="5" t="s">
        <v>446</v>
      </c>
      <c r="H1168" s="6">
        <v>3200</v>
      </c>
      <c r="I1168" s="6">
        <v>3200</v>
      </c>
      <c r="J1168" s="7">
        <v>1</v>
      </c>
      <c r="K1168" s="6"/>
      <c r="L1168" s="6"/>
      <c r="M1168" s="6">
        <v>3200</v>
      </c>
    </row>
    <row r="1169" spans="1:13" ht="30" x14ac:dyDescent="0.25">
      <c r="A1169" s="5" t="s">
        <v>140</v>
      </c>
      <c r="B1169" s="5" t="s">
        <v>139</v>
      </c>
      <c r="C1169" s="5" t="s">
        <v>154</v>
      </c>
      <c r="D1169" s="5" t="s">
        <v>3763</v>
      </c>
      <c r="E1169" s="8" t="s">
        <v>3764</v>
      </c>
      <c r="F1169" s="8" t="s">
        <v>3115</v>
      </c>
      <c r="G1169" s="5" t="s">
        <v>446</v>
      </c>
      <c r="H1169" s="6">
        <v>6800</v>
      </c>
      <c r="I1169" s="6">
        <v>6800</v>
      </c>
      <c r="J1169" s="7">
        <v>1</v>
      </c>
      <c r="K1169" s="6"/>
      <c r="L1169" s="6"/>
      <c r="M1169" s="6">
        <v>6800</v>
      </c>
    </row>
    <row r="1170" spans="1:13" x14ac:dyDescent="0.25">
      <c r="A1170" s="5" t="s">
        <v>140</v>
      </c>
      <c r="B1170" s="5" t="s">
        <v>139</v>
      </c>
      <c r="C1170" s="5" t="s">
        <v>154</v>
      </c>
      <c r="D1170" s="5" t="s">
        <v>3765</v>
      </c>
      <c r="E1170" s="8" t="s">
        <v>3766</v>
      </c>
      <c r="F1170" s="8" t="s">
        <v>3767</v>
      </c>
      <c r="G1170" s="5" t="s">
        <v>442</v>
      </c>
      <c r="H1170" s="6">
        <v>9600</v>
      </c>
      <c r="I1170" s="6"/>
      <c r="J1170" s="5"/>
      <c r="K1170" s="6"/>
      <c r="L1170" s="6"/>
      <c r="M1170" s="6"/>
    </row>
    <row r="1171" spans="1:13" x14ac:dyDescent="0.25">
      <c r="A1171" s="5" t="s">
        <v>140</v>
      </c>
      <c r="B1171" s="5" t="s">
        <v>139</v>
      </c>
      <c r="C1171" s="5" t="s">
        <v>154</v>
      </c>
      <c r="D1171" s="5" t="s">
        <v>3768</v>
      </c>
      <c r="E1171" s="8" t="s">
        <v>3769</v>
      </c>
      <c r="F1171" s="8" t="s">
        <v>3770</v>
      </c>
      <c r="G1171" s="5" t="s">
        <v>446</v>
      </c>
      <c r="H1171" s="6">
        <v>6720</v>
      </c>
      <c r="I1171" s="6">
        <v>6720</v>
      </c>
      <c r="J1171" s="7">
        <v>1</v>
      </c>
      <c r="K1171" s="6"/>
      <c r="L1171" s="6"/>
      <c r="M1171" s="6">
        <v>6720</v>
      </c>
    </row>
    <row r="1172" spans="1:13" x14ac:dyDescent="0.25">
      <c r="A1172" s="5" t="s">
        <v>140</v>
      </c>
      <c r="B1172" s="5" t="s">
        <v>139</v>
      </c>
      <c r="C1172" s="5" t="s">
        <v>154</v>
      </c>
      <c r="D1172" s="5" t="s">
        <v>3771</v>
      </c>
      <c r="E1172" s="8" t="s">
        <v>3772</v>
      </c>
      <c r="F1172" s="8" t="s">
        <v>3773</v>
      </c>
      <c r="G1172" s="5" t="s">
        <v>442</v>
      </c>
      <c r="H1172" s="6">
        <v>6615</v>
      </c>
      <c r="I1172" s="6"/>
      <c r="J1172" s="5"/>
      <c r="K1172" s="6"/>
      <c r="L1172" s="6"/>
      <c r="M1172" s="6"/>
    </row>
    <row r="1173" spans="1:13" x14ac:dyDescent="0.25">
      <c r="A1173" s="5" t="s">
        <v>140</v>
      </c>
      <c r="B1173" s="5" t="s">
        <v>139</v>
      </c>
      <c r="C1173" s="5" t="s">
        <v>154</v>
      </c>
      <c r="D1173" s="5" t="s">
        <v>3774</v>
      </c>
      <c r="E1173" s="8" t="s">
        <v>3126</v>
      </c>
      <c r="F1173" s="8" t="s">
        <v>3775</v>
      </c>
      <c r="G1173" s="5" t="s">
        <v>446</v>
      </c>
      <c r="H1173" s="6">
        <v>9471</v>
      </c>
      <c r="I1173" s="6">
        <v>9471</v>
      </c>
      <c r="J1173" s="7">
        <v>0.998</v>
      </c>
      <c r="K1173" s="6"/>
      <c r="L1173" s="6"/>
      <c r="M1173" s="6">
        <v>9471</v>
      </c>
    </row>
    <row r="1174" spans="1:13" ht="30" x14ac:dyDescent="0.25">
      <c r="A1174" s="5" t="s">
        <v>140</v>
      </c>
      <c r="B1174" s="5" t="s">
        <v>139</v>
      </c>
      <c r="C1174" s="5" t="s">
        <v>154</v>
      </c>
      <c r="D1174" s="5" t="s">
        <v>3776</v>
      </c>
      <c r="E1174" s="8" t="s">
        <v>3777</v>
      </c>
      <c r="F1174" s="8" t="s">
        <v>3778</v>
      </c>
      <c r="G1174" s="5" t="s">
        <v>442</v>
      </c>
      <c r="H1174" s="6">
        <v>10000</v>
      </c>
      <c r="I1174" s="6"/>
      <c r="J1174" s="5"/>
      <c r="K1174" s="6"/>
      <c r="L1174" s="6"/>
      <c r="M1174" s="6"/>
    </row>
    <row r="1175" spans="1:13" x14ac:dyDescent="0.25">
      <c r="A1175" s="5" t="s">
        <v>140</v>
      </c>
      <c r="B1175" s="5" t="s">
        <v>139</v>
      </c>
      <c r="C1175" s="5" t="s">
        <v>154</v>
      </c>
      <c r="D1175" s="5" t="s">
        <v>3779</v>
      </c>
      <c r="E1175" s="8" t="s">
        <v>3780</v>
      </c>
      <c r="F1175" s="8" t="s">
        <v>3781</v>
      </c>
      <c r="G1175" s="5" t="s">
        <v>446</v>
      </c>
      <c r="H1175" s="6">
        <v>9870</v>
      </c>
      <c r="I1175" s="6">
        <v>9870</v>
      </c>
      <c r="J1175" s="7">
        <v>1</v>
      </c>
      <c r="K1175" s="6"/>
      <c r="L1175" s="6"/>
      <c r="M1175" s="6">
        <v>9870</v>
      </c>
    </row>
    <row r="1176" spans="1:13" x14ac:dyDescent="0.25">
      <c r="A1176" s="5" t="s">
        <v>140</v>
      </c>
      <c r="B1176" s="5" t="s">
        <v>139</v>
      </c>
      <c r="C1176" s="5" t="s">
        <v>154</v>
      </c>
      <c r="D1176" s="5" t="s">
        <v>3782</v>
      </c>
      <c r="E1176" s="8" t="s">
        <v>3783</v>
      </c>
      <c r="F1176" s="8" t="s">
        <v>3784</v>
      </c>
      <c r="G1176" s="5" t="s">
        <v>442</v>
      </c>
      <c r="H1176" s="6">
        <v>8645</v>
      </c>
      <c r="I1176" s="6"/>
      <c r="J1176" s="5"/>
      <c r="K1176" s="6"/>
      <c r="L1176" s="6"/>
      <c r="M1176" s="6"/>
    </row>
    <row r="1177" spans="1:13" x14ac:dyDescent="0.25">
      <c r="A1177" s="5" t="s">
        <v>140</v>
      </c>
      <c r="B1177" s="5" t="s">
        <v>139</v>
      </c>
      <c r="C1177" s="5" t="s">
        <v>154</v>
      </c>
      <c r="D1177" s="5" t="s">
        <v>3785</v>
      </c>
      <c r="E1177" s="8" t="s">
        <v>3786</v>
      </c>
      <c r="F1177" s="8" t="s">
        <v>3787</v>
      </c>
      <c r="G1177" s="5" t="s">
        <v>446</v>
      </c>
      <c r="H1177" s="6">
        <v>4450</v>
      </c>
      <c r="I1177" s="6">
        <v>4450</v>
      </c>
      <c r="J1177" s="7">
        <v>1</v>
      </c>
      <c r="K1177" s="6"/>
      <c r="L1177" s="6"/>
      <c r="M1177" s="6">
        <v>4450</v>
      </c>
    </row>
    <row r="1178" spans="1:13" ht="30" x14ac:dyDescent="0.25">
      <c r="A1178" s="5" t="s">
        <v>140</v>
      </c>
      <c r="B1178" s="5" t="s">
        <v>139</v>
      </c>
      <c r="C1178" s="5" t="s">
        <v>154</v>
      </c>
      <c r="D1178" s="5" t="s">
        <v>3788</v>
      </c>
      <c r="E1178" s="8" t="s">
        <v>3789</v>
      </c>
      <c r="F1178" s="8" t="s">
        <v>2022</v>
      </c>
      <c r="G1178" s="5" t="s">
        <v>446</v>
      </c>
      <c r="H1178" s="6">
        <v>4800</v>
      </c>
      <c r="I1178" s="6">
        <v>4800</v>
      </c>
      <c r="J1178" s="7">
        <v>1</v>
      </c>
      <c r="K1178" s="6"/>
      <c r="L1178" s="6"/>
      <c r="M1178" s="6">
        <v>4800</v>
      </c>
    </row>
    <row r="1179" spans="1:13" ht="30" x14ac:dyDescent="0.25">
      <c r="A1179" s="5" t="s">
        <v>140</v>
      </c>
      <c r="B1179" s="5" t="s">
        <v>139</v>
      </c>
      <c r="C1179" s="5" t="s">
        <v>154</v>
      </c>
      <c r="D1179" s="5" t="s">
        <v>3790</v>
      </c>
      <c r="E1179" s="8" t="s">
        <v>3791</v>
      </c>
      <c r="F1179" s="8" t="s">
        <v>3792</v>
      </c>
      <c r="G1179" s="5" t="s">
        <v>442</v>
      </c>
      <c r="H1179" s="6">
        <v>4800</v>
      </c>
      <c r="I1179" s="6"/>
      <c r="J1179" s="5"/>
      <c r="K1179" s="6"/>
      <c r="L1179" s="6"/>
      <c r="M1179" s="6"/>
    </row>
    <row r="1180" spans="1:13" x14ac:dyDescent="0.25">
      <c r="A1180" s="5" t="s">
        <v>140</v>
      </c>
      <c r="B1180" s="5" t="s">
        <v>139</v>
      </c>
      <c r="C1180" s="5" t="s">
        <v>154</v>
      </c>
      <c r="D1180" s="5" t="s">
        <v>3793</v>
      </c>
      <c r="E1180" s="8" t="s">
        <v>3794</v>
      </c>
      <c r="F1180" s="8" t="s">
        <v>3795</v>
      </c>
      <c r="G1180" s="5" t="s">
        <v>446</v>
      </c>
      <c r="H1180" s="6">
        <v>4800</v>
      </c>
      <c r="I1180" s="6">
        <v>4800</v>
      </c>
      <c r="J1180" s="7">
        <v>1</v>
      </c>
      <c r="K1180" s="6"/>
      <c r="L1180" s="6"/>
      <c r="M1180" s="6">
        <v>4800</v>
      </c>
    </row>
    <row r="1181" spans="1:13" x14ac:dyDescent="0.25">
      <c r="A1181" s="5" t="s">
        <v>140</v>
      </c>
      <c r="B1181" s="5" t="s">
        <v>139</v>
      </c>
      <c r="C1181" s="5" t="s">
        <v>154</v>
      </c>
      <c r="D1181" s="5" t="s">
        <v>3796</v>
      </c>
      <c r="E1181" s="8" t="s">
        <v>3797</v>
      </c>
      <c r="F1181" s="8" t="s">
        <v>3798</v>
      </c>
      <c r="G1181" s="5" t="s">
        <v>442</v>
      </c>
      <c r="H1181" s="6">
        <v>4480</v>
      </c>
      <c r="I1181" s="6"/>
      <c r="J1181" s="5"/>
      <c r="K1181" s="6"/>
      <c r="L1181" s="6"/>
      <c r="M1181" s="6"/>
    </row>
    <row r="1182" spans="1:13" x14ac:dyDescent="0.25">
      <c r="A1182" s="5" t="s">
        <v>140</v>
      </c>
      <c r="B1182" s="5" t="s">
        <v>139</v>
      </c>
      <c r="C1182" s="5" t="s">
        <v>154</v>
      </c>
      <c r="D1182" s="5" t="s">
        <v>3799</v>
      </c>
      <c r="E1182" s="8" t="s">
        <v>3800</v>
      </c>
      <c r="F1182" s="8" t="s">
        <v>3801</v>
      </c>
      <c r="G1182" s="5" t="s">
        <v>446</v>
      </c>
      <c r="H1182" s="6">
        <v>3200</v>
      </c>
      <c r="I1182" s="6">
        <v>3200</v>
      </c>
      <c r="J1182" s="7">
        <v>1</v>
      </c>
      <c r="K1182" s="6"/>
      <c r="L1182" s="6"/>
      <c r="M1182" s="6">
        <v>3200</v>
      </c>
    </row>
    <row r="1183" spans="1:13" x14ac:dyDescent="0.25">
      <c r="A1183" s="5" t="s">
        <v>140</v>
      </c>
      <c r="B1183" s="5" t="s">
        <v>139</v>
      </c>
      <c r="C1183" s="5" t="s">
        <v>154</v>
      </c>
      <c r="D1183" s="5" t="s">
        <v>3802</v>
      </c>
      <c r="E1183" s="8" t="s">
        <v>3803</v>
      </c>
      <c r="F1183" s="8" t="s">
        <v>3804</v>
      </c>
      <c r="G1183" s="5" t="s">
        <v>442</v>
      </c>
      <c r="H1183" s="6">
        <v>4995</v>
      </c>
      <c r="I1183" s="6"/>
      <c r="J1183" s="5"/>
      <c r="K1183" s="6"/>
      <c r="L1183" s="6"/>
      <c r="M1183" s="6"/>
    </row>
    <row r="1184" spans="1:13" ht="30" x14ac:dyDescent="0.25">
      <c r="A1184" s="5" t="s">
        <v>140</v>
      </c>
      <c r="B1184" s="5" t="s">
        <v>139</v>
      </c>
      <c r="C1184" s="5" t="s">
        <v>154</v>
      </c>
      <c r="D1184" s="5" t="s">
        <v>3805</v>
      </c>
      <c r="E1184" s="8" t="s">
        <v>3806</v>
      </c>
      <c r="F1184" s="8" t="s">
        <v>3807</v>
      </c>
      <c r="G1184" s="5" t="s">
        <v>446</v>
      </c>
      <c r="H1184" s="6">
        <v>4800</v>
      </c>
      <c r="I1184" s="6">
        <v>4800</v>
      </c>
      <c r="J1184" s="7">
        <v>1</v>
      </c>
      <c r="K1184" s="6"/>
      <c r="L1184" s="6"/>
      <c r="M1184" s="6">
        <v>4800</v>
      </c>
    </row>
    <row r="1185" spans="1:13" x14ac:dyDescent="0.25">
      <c r="A1185" s="5" t="s">
        <v>140</v>
      </c>
      <c r="B1185" s="5" t="s">
        <v>139</v>
      </c>
      <c r="C1185" s="5" t="s">
        <v>154</v>
      </c>
      <c r="D1185" s="5" t="s">
        <v>3808</v>
      </c>
      <c r="E1185" s="8" t="s">
        <v>3809</v>
      </c>
      <c r="F1185" s="8" t="s">
        <v>3810</v>
      </c>
      <c r="G1185" s="5" t="s">
        <v>446</v>
      </c>
      <c r="H1185" s="6">
        <v>9870</v>
      </c>
      <c r="I1185" s="6">
        <v>9870</v>
      </c>
      <c r="J1185" s="7">
        <v>1</v>
      </c>
      <c r="K1185" s="6"/>
      <c r="L1185" s="6"/>
      <c r="M1185" s="6">
        <v>9870</v>
      </c>
    </row>
    <row r="1186" spans="1:13" x14ac:dyDescent="0.25">
      <c r="A1186" s="5" t="s">
        <v>140</v>
      </c>
      <c r="B1186" s="5" t="s">
        <v>139</v>
      </c>
      <c r="C1186" s="5" t="s">
        <v>154</v>
      </c>
      <c r="D1186" s="5" t="s">
        <v>3811</v>
      </c>
      <c r="E1186" s="8" t="s">
        <v>3812</v>
      </c>
      <c r="F1186" s="8" t="s">
        <v>3813</v>
      </c>
      <c r="G1186" s="5" t="s">
        <v>442</v>
      </c>
      <c r="H1186" s="6">
        <v>5120</v>
      </c>
      <c r="I1186" s="6"/>
      <c r="J1186" s="5"/>
      <c r="K1186" s="6"/>
      <c r="L1186" s="6"/>
      <c r="M1186" s="6"/>
    </row>
    <row r="1187" spans="1:13" x14ac:dyDescent="0.25">
      <c r="A1187" s="5" t="s">
        <v>140</v>
      </c>
      <c r="B1187" s="5" t="s">
        <v>139</v>
      </c>
      <c r="C1187" s="5" t="s">
        <v>154</v>
      </c>
      <c r="D1187" s="5" t="s">
        <v>3814</v>
      </c>
      <c r="E1187" s="8" t="s">
        <v>3225</v>
      </c>
      <c r="F1187" s="8" t="s">
        <v>3815</v>
      </c>
      <c r="G1187" s="5" t="s">
        <v>446</v>
      </c>
      <c r="H1187" s="6">
        <v>7050</v>
      </c>
      <c r="I1187" s="6">
        <v>7050</v>
      </c>
      <c r="J1187" s="7">
        <v>1</v>
      </c>
      <c r="K1187" s="6"/>
      <c r="L1187" s="6"/>
      <c r="M1187" s="6">
        <v>7050</v>
      </c>
    </row>
    <row r="1188" spans="1:13" x14ac:dyDescent="0.25">
      <c r="A1188" s="5" t="s">
        <v>140</v>
      </c>
      <c r="B1188" s="5" t="s">
        <v>139</v>
      </c>
      <c r="C1188" s="5" t="s">
        <v>154</v>
      </c>
      <c r="D1188" s="5" t="s">
        <v>3816</v>
      </c>
      <c r="E1188" s="8" t="s">
        <v>3817</v>
      </c>
      <c r="F1188" s="8" t="s">
        <v>3818</v>
      </c>
      <c r="G1188" s="5" t="s">
        <v>446</v>
      </c>
      <c r="H1188" s="6">
        <v>7360</v>
      </c>
      <c r="I1188" s="6">
        <v>7360</v>
      </c>
      <c r="J1188" s="7">
        <v>1</v>
      </c>
      <c r="K1188" s="6"/>
      <c r="L1188" s="6"/>
      <c r="M1188" s="6">
        <v>7360</v>
      </c>
    </row>
    <row r="1189" spans="1:13" x14ac:dyDescent="0.25">
      <c r="A1189" s="5" t="s">
        <v>140</v>
      </c>
      <c r="B1189" s="5" t="s">
        <v>139</v>
      </c>
      <c r="C1189" s="5" t="s">
        <v>154</v>
      </c>
      <c r="D1189" s="5" t="s">
        <v>3819</v>
      </c>
      <c r="E1189" s="8" t="s">
        <v>3820</v>
      </c>
      <c r="F1189" s="8" t="s">
        <v>3821</v>
      </c>
      <c r="G1189" s="5" t="s">
        <v>442</v>
      </c>
      <c r="H1189" s="6">
        <v>10000</v>
      </c>
      <c r="I1189" s="6"/>
      <c r="J1189" s="5"/>
      <c r="K1189" s="6"/>
      <c r="L1189" s="6"/>
      <c r="M1189" s="6"/>
    </row>
    <row r="1190" spans="1:13" ht="30" x14ac:dyDescent="0.25">
      <c r="A1190" s="5" t="s">
        <v>140</v>
      </c>
      <c r="B1190" s="5" t="s">
        <v>139</v>
      </c>
      <c r="C1190" s="5" t="s">
        <v>154</v>
      </c>
      <c r="D1190" s="5" t="s">
        <v>3822</v>
      </c>
      <c r="E1190" s="8" t="s">
        <v>3823</v>
      </c>
      <c r="F1190" s="8" t="s">
        <v>3824</v>
      </c>
      <c r="G1190" s="5" t="s">
        <v>446</v>
      </c>
      <c r="H1190" s="6">
        <v>10000</v>
      </c>
      <c r="I1190" s="6">
        <v>10000</v>
      </c>
      <c r="J1190" s="7">
        <v>1</v>
      </c>
      <c r="K1190" s="6"/>
      <c r="L1190" s="6"/>
      <c r="M1190" s="6">
        <v>10000</v>
      </c>
    </row>
    <row r="1191" spans="1:13" x14ac:dyDescent="0.25">
      <c r="A1191" s="5" t="s">
        <v>140</v>
      </c>
      <c r="B1191" s="5" t="s">
        <v>139</v>
      </c>
      <c r="C1191" s="5" t="s">
        <v>154</v>
      </c>
      <c r="D1191" s="5" t="s">
        <v>3825</v>
      </c>
      <c r="E1191" s="8" t="s">
        <v>3826</v>
      </c>
      <c r="F1191" s="8" t="s">
        <v>3827</v>
      </c>
      <c r="G1191" s="5" t="s">
        <v>446</v>
      </c>
      <c r="H1191" s="6">
        <v>7910</v>
      </c>
      <c r="I1191" s="6">
        <v>7910</v>
      </c>
      <c r="J1191" s="7">
        <v>1</v>
      </c>
      <c r="K1191" s="6"/>
      <c r="L1191" s="6"/>
      <c r="M1191" s="6">
        <v>7910</v>
      </c>
    </row>
    <row r="1192" spans="1:13" ht="30" x14ac:dyDescent="0.25">
      <c r="A1192" s="5" t="s">
        <v>140</v>
      </c>
      <c r="B1192" s="5" t="s">
        <v>139</v>
      </c>
      <c r="C1192" s="5" t="s">
        <v>154</v>
      </c>
      <c r="D1192" s="5" t="s">
        <v>3828</v>
      </c>
      <c r="E1192" s="8" t="s">
        <v>3829</v>
      </c>
      <c r="F1192" s="8" t="s">
        <v>2102</v>
      </c>
      <c r="G1192" s="5" t="s">
        <v>442</v>
      </c>
      <c r="H1192" s="6">
        <v>6800</v>
      </c>
      <c r="I1192" s="6"/>
      <c r="J1192" s="5"/>
      <c r="K1192" s="6"/>
      <c r="L1192" s="6"/>
      <c r="M1192" s="6"/>
    </row>
    <row r="1193" spans="1:13" ht="30" x14ac:dyDescent="0.25">
      <c r="A1193" s="5" t="s">
        <v>140</v>
      </c>
      <c r="B1193" s="5" t="s">
        <v>139</v>
      </c>
      <c r="C1193" s="5" t="s">
        <v>154</v>
      </c>
      <c r="D1193" s="5" t="s">
        <v>3830</v>
      </c>
      <c r="E1193" s="8" t="s">
        <v>3831</v>
      </c>
      <c r="F1193" s="8" t="s">
        <v>3832</v>
      </c>
      <c r="G1193" s="5" t="s">
        <v>446</v>
      </c>
      <c r="H1193" s="6">
        <v>7560</v>
      </c>
      <c r="I1193" s="6">
        <v>7560</v>
      </c>
      <c r="J1193" s="7">
        <v>1</v>
      </c>
      <c r="K1193" s="6"/>
      <c r="L1193" s="6"/>
      <c r="M1193" s="6">
        <v>7560</v>
      </c>
    </row>
    <row r="1194" spans="1:13" x14ac:dyDescent="0.25">
      <c r="A1194" s="5" t="s">
        <v>140</v>
      </c>
      <c r="B1194" s="5" t="s">
        <v>139</v>
      </c>
      <c r="C1194" s="5" t="s">
        <v>154</v>
      </c>
      <c r="D1194" s="5" t="s">
        <v>3833</v>
      </c>
      <c r="E1194" s="8" t="s">
        <v>3834</v>
      </c>
      <c r="F1194" s="8" t="s">
        <v>3550</v>
      </c>
      <c r="G1194" s="5" t="s">
        <v>446</v>
      </c>
      <c r="H1194" s="6">
        <v>6720</v>
      </c>
      <c r="I1194" s="6">
        <v>6720</v>
      </c>
      <c r="J1194" s="7">
        <v>1</v>
      </c>
      <c r="K1194" s="6"/>
      <c r="L1194" s="6"/>
      <c r="M1194" s="6">
        <v>6720</v>
      </c>
    </row>
    <row r="1195" spans="1:13" ht="30" x14ac:dyDescent="0.25">
      <c r="A1195" s="5" t="s">
        <v>140</v>
      </c>
      <c r="B1195" s="5" t="s">
        <v>139</v>
      </c>
      <c r="C1195" s="5" t="s">
        <v>154</v>
      </c>
      <c r="D1195" s="5" t="s">
        <v>3835</v>
      </c>
      <c r="E1195" s="8" t="s">
        <v>3836</v>
      </c>
      <c r="F1195" s="8" t="s">
        <v>3837</v>
      </c>
      <c r="G1195" s="5" t="s">
        <v>442</v>
      </c>
      <c r="H1195" s="6">
        <v>4800</v>
      </c>
      <c r="I1195" s="6"/>
      <c r="J1195" s="5"/>
      <c r="K1195" s="6"/>
      <c r="L1195" s="6"/>
      <c r="M1195" s="6"/>
    </row>
    <row r="1196" spans="1:13" ht="30" x14ac:dyDescent="0.25">
      <c r="A1196" s="5" t="s">
        <v>140</v>
      </c>
      <c r="B1196" s="5" t="s">
        <v>139</v>
      </c>
      <c r="C1196" s="5" t="s">
        <v>154</v>
      </c>
      <c r="D1196" s="5" t="s">
        <v>3838</v>
      </c>
      <c r="E1196" s="8" t="s">
        <v>3839</v>
      </c>
      <c r="F1196" s="8" t="s">
        <v>3840</v>
      </c>
      <c r="G1196" s="5" t="s">
        <v>446</v>
      </c>
      <c r="H1196" s="6">
        <v>4450</v>
      </c>
      <c r="I1196" s="6">
        <v>4450</v>
      </c>
      <c r="J1196" s="7">
        <v>1</v>
      </c>
      <c r="K1196" s="6"/>
      <c r="L1196" s="6"/>
      <c r="M1196" s="6">
        <v>4450</v>
      </c>
    </row>
    <row r="1197" spans="1:13" x14ac:dyDescent="0.25">
      <c r="A1197" s="5" t="s">
        <v>140</v>
      </c>
      <c r="B1197" s="5" t="s">
        <v>139</v>
      </c>
      <c r="C1197" s="5" t="s">
        <v>154</v>
      </c>
      <c r="D1197" s="5" t="s">
        <v>3841</v>
      </c>
      <c r="E1197" s="8" t="s">
        <v>3842</v>
      </c>
      <c r="F1197" s="8" t="s">
        <v>3843</v>
      </c>
      <c r="G1197" s="5" t="s">
        <v>442</v>
      </c>
      <c r="H1197" s="6">
        <v>9961</v>
      </c>
      <c r="I1197" s="6"/>
      <c r="J1197" s="5"/>
      <c r="K1197" s="6"/>
      <c r="L1197" s="6"/>
      <c r="M1197" s="6"/>
    </row>
    <row r="1198" spans="1:13" ht="30" x14ac:dyDescent="0.25">
      <c r="A1198" s="5" t="s">
        <v>140</v>
      </c>
      <c r="B1198" s="5" t="s">
        <v>139</v>
      </c>
      <c r="C1198" s="5" t="s">
        <v>154</v>
      </c>
      <c r="D1198" s="5" t="s">
        <v>3844</v>
      </c>
      <c r="E1198" s="8" t="s">
        <v>3845</v>
      </c>
      <c r="F1198" s="8" t="s">
        <v>3846</v>
      </c>
      <c r="G1198" s="5" t="s">
        <v>442</v>
      </c>
      <c r="H1198" s="6">
        <v>7180</v>
      </c>
      <c r="I1198" s="6"/>
      <c r="J1198" s="5"/>
      <c r="K1198" s="6"/>
      <c r="L1198" s="6"/>
      <c r="M1198" s="6"/>
    </row>
    <row r="1199" spans="1:13" ht="30" x14ac:dyDescent="0.25">
      <c r="A1199" s="5" t="s">
        <v>140</v>
      </c>
      <c r="B1199" s="5" t="s">
        <v>139</v>
      </c>
      <c r="C1199" s="5" t="s">
        <v>154</v>
      </c>
      <c r="D1199" s="5" t="s">
        <v>3847</v>
      </c>
      <c r="E1199" s="8" t="s">
        <v>3848</v>
      </c>
      <c r="F1199" s="8" t="s">
        <v>3849</v>
      </c>
      <c r="G1199" s="5" t="s">
        <v>442</v>
      </c>
      <c r="H1199" s="6">
        <v>6720</v>
      </c>
      <c r="I1199" s="6"/>
      <c r="J1199" s="5"/>
      <c r="K1199" s="6"/>
      <c r="L1199" s="6"/>
      <c r="M1199" s="6"/>
    </row>
    <row r="1200" spans="1:13" ht="30" x14ac:dyDescent="0.25">
      <c r="A1200" s="5" t="s">
        <v>140</v>
      </c>
      <c r="B1200" s="5" t="s">
        <v>139</v>
      </c>
      <c r="C1200" s="5" t="s">
        <v>154</v>
      </c>
      <c r="D1200" s="5" t="s">
        <v>3850</v>
      </c>
      <c r="E1200" s="8" t="s">
        <v>3851</v>
      </c>
      <c r="F1200" s="8" t="s">
        <v>3852</v>
      </c>
      <c r="G1200" s="5" t="s">
        <v>442</v>
      </c>
      <c r="H1200" s="6">
        <v>3200</v>
      </c>
      <c r="I1200" s="6"/>
      <c r="J1200" s="5"/>
      <c r="K1200" s="6"/>
      <c r="L1200" s="6"/>
      <c r="M1200" s="6"/>
    </row>
    <row r="1201" spans="1:13" x14ac:dyDescent="0.25">
      <c r="A1201" s="5" t="s">
        <v>140</v>
      </c>
      <c r="B1201" s="5" t="s">
        <v>139</v>
      </c>
      <c r="C1201" s="5" t="s">
        <v>154</v>
      </c>
      <c r="D1201" s="5" t="s">
        <v>3853</v>
      </c>
      <c r="E1201" s="8" t="s">
        <v>3854</v>
      </c>
      <c r="F1201" s="8" t="s">
        <v>2090</v>
      </c>
      <c r="G1201" s="5" t="s">
        <v>446</v>
      </c>
      <c r="H1201" s="6">
        <v>4800</v>
      </c>
      <c r="I1201" s="6">
        <v>4800</v>
      </c>
      <c r="J1201" s="7">
        <v>1</v>
      </c>
      <c r="K1201" s="6"/>
      <c r="L1201" s="6"/>
      <c r="M1201" s="6">
        <v>4800</v>
      </c>
    </row>
    <row r="1202" spans="1:13" x14ac:dyDescent="0.25">
      <c r="A1202" s="5" t="s">
        <v>140</v>
      </c>
      <c r="B1202" s="5" t="s">
        <v>139</v>
      </c>
      <c r="C1202" s="5" t="s">
        <v>154</v>
      </c>
      <c r="D1202" s="5" t="s">
        <v>3855</v>
      </c>
      <c r="E1202" s="8" t="s">
        <v>3856</v>
      </c>
      <c r="F1202" s="8" t="s">
        <v>3857</v>
      </c>
      <c r="G1202" s="5" t="s">
        <v>442</v>
      </c>
      <c r="H1202" s="6">
        <v>9275</v>
      </c>
      <c r="I1202" s="6"/>
      <c r="J1202" s="5"/>
      <c r="K1202" s="6"/>
      <c r="L1202" s="6"/>
      <c r="M1202" s="6"/>
    </row>
    <row r="1203" spans="1:13" x14ac:dyDescent="0.25">
      <c r="A1203" s="5" t="s">
        <v>140</v>
      </c>
      <c r="B1203" s="5" t="s">
        <v>139</v>
      </c>
      <c r="C1203" s="5" t="s">
        <v>154</v>
      </c>
      <c r="D1203" s="5" t="s">
        <v>3858</v>
      </c>
      <c r="E1203" s="8" t="s">
        <v>3859</v>
      </c>
      <c r="F1203" s="8" t="s">
        <v>3860</v>
      </c>
      <c r="G1203" s="5" t="s">
        <v>442</v>
      </c>
      <c r="H1203" s="6">
        <v>7035</v>
      </c>
      <c r="I1203" s="6"/>
      <c r="J1203" s="5"/>
      <c r="K1203" s="6"/>
      <c r="L1203" s="6"/>
      <c r="M1203" s="6"/>
    </row>
    <row r="1204" spans="1:13" x14ac:dyDescent="0.25">
      <c r="A1204" s="5" t="s">
        <v>140</v>
      </c>
      <c r="B1204" s="5" t="s">
        <v>139</v>
      </c>
      <c r="C1204" s="5" t="s">
        <v>154</v>
      </c>
      <c r="D1204" s="5" t="s">
        <v>3861</v>
      </c>
      <c r="E1204" s="8" t="s">
        <v>3862</v>
      </c>
      <c r="F1204" s="8" t="s">
        <v>3863</v>
      </c>
      <c r="G1204" s="5" t="s">
        <v>442</v>
      </c>
      <c r="H1204" s="6">
        <v>9975</v>
      </c>
      <c r="I1204" s="6"/>
      <c r="J1204" s="5"/>
      <c r="K1204" s="6"/>
      <c r="L1204" s="6"/>
      <c r="M1204" s="6"/>
    </row>
    <row r="1205" spans="1:13" x14ac:dyDescent="0.25">
      <c r="A1205" s="5" t="s">
        <v>140</v>
      </c>
      <c r="B1205" s="5" t="s">
        <v>139</v>
      </c>
      <c r="C1205" s="5" t="s">
        <v>154</v>
      </c>
      <c r="D1205" s="5" t="s">
        <v>3864</v>
      </c>
      <c r="E1205" s="8" t="s">
        <v>3865</v>
      </c>
      <c r="F1205" s="8" t="s">
        <v>3866</v>
      </c>
      <c r="G1205" s="5" t="s">
        <v>442</v>
      </c>
      <c r="H1205" s="6">
        <v>6230</v>
      </c>
      <c r="I1205" s="6"/>
      <c r="J1205" s="5"/>
      <c r="K1205" s="6"/>
      <c r="L1205" s="6"/>
      <c r="M1205" s="6"/>
    </row>
    <row r="1206" spans="1:13" x14ac:dyDescent="0.25">
      <c r="A1206" s="5" t="s">
        <v>140</v>
      </c>
      <c r="B1206" s="5" t="s">
        <v>139</v>
      </c>
      <c r="C1206" s="5" t="s">
        <v>154</v>
      </c>
      <c r="D1206" s="5" t="s">
        <v>3867</v>
      </c>
      <c r="E1206" s="8" t="s">
        <v>3868</v>
      </c>
      <c r="F1206" s="8" t="s">
        <v>3869</v>
      </c>
      <c r="G1206" s="5" t="s">
        <v>442</v>
      </c>
      <c r="H1206" s="6">
        <v>4800</v>
      </c>
      <c r="I1206" s="6"/>
      <c r="J1206" s="5"/>
      <c r="K1206" s="6"/>
      <c r="L1206" s="6"/>
      <c r="M1206" s="6"/>
    </row>
    <row r="1207" spans="1:13" ht="30" x14ac:dyDescent="0.25">
      <c r="A1207" s="5" t="s">
        <v>140</v>
      </c>
      <c r="B1207" s="5" t="s">
        <v>139</v>
      </c>
      <c r="C1207" s="5" t="s">
        <v>154</v>
      </c>
      <c r="D1207" s="5" t="s">
        <v>3870</v>
      </c>
      <c r="E1207" s="8" t="s">
        <v>3871</v>
      </c>
      <c r="F1207" s="8" t="s">
        <v>3429</v>
      </c>
      <c r="G1207" s="5" t="s">
        <v>442</v>
      </c>
      <c r="H1207" s="6">
        <v>6300</v>
      </c>
      <c r="I1207" s="6"/>
      <c r="J1207" s="5"/>
      <c r="K1207" s="6"/>
      <c r="L1207" s="6"/>
      <c r="M1207" s="6"/>
    </row>
    <row r="1208" spans="1:13" x14ac:dyDescent="0.25">
      <c r="A1208" s="5" t="s">
        <v>140</v>
      </c>
      <c r="B1208" s="5" t="s">
        <v>139</v>
      </c>
      <c r="C1208" s="5" t="s">
        <v>154</v>
      </c>
      <c r="D1208" s="5" t="s">
        <v>3872</v>
      </c>
      <c r="E1208" s="8" t="s">
        <v>3873</v>
      </c>
      <c r="F1208" s="8" t="s">
        <v>3874</v>
      </c>
      <c r="G1208" s="5" t="s">
        <v>446</v>
      </c>
      <c r="H1208" s="6">
        <v>6790</v>
      </c>
      <c r="I1208" s="6">
        <v>6790</v>
      </c>
      <c r="J1208" s="7">
        <v>1</v>
      </c>
      <c r="K1208" s="6"/>
      <c r="L1208" s="6"/>
      <c r="M1208" s="6">
        <v>6790</v>
      </c>
    </row>
    <row r="1209" spans="1:13" x14ac:dyDescent="0.25">
      <c r="A1209" s="5" t="s">
        <v>140</v>
      </c>
      <c r="B1209" s="5" t="s">
        <v>139</v>
      </c>
      <c r="C1209" s="5" t="s">
        <v>154</v>
      </c>
      <c r="D1209" s="5" t="s">
        <v>3875</v>
      </c>
      <c r="E1209" s="8" t="s">
        <v>3876</v>
      </c>
      <c r="F1209" s="8" t="s">
        <v>3877</v>
      </c>
      <c r="G1209" s="5" t="s">
        <v>442</v>
      </c>
      <c r="H1209" s="6">
        <v>4450</v>
      </c>
      <c r="I1209" s="6"/>
      <c r="J1209" s="5"/>
      <c r="K1209" s="6"/>
      <c r="L1209" s="6"/>
      <c r="M1209" s="6"/>
    </row>
    <row r="1210" spans="1:13" x14ac:dyDescent="0.25">
      <c r="A1210" s="5" t="s">
        <v>140</v>
      </c>
      <c r="B1210" s="5" t="s">
        <v>139</v>
      </c>
      <c r="C1210" s="5" t="s">
        <v>154</v>
      </c>
      <c r="D1210" s="5" t="s">
        <v>3878</v>
      </c>
      <c r="E1210" s="8" t="s">
        <v>3879</v>
      </c>
      <c r="F1210" s="8" t="s">
        <v>3880</v>
      </c>
      <c r="G1210" s="5" t="s">
        <v>442</v>
      </c>
      <c r="H1210" s="6">
        <v>8320</v>
      </c>
      <c r="I1210" s="6"/>
      <c r="J1210" s="5"/>
      <c r="K1210" s="6"/>
      <c r="L1210" s="6"/>
      <c r="M1210" s="6"/>
    </row>
    <row r="1211" spans="1:13" x14ac:dyDescent="0.25">
      <c r="A1211" s="5" t="s">
        <v>140</v>
      </c>
      <c r="B1211" s="5" t="s">
        <v>139</v>
      </c>
      <c r="C1211" s="5" t="s">
        <v>154</v>
      </c>
      <c r="D1211" s="5" t="s">
        <v>3881</v>
      </c>
      <c r="E1211" s="8" t="s">
        <v>3882</v>
      </c>
      <c r="F1211" s="8" t="s">
        <v>3883</v>
      </c>
      <c r="G1211" s="5" t="s">
        <v>442</v>
      </c>
      <c r="H1211" s="6">
        <v>6550</v>
      </c>
      <c r="I1211" s="6"/>
      <c r="J1211" s="5"/>
      <c r="K1211" s="6"/>
      <c r="L1211" s="6"/>
      <c r="M1211" s="6"/>
    </row>
    <row r="1212" spans="1:13" x14ac:dyDescent="0.25">
      <c r="A1212" s="5" t="s">
        <v>140</v>
      </c>
      <c r="B1212" s="5" t="s">
        <v>139</v>
      </c>
      <c r="C1212" s="5" t="s">
        <v>154</v>
      </c>
      <c r="D1212" s="5" t="s">
        <v>3884</v>
      </c>
      <c r="E1212" s="8" t="s">
        <v>3885</v>
      </c>
      <c r="F1212" s="8" t="s">
        <v>3886</v>
      </c>
      <c r="G1212" s="5" t="s">
        <v>442</v>
      </c>
      <c r="H1212" s="6">
        <v>4480</v>
      </c>
      <c r="I1212" s="6"/>
      <c r="J1212" s="5"/>
      <c r="K1212" s="6"/>
      <c r="L1212" s="6"/>
      <c r="M1212" s="6"/>
    </row>
    <row r="1213" spans="1:13" x14ac:dyDescent="0.25">
      <c r="A1213" s="5" t="s">
        <v>140</v>
      </c>
      <c r="B1213" s="5" t="s">
        <v>139</v>
      </c>
      <c r="C1213" s="5" t="s">
        <v>154</v>
      </c>
      <c r="D1213" s="5" t="s">
        <v>3887</v>
      </c>
      <c r="E1213" s="8" t="s">
        <v>3888</v>
      </c>
      <c r="F1213" s="8" t="s">
        <v>2401</v>
      </c>
      <c r="G1213" s="5" t="s">
        <v>442</v>
      </c>
      <c r="H1213" s="6">
        <v>6800</v>
      </c>
      <c r="I1213" s="6"/>
      <c r="J1213" s="5"/>
      <c r="K1213" s="6"/>
      <c r="L1213" s="6"/>
      <c r="M1213" s="6"/>
    </row>
    <row r="1214" spans="1:13" x14ac:dyDescent="0.25">
      <c r="A1214" s="5" t="s">
        <v>140</v>
      </c>
      <c r="B1214" s="5" t="s">
        <v>139</v>
      </c>
      <c r="C1214" s="5" t="s">
        <v>154</v>
      </c>
      <c r="D1214" s="5" t="s">
        <v>3889</v>
      </c>
      <c r="E1214" s="8" t="s">
        <v>3890</v>
      </c>
      <c r="F1214" s="8" t="s">
        <v>3891</v>
      </c>
      <c r="G1214" s="5" t="s">
        <v>442</v>
      </c>
      <c r="H1214" s="6">
        <v>4800</v>
      </c>
      <c r="I1214" s="6"/>
      <c r="J1214" s="5"/>
      <c r="K1214" s="6"/>
      <c r="L1214" s="6"/>
      <c r="M1214" s="6"/>
    </row>
    <row r="1215" spans="1:13" x14ac:dyDescent="0.25">
      <c r="A1215" s="5" t="s">
        <v>140</v>
      </c>
      <c r="B1215" s="5" t="s">
        <v>139</v>
      </c>
      <c r="C1215" s="5" t="s">
        <v>154</v>
      </c>
      <c r="D1215" s="5" t="s">
        <v>3892</v>
      </c>
      <c r="E1215" s="8" t="s">
        <v>3893</v>
      </c>
      <c r="F1215" s="8" t="s">
        <v>3894</v>
      </c>
      <c r="G1215" s="5" t="s">
        <v>446</v>
      </c>
      <c r="H1215" s="6">
        <v>3200</v>
      </c>
      <c r="I1215" s="6">
        <v>3200</v>
      </c>
      <c r="J1215" s="7">
        <v>1</v>
      </c>
      <c r="K1215" s="6"/>
      <c r="L1215" s="6"/>
      <c r="M1215" s="6">
        <v>3200</v>
      </c>
    </row>
    <row r="1216" spans="1:13" x14ac:dyDescent="0.25">
      <c r="A1216" s="5" t="s">
        <v>140</v>
      </c>
      <c r="B1216" s="5" t="s">
        <v>139</v>
      </c>
      <c r="C1216" s="5" t="s">
        <v>154</v>
      </c>
      <c r="D1216" s="5" t="s">
        <v>3895</v>
      </c>
      <c r="E1216" s="8" t="s">
        <v>3896</v>
      </c>
      <c r="F1216" s="8" t="s">
        <v>3214</v>
      </c>
      <c r="G1216" s="5" t="s">
        <v>442</v>
      </c>
      <c r="H1216" s="6">
        <v>4800</v>
      </c>
      <c r="I1216" s="6"/>
      <c r="J1216" s="5"/>
      <c r="K1216" s="6"/>
      <c r="L1216" s="6"/>
      <c r="M1216" s="6"/>
    </row>
    <row r="1217" spans="1:13" ht="30" x14ac:dyDescent="0.25">
      <c r="A1217" s="5" t="s">
        <v>140</v>
      </c>
      <c r="B1217" s="5" t="s">
        <v>139</v>
      </c>
      <c r="C1217" s="5" t="s">
        <v>154</v>
      </c>
      <c r="D1217" s="5" t="s">
        <v>3897</v>
      </c>
      <c r="E1217" s="8" t="s">
        <v>3898</v>
      </c>
      <c r="F1217" s="8" t="s">
        <v>3899</v>
      </c>
      <c r="G1217" s="5" t="s">
        <v>442</v>
      </c>
      <c r="H1217" s="6">
        <v>7810</v>
      </c>
      <c r="I1217" s="6"/>
      <c r="J1217" s="5"/>
      <c r="K1217" s="6"/>
      <c r="L1217" s="6"/>
      <c r="M1217" s="6"/>
    </row>
    <row r="1218" spans="1:13" ht="30" x14ac:dyDescent="0.25">
      <c r="A1218" s="5" t="s">
        <v>140</v>
      </c>
      <c r="B1218" s="5" t="s">
        <v>139</v>
      </c>
      <c r="C1218" s="5" t="s">
        <v>154</v>
      </c>
      <c r="D1218" s="5" t="s">
        <v>3900</v>
      </c>
      <c r="E1218" s="8" t="s">
        <v>3901</v>
      </c>
      <c r="F1218" s="8" t="s">
        <v>3902</v>
      </c>
      <c r="G1218" s="5" t="s">
        <v>442</v>
      </c>
      <c r="H1218" s="6">
        <v>10000</v>
      </c>
      <c r="I1218" s="6"/>
      <c r="J1218" s="5"/>
      <c r="K1218" s="6">
        <v>2950</v>
      </c>
      <c r="L1218" s="6"/>
      <c r="M1218" s="6">
        <v>2950</v>
      </c>
    </row>
    <row r="1219" spans="1:13" x14ac:dyDescent="0.25">
      <c r="A1219" s="5" t="s">
        <v>140</v>
      </c>
      <c r="B1219" s="5" t="s">
        <v>139</v>
      </c>
      <c r="C1219" s="5" t="s">
        <v>154</v>
      </c>
      <c r="D1219" s="5" t="s">
        <v>3903</v>
      </c>
      <c r="E1219" s="8" t="s">
        <v>3904</v>
      </c>
      <c r="F1219" s="8" t="s">
        <v>3905</v>
      </c>
      <c r="G1219" s="5" t="s">
        <v>442</v>
      </c>
      <c r="H1219" s="6">
        <v>3200</v>
      </c>
      <c r="I1219" s="6"/>
      <c r="J1219" s="5"/>
      <c r="K1219" s="6">
        <v>3200</v>
      </c>
      <c r="L1219" s="6"/>
      <c r="M1219" s="6">
        <v>3200</v>
      </c>
    </row>
    <row r="1220" spans="1:13" x14ac:dyDescent="0.25">
      <c r="A1220" s="5" t="s">
        <v>140</v>
      </c>
      <c r="B1220" s="5" t="s">
        <v>139</v>
      </c>
      <c r="C1220" s="5" t="s">
        <v>154</v>
      </c>
      <c r="D1220" s="5" t="s">
        <v>3906</v>
      </c>
      <c r="E1220" s="8" t="s">
        <v>3907</v>
      </c>
      <c r="F1220" s="8" t="s">
        <v>3908</v>
      </c>
      <c r="G1220" s="5" t="s">
        <v>442</v>
      </c>
      <c r="H1220" s="6">
        <v>10000</v>
      </c>
      <c r="I1220" s="6"/>
      <c r="J1220" s="5"/>
      <c r="K1220" s="6"/>
      <c r="L1220" s="6"/>
      <c r="M1220" s="6"/>
    </row>
    <row r="1221" spans="1:13" x14ac:dyDescent="0.25">
      <c r="A1221" s="5" t="s">
        <v>140</v>
      </c>
      <c r="B1221" s="5" t="s">
        <v>139</v>
      </c>
      <c r="C1221" s="5" t="s">
        <v>154</v>
      </c>
      <c r="D1221" s="5" t="s">
        <v>3909</v>
      </c>
      <c r="E1221" s="8" t="s">
        <v>3910</v>
      </c>
      <c r="F1221" s="8" t="s">
        <v>3911</v>
      </c>
      <c r="G1221" s="5" t="s">
        <v>442</v>
      </c>
      <c r="H1221" s="6">
        <v>9870</v>
      </c>
      <c r="I1221" s="6"/>
      <c r="J1221" s="5"/>
      <c r="K1221" s="6"/>
      <c r="L1221" s="6"/>
      <c r="M1221" s="6"/>
    </row>
    <row r="1222" spans="1:13" ht="30" x14ac:dyDescent="0.25">
      <c r="A1222" s="5" t="s">
        <v>140</v>
      </c>
      <c r="B1222" s="5" t="s">
        <v>139</v>
      </c>
      <c r="C1222" s="5" t="s">
        <v>154</v>
      </c>
      <c r="D1222" s="5" t="s">
        <v>3912</v>
      </c>
      <c r="E1222" s="8" t="s">
        <v>3913</v>
      </c>
      <c r="F1222" s="8" t="s">
        <v>3914</v>
      </c>
      <c r="G1222" s="5" t="s">
        <v>442</v>
      </c>
      <c r="H1222" s="6">
        <v>4800</v>
      </c>
      <c r="I1222" s="6"/>
      <c r="J1222" s="5"/>
      <c r="K1222" s="6"/>
      <c r="L1222" s="6"/>
      <c r="M1222" s="6"/>
    </row>
    <row r="1223" spans="1:13" x14ac:dyDescent="0.25">
      <c r="A1223" s="5" t="s">
        <v>140</v>
      </c>
      <c r="B1223" s="5" t="s">
        <v>139</v>
      </c>
      <c r="C1223" s="5" t="s">
        <v>154</v>
      </c>
      <c r="D1223" s="5" t="s">
        <v>3915</v>
      </c>
      <c r="E1223" s="8" t="s">
        <v>3916</v>
      </c>
      <c r="F1223" s="8" t="s">
        <v>3917</v>
      </c>
      <c r="G1223" s="5" t="s">
        <v>442</v>
      </c>
      <c r="H1223" s="6">
        <v>6720</v>
      </c>
      <c r="I1223" s="6"/>
      <c r="J1223" s="5"/>
      <c r="K1223" s="6"/>
      <c r="L1223" s="6"/>
      <c r="M1223" s="6"/>
    </row>
    <row r="1224" spans="1:13" ht="30" x14ac:dyDescent="0.25">
      <c r="A1224" s="5" t="s">
        <v>140</v>
      </c>
      <c r="B1224" s="5" t="s">
        <v>139</v>
      </c>
      <c r="C1224" s="5" t="s">
        <v>154</v>
      </c>
      <c r="D1224" s="5" t="s">
        <v>3918</v>
      </c>
      <c r="E1224" s="8" t="s">
        <v>3919</v>
      </c>
      <c r="F1224" s="8" t="s">
        <v>3920</v>
      </c>
      <c r="G1224" s="5" t="s">
        <v>442</v>
      </c>
      <c r="H1224" s="6">
        <v>4800</v>
      </c>
      <c r="I1224" s="6"/>
      <c r="J1224" s="5"/>
      <c r="K1224" s="6"/>
      <c r="L1224" s="6"/>
      <c r="M1224" s="6"/>
    </row>
    <row r="1225" spans="1:13" ht="30" x14ac:dyDescent="0.25">
      <c r="A1225" s="5" t="s">
        <v>140</v>
      </c>
      <c r="B1225" s="5" t="s">
        <v>139</v>
      </c>
      <c r="C1225" s="5" t="s">
        <v>154</v>
      </c>
      <c r="D1225" s="5" t="s">
        <v>3921</v>
      </c>
      <c r="E1225" s="8" t="s">
        <v>3922</v>
      </c>
      <c r="F1225" s="8" t="s">
        <v>3923</v>
      </c>
      <c r="G1225" s="5" t="s">
        <v>442</v>
      </c>
      <c r="H1225" s="6">
        <v>6435</v>
      </c>
      <c r="I1225" s="6"/>
      <c r="J1225" s="5"/>
      <c r="K1225" s="6"/>
      <c r="L1225" s="6"/>
      <c r="M1225" s="6"/>
    </row>
    <row r="1226" spans="1:13" ht="30" x14ac:dyDescent="0.25">
      <c r="A1226" s="5" t="s">
        <v>140</v>
      </c>
      <c r="B1226" s="5" t="s">
        <v>139</v>
      </c>
      <c r="C1226" s="5" t="s">
        <v>154</v>
      </c>
      <c r="D1226" s="5" t="s">
        <v>3924</v>
      </c>
      <c r="E1226" s="8" t="s">
        <v>3925</v>
      </c>
      <c r="F1226" s="8" t="s">
        <v>3926</v>
      </c>
      <c r="G1226" s="5" t="s">
        <v>442</v>
      </c>
      <c r="H1226" s="6">
        <v>9650</v>
      </c>
      <c r="I1226" s="6"/>
      <c r="J1226" s="5"/>
      <c r="K1226" s="6"/>
      <c r="L1226" s="6"/>
      <c r="M1226" s="6"/>
    </row>
    <row r="1227" spans="1:13" x14ac:dyDescent="0.25">
      <c r="A1227" s="5" t="s">
        <v>140</v>
      </c>
      <c r="B1227" s="5" t="s">
        <v>139</v>
      </c>
      <c r="C1227" s="5" t="s">
        <v>154</v>
      </c>
      <c r="D1227" s="5" t="s">
        <v>3927</v>
      </c>
      <c r="E1227" s="8" t="s">
        <v>3928</v>
      </c>
      <c r="F1227" s="8" t="s">
        <v>3929</v>
      </c>
      <c r="G1227" s="5" t="s">
        <v>446</v>
      </c>
      <c r="H1227" s="6">
        <v>4800</v>
      </c>
      <c r="I1227" s="6">
        <v>4800</v>
      </c>
      <c r="J1227" s="7">
        <v>1</v>
      </c>
      <c r="K1227" s="6"/>
      <c r="L1227" s="6"/>
      <c r="M1227" s="6">
        <v>4800</v>
      </c>
    </row>
    <row r="1228" spans="1:13" ht="30" x14ac:dyDescent="0.25">
      <c r="A1228" s="5" t="s">
        <v>140</v>
      </c>
      <c r="B1228" s="5" t="s">
        <v>139</v>
      </c>
      <c r="C1228" s="5" t="s">
        <v>154</v>
      </c>
      <c r="D1228" s="5" t="s">
        <v>3930</v>
      </c>
      <c r="E1228" s="8" t="s">
        <v>3931</v>
      </c>
      <c r="F1228" s="8" t="s">
        <v>3932</v>
      </c>
      <c r="G1228" s="5" t="s">
        <v>446</v>
      </c>
      <c r="H1228" s="6">
        <v>5000</v>
      </c>
      <c r="I1228" s="6">
        <v>5000</v>
      </c>
      <c r="J1228" s="7">
        <v>1</v>
      </c>
      <c r="K1228" s="6"/>
      <c r="L1228" s="6"/>
      <c r="M1228" s="6">
        <v>5000</v>
      </c>
    </row>
    <row r="1229" spans="1:13" ht="30" x14ac:dyDescent="0.25">
      <c r="A1229" s="5" t="s">
        <v>140</v>
      </c>
      <c r="B1229" s="5" t="s">
        <v>139</v>
      </c>
      <c r="C1229" s="5" t="s">
        <v>154</v>
      </c>
      <c r="D1229" s="5" t="s">
        <v>3933</v>
      </c>
      <c r="E1229" s="8" t="s">
        <v>3934</v>
      </c>
      <c r="F1229" s="8" t="s">
        <v>3935</v>
      </c>
      <c r="G1229" s="5" t="s">
        <v>446</v>
      </c>
      <c r="H1229" s="6">
        <v>3200</v>
      </c>
      <c r="I1229" s="6">
        <v>3200</v>
      </c>
      <c r="J1229" s="7">
        <v>1</v>
      </c>
      <c r="K1229" s="6"/>
      <c r="L1229" s="6"/>
      <c r="M1229" s="6">
        <v>3200</v>
      </c>
    </row>
    <row r="1230" spans="1:13" ht="30" x14ac:dyDescent="0.25">
      <c r="A1230" s="5" t="s">
        <v>140</v>
      </c>
      <c r="B1230" s="5" t="s">
        <v>139</v>
      </c>
      <c r="C1230" s="5" t="s">
        <v>154</v>
      </c>
      <c r="D1230" s="5" t="s">
        <v>3936</v>
      </c>
      <c r="E1230" s="8" t="s">
        <v>3937</v>
      </c>
      <c r="F1230" s="8" t="s">
        <v>3938</v>
      </c>
      <c r="G1230" s="5" t="s">
        <v>442</v>
      </c>
      <c r="H1230" s="6">
        <v>5850</v>
      </c>
      <c r="I1230" s="6"/>
      <c r="J1230" s="5"/>
      <c r="K1230" s="6"/>
      <c r="L1230" s="6"/>
      <c r="M1230" s="6"/>
    </row>
    <row r="1231" spans="1:13" ht="30" x14ac:dyDescent="0.25">
      <c r="A1231" s="5" t="s">
        <v>140</v>
      </c>
      <c r="B1231" s="5" t="s">
        <v>139</v>
      </c>
      <c r="C1231" s="5" t="s">
        <v>154</v>
      </c>
      <c r="D1231" s="5" t="s">
        <v>3939</v>
      </c>
      <c r="E1231" s="8" t="s">
        <v>3940</v>
      </c>
      <c r="F1231" s="8" t="s">
        <v>3941</v>
      </c>
      <c r="G1231" s="5" t="s">
        <v>442</v>
      </c>
      <c r="H1231" s="6">
        <v>10000</v>
      </c>
      <c r="I1231" s="6"/>
      <c r="J1231" s="5"/>
      <c r="K1231" s="6">
        <v>10000</v>
      </c>
      <c r="L1231" s="6"/>
      <c r="M1231" s="6">
        <v>10000</v>
      </c>
    </row>
    <row r="1232" spans="1:13" x14ac:dyDescent="0.25">
      <c r="A1232" s="5" t="s">
        <v>140</v>
      </c>
      <c r="B1232" s="5" t="s">
        <v>139</v>
      </c>
      <c r="C1232" s="5" t="s">
        <v>154</v>
      </c>
      <c r="D1232" s="5" t="s">
        <v>3942</v>
      </c>
      <c r="E1232" s="8" t="s">
        <v>3943</v>
      </c>
      <c r="F1232" s="8" t="s">
        <v>3944</v>
      </c>
      <c r="G1232" s="5" t="s">
        <v>442</v>
      </c>
      <c r="H1232" s="6">
        <v>3200</v>
      </c>
      <c r="I1232" s="6"/>
      <c r="J1232" s="5"/>
      <c r="K1232" s="6"/>
      <c r="L1232" s="6"/>
      <c r="M1232" s="6"/>
    </row>
    <row r="1233" spans="1:13" ht="30" x14ac:dyDescent="0.25">
      <c r="A1233" s="5" t="s">
        <v>140</v>
      </c>
      <c r="B1233" s="5" t="s">
        <v>139</v>
      </c>
      <c r="C1233" s="5" t="s">
        <v>154</v>
      </c>
      <c r="D1233" s="5" t="s">
        <v>3945</v>
      </c>
      <c r="E1233" s="8" t="s">
        <v>3946</v>
      </c>
      <c r="F1233" s="8" t="s">
        <v>3947</v>
      </c>
      <c r="G1233" s="5" t="s">
        <v>442</v>
      </c>
      <c r="H1233" s="6">
        <v>9920</v>
      </c>
      <c r="I1233" s="6"/>
      <c r="J1233" s="5"/>
      <c r="K1233" s="6"/>
      <c r="L1233" s="6"/>
      <c r="M1233" s="6"/>
    </row>
    <row r="1234" spans="1:13" ht="30" x14ac:dyDescent="0.25">
      <c r="A1234" s="5" t="s">
        <v>140</v>
      </c>
      <c r="B1234" s="5" t="s">
        <v>139</v>
      </c>
      <c r="C1234" s="5" t="s">
        <v>154</v>
      </c>
      <c r="D1234" s="5" t="s">
        <v>3948</v>
      </c>
      <c r="E1234" s="8" t="s">
        <v>3949</v>
      </c>
      <c r="F1234" s="8" t="s">
        <v>2993</v>
      </c>
      <c r="G1234" s="5" t="s">
        <v>442</v>
      </c>
      <c r="H1234" s="6">
        <v>5520</v>
      </c>
      <c r="I1234" s="6"/>
      <c r="J1234" s="5"/>
      <c r="K1234" s="6"/>
      <c r="L1234" s="6"/>
      <c r="M1234" s="6"/>
    </row>
    <row r="1235" spans="1:13" x14ac:dyDescent="0.25">
      <c r="A1235" s="5" t="s">
        <v>140</v>
      </c>
      <c r="B1235" s="5" t="s">
        <v>139</v>
      </c>
      <c r="C1235" s="5" t="s">
        <v>154</v>
      </c>
      <c r="D1235" s="5" t="s">
        <v>3950</v>
      </c>
      <c r="E1235" s="8" t="s">
        <v>3951</v>
      </c>
      <c r="F1235" s="8" t="s">
        <v>2389</v>
      </c>
      <c r="G1235" s="5" t="s">
        <v>446</v>
      </c>
      <c r="H1235" s="6">
        <v>5520</v>
      </c>
      <c r="I1235" s="6">
        <v>5520</v>
      </c>
      <c r="J1235" s="7">
        <v>1</v>
      </c>
      <c r="K1235" s="6"/>
      <c r="L1235" s="6"/>
      <c r="M1235" s="6">
        <v>5520</v>
      </c>
    </row>
    <row r="1236" spans="1:13" ht="30" x14ac:dyDescent="0.25">
      <c r="A1236" s="5" t="s">
        <v>140</v>
      </c>
      <c r="B1236" s="5" t="s">
        <v>139</v>
      </c>
      <c r="C1236" s="5" t="s">
        <v>154</v>
      </c>
      <c r="D1236" s="5" t="s">
        <v>3952</v>
      </c>
      <c r="E1236" s="8" t="s">
        <v>3953</v>
      </c>
      <c r="F1236" s="8" t="s">
        <v>3954</v>
      </c>
      <c r="G1236" s="5" t="s">
        <v>446</v>
      </c>
      <c r="H1236" s="6">
        <v>4450</v>
      </c>
      <c r="I1236" s="6">
        <v>4450</v>
      </c>
      <c r="J1236" s="7">
        <v>1</v>
      </c>
      <c r="K1236" s="6"/>
      <c r="L1236" s="6"/>
      <c r="M1236" s="6">
        <v>4450</v>
      </c>
    </row>
    <row r="1237" spans="1:13" x14ac:dyDescent="0.25">
      <c r="A1237" s="5" t="s">
        <v>140</v>
      </c>
      <c r="B1237" s="5" t="s">
        <v>139</v>
      </c>
      <c r="C1237" s="5" t="s">
        <v>154</v>
      </c>
      <c r="D1237" s="5" t="s">
        <v>3955</v>
      </c>
      <c r="E1237" s="8" t="s">
        <v>3956</v>
      </c>
      <c r="F1237" s="8" t="s">
        <v>3957</v>
      </c>
      <c r="G1237" s="5" t="s">
        <v>442</v>
      </c>
      <c r="H1237" s="6">
        <v>4800</v>
      </c>
      <c r="I1237" s="6"/>
      <c r="J1237" s="5"/>
      <c r="K1237" s="6"/>
      <c r="L1237" s="6"/>
      <c r="M1237" s="6"/>
    </row>
    <row r="1238" spans="1:13" x14ac:dyDescent="0.25">
      <c r="A1238" s="5" t="s">
        <v>140</v>
      </c>
      <c r="B1238" s="5" t="s">
        <v>139</v>
      </c>
      <c r="C1238" s="5" t="s">
        <v>154</v>
      </c>
      <c r="D1238" s="5" t="s">
        <v>3958</v>
      </c>
      <c r="E1238" s="8" t="s">
        <v>3959</v>
      </c>
      <c r="F1238" s="8" t="s">
        <v>3960</v>
      </c>
      <c r="G1238" s="5" t="s">
        <v>442</v>
      </c>
      <c r="H1238" s="6">
        <v>7000</v>
      </c>
      <c r="I1238" s="6"/>
      <c r="J1238" s="5"/>
      <c r="K1238" s="6">
        <v>6839</v>
      </c>
      <c r="L1238" s="6"/>
      <c r="M1238" s="6">
        <v>6839</v>
      </c>
    </row>
    <row r="1239" spans="1:13" ht="30" x14ac:dyDescent="0.25">
      <c r="A1239" s="5" t="s">
        <v>140</v>
      </c>
      <c r="B1239" s="5" t="s">
        <v>139</v>
      </c>
      <c r="C1239" s="5" t="s">
        <v>154</v>
      </c>
      <c r="D1239" s="5" t="s">
        <v>3961</v>
      </c>
      <c r="E1239" s="8" t="s">
        <v>3962</v>
      </c>
      <c r="F1239" s="8" t="s">
        <v>3963</v>
      </c>
      <c r="G1239" s="5" t="s">
        <v>442</v>
      </c>
      <c r="H1239" s="6">
        <v>7050</v>
      </c>
      <c r="I1239" s="6"/>
      <c r="J1239" s="5"/>
      <c r="K1239" s="6"/>
      <c r="L1239" s="6"/>
      <c r="M1239" s="6"/>
    </row>
    <row r="1240" spans="1:13" x14ac:dyDescent="0.25">
      <c r="A1240" s="5" t="s">
        <v>140</v>
      </c>
      <c r="B1240" s="5" t="s">
        <v>139</v>
      </c>
      <c r="C1240" s="5" t="s">
        <v>154</v>
      </c>
      <c r="D1240" s="5" t="s">
        <v>3964</v>
      </c>
      <c r="E1240" s="8" t="s">
        <v>3965</v>
      </c>
      <c r="F1240" s="8" t="s">
        <v>3966</v>
      </c>
      <c r="G1240" s="5" t="s">
        <v>442</v>
      </c>
      <c r="H1240" s="6">
        <v>8946</v>
      </c>
      <c r="I1240" s="6"/>
      <c r="J1240" s="5"/>
      <c r="K1240" s="6"/>
      <c r="L1240" s="6"/>
      <c r="M1240" s="6"/>
    </row>
    <row r="1241" spans="1:13" ht="60" x14ac:dyDescent="0.25">
      <c r="A1241" s="5" t="s">
        <v>140</v>
      </c>
      <c r="B1241" s="5" t="s">
        <v>139</v>
      </c>
      <c r="C1241" s="5" t="s">
        <v>154</v>
      </c>
      <c r="D1241" s="5" t="s">
        <v>3967</v>
      </c>
      <c r="E1241" s="8" t="s">
        <v>3968</v>
      </c>
      <c r="F1241" s="8" t="s">
        <v>3969</v>
      </c>
      <c r="G1241" s="5" t="s">
        <v>446</v>
      </c>
      <c r="H1241" s="6">
        <v>3950</v>
      </c>
      <c r="I1241" s="6">
        <v>3950</v>
      </c>
      <c r="J1241" s="7">
        <v>1</v>
      </c>
      <c r="K1241" s="6"/>
      <c r="L1241" s="6"/>
      <c r="M1241" s="6">
        <v>3950</v>
      </c>
    </row>
    <row r="1242" spans="1:13" x14ac:dyDescent="0.25">
      <c r="A1242" s="5" t="s">
        <v>140</v>
      </c>
      <c r="B1242" s="5" t="s">
        <v>139</v>
      </c>
      <c r="C1242" s="5" t="s">
        <v>154</v>
      </c>
      <c r="D1242" s="5" t="s">
        <v>3970</v>
      </c>
      <c r="E1242" s="8" t="s">
        <v>3971</v>
      </c>
      <c r="F1242" s="8" t="s">
        <v>3972</v>
      </c>
      <c r="G1242" s="5" t="s">
        <v>442</v>
      </c>
      <c r="H1242" s="6">
        <v>4800</v>
      </c>
      <c r="I1242" s="6"/>
      <c r="J1242" s="5"/>
      <c r="K1242" s="6"/>
      <c r="L1242" s="6"/>
      <c r="M1242" s="6"/>
    </row>
    <row r="1243" spans="1:13" x14ac:dyDescent="0.25">
      <c r="A1243" s="5" t="s">
        <v>140</v>
      </c>
      <c r="B1243" s="5" t="s">
        <v>139</v>
      </c>
      <c r="C1243" s="5" t="s">
        <v>154</v>
      </c>
      <c r="D1243" s="5" t="s">
        <v>3973</v>
      </c>
      <c r="E1243" s="8" t="s">
        <v>3974</v>
      </c>
      <c r="F1243" s="8" t="s">
        <v>3975</v>
      </c>
      <c r="G1243" s="5" t="s">
        <v>442</v>
      </c>
      <c r="H1243" s="6">
        <v>8395</v>
      </c>
      <c r="I1243" s="6"/>
      <c r="J1243" s="5"/>
      <c r="K1243" s="6"/>
      <c r="L1243" s="6"/>
      <c r="M1243" s="6"/>
    </row>
    <row r="1244" spans="1:13" x14ac:dyDescent="0.25">
      <c r="A1244" s="5" t="s">
        <v>140</v>
      </c>
      <c r="B1244" s="5" t="s">
        <v>139</v>
      </c>
      <c r="C1244" s="5" t="s">
        <v>154</v>
      </c>
      <c r="D1244" s="5" t="s">
        <v>3976</v>
      </c>
      <c r="E1244" s="8" t="s">
        <v>3977</v>
      </c>
      <c r="F1244" s="8" t="s">
        <v>3978</v>
      </c>
      <c r="G1244" s="5" t="s">
        <v>442</v>
      </c>
      <c r="H1244" s="6">
        <v>6720</v>
      </c>
      <c r="I1244" s="6"/>
      <c r="J1244" s="5"/>
      <c r="K1244" s="6"/>
      <c r="L1244" s="6"/>
      <c r="M1244" s="6"/>
    </row>
    <row r="1245" spans="1:13" ht="30" x14ac:dyDescent="0.25">
      <c r="A1245" s="5" t="s">
        <v>140</v>
      </c>
      <c r="B1245" s="5" t="s">
        <v>139</v>
      </c>
      <c r="C1245" s="5" t="s">
        <v>154</v>
      </c>
      <c r="D1245" s="5" t="s">
        <v>3979</v>
      </c>
      <c r="E1245" s="8" t="s">
        <v>3980</v>
      </c>
      <c r="F1245" s="8" t="s">
        <v>3981</v>
      </c>
      <c r="G1245" s="5" t="s">
        <v>442</v>
      </c>
      <c r="H1245" s="6">
        <v>9870</v>
      </c>
      <c r="I1245" s="6"/>
      <c r="J1245" s="5"/>
      <c r="K1245" s="6"/>
      <c r="L1245" s="6"/>
      <c r="M1245" s="6"/>
    </row>
    <row r="1246" spans="1:13" x14ac:dyDescent="0.25">
      <c r="A1246" s="5" t="s">
        <v>140</v>
      </c>
      <c r="B1246" s="5" t="s">
        <v>139</v>
      </c>
      <c r="C1246" s="5" t="s">
        <v>154</v>
      </c>
      <c r="D1246" s="5" t="s">
        <v>3982</v>
      </c>
      <c r="E1246" s="8" t="s">
        <v>3983</v>
      </c>
      <c r="F1246" s="8" t="s">
        <v>3984</v>
      </c>
      <c r="G1246" s="5" t="s">
        <v>442</v>
      </c>
      <c r="H1246" s="6">
        <v>7010</v>
      </c>
      <c r="I1246" s="6"/>
      <c r="J1246" s="5"/>
      <c r="K1246" s="6"/>
      <c r="L1246" s="6"/>
      <c r="M1246" s="6"/>
    </row>
    <row r="1247" spans="1:13" x14ac:dyDescent="0.25">
      <c r="A1247" s="5" t="s">
        <v>140</v>
      </c>
      <c r="B1247" s="5" t="s">
        <v>139</v>
      </c>
      <c r="C1247" s="5" t="s">
        <v>154</v>
      </c>
      <c r="D1247" s="5" t="s">
        <v>3985</v>
      </c>
      <c r="E1247" s="8" t="s">
        <v>3986</v>
      </c>
      <c r="F1247" s="8" t="s">
        <v>3987</v>
      </c>
      <c r="G1247" s="5" t="s">
        <v>446</v>
      </c>
      <c r="H1247" s="6">
        <v>4800</v>
      </c>
      <c r="I1247" s="6">
        <v>4800</v>
      </c>
      <c r="J1247" s="7">
        <v>1</v>
      </c>
      <c r="K1247" s="6"/>
      <c r="L1247" s="6"/>
      <c r="M1247" s="6">
        <v>4800</v>
      </c>
    </row>
    <row r="1248" spans="1:13" x14ac:dyDescent="0.25">
      <c r="A1248" s="5" t="s">
        <v>140</v>
      </c>
      <c r="B1248" s="5" t="s">
        <v>139</v>
      </c>
      <c r="C1248" s="5" t="s">
        <v>154</v>
      </c>
      <c r="D1248" s="5" t="s">
        <v>3988</v>
      </c>
      <c r="E1248" s="8" t="s">
        <v>3989</v>
      </c>
      <c r="F1248" s="8" t="s">
        <v>3990</v>
      </c>
      <c r="G1248" s="5" t="s">
        <v>442</v>
      </c>
      <c r="H1248" s="6">
        <v>9870</v>
      </c>
      <c r="I1248" s="6"/>
      <c r="J1248" s="5"/>
      <c r="K1248" s="6"/>
      <c r="L1248" s="6"/>
      <c r="M1248" s="6"/>
    </row>
    <row r="1249" spans="1:13" x14ac:dyDescent="0.25">
      <c r="A1249" s="5" t="s">
        <v>140</v>
      </c>
      <c r="B1249" s="5" t="s">
        <v>139</v>
      </c>
      <c r="C1249" s="5" t="s">
        <v>154</v>
      </c>
      <c r="D1249" s="5" t="s">
        <v>3991</v>
      </c>
      <c r="E1249" s="8" t="s">
        <v>3794</v>
      </c>
      <c r="F1249" s="8" t="s">
        <v>3992</v>
      </c>
      <c r="G1249" s="5" t="s">
        <v>442</v>
      </c>
      <c r="H1249" s="6">
        <v>8740</v>
      </c>
      <c r="I1249" s="6"/>
      <c r="J1249" s="5"/>
      <c r="K1249" s="6"/>
      <c r="L1249" s="6"/>
      <c r="M1249" s="6"/>
    </row>
    <row r="1250" spans="1:13" x14ac:dyDescent="0.25">
      <c r="A1250" s="5" t="s">
        <v>140</v>
      </c>
      <c r="B1250" s="5" t="s">
        <v>139</v>
      </c>
      <c r="C1250" s="5" t="s">
        <v>154</v>
      </c>
      <c r="D1250" s="5" t="s">
        <v>3993</v>
      </c>
      <c r="E1250" s="8" t="s">
        <v>1968</v>
      </c>
      <c r="F1250" s="8" t="s">
        <v>3994</v>
      </c>
      <c r="G1250" s="5" t="s">
        <v>442</v>
      </c>
      <c r="H1250" s="6">
        <v>3200</v>
      </c>
      <c r="I1250" s="6"/>
      <c r="J1250" s="5"/>
      <c r="K1250" s="6"/>
      <c r="L1250" s="6"/>
      <c r="M1250" s="6"/>
    </row>
    <row r="1251" spans="1:13" ht="30" x14ac:dyDescent="0.25">
      <c r="A1251" s="5" t="s">
        <v>140</v>
      </c>
      <c r="B1251" s="5" t="s">
        <v>139</v>
      </c>
      <c r="C1251" s="5" t="s">
        <v>154</v>
      </c>
      <c r="D1251" s="5" t="s">
        <v>3995</v>
      </c>
      <c r="E1251" s="8" t="s">
        <v>3996</v>
      </c>
      <c r="F1251" s="8" t="s">
        <v>3997</v>
      </c>
      <c r="G1251" s="5" t="s">
        <v>442</v>
      </c>
      <c r="H1251" s="6">
        <v>9140</v>
      </c>
      <c r="I1251" s="6"/>
      <c r="J1251" s="5"/>
      <c r="K1251" s="6"/>
      <c r="L1251" s="6"/>
      <c r="M1251" s="6"/>
    </row>
    <row r="1252" spans="1:13" x14ac:dyDescent="0.25">
      <c r="A1252" s="5" t="s">
        <v>140</v>
      </c>
      <c r="B1252" s="5" t="s">
        <v>139</v>
      </c>
      <c r="C1252" s="5" t="s">
        <v>154</v>
      </c>
      <c r="D1252" s="5" t="s">
        <v>3998</v>
      </c>
      <c r="E1252" s="8" t="s">
        <v>3999</v>
      </c>
      <c r="F1252" s="8" t="s">
        <v>4000</v>
      </c>
      <c r="G1252" s="5" t="s">
        <v>442</v>
      </c>
      <c r="H1252" s="6">
        <v>4800</v>
      </c>
      <c r="I1252" s="6"/>
      <c r="J1252" s="5"/>
      <c r="K1252" s="6"/>
      <c r="L1252" s="6"/>
      <c r="M1252" s="6"/>
    </row>
    <row r="1253" spans="1:13" ht="45" x14ac:dyDescent="0.25">
      <c r="A1253" s="5" t="s">
        <v>140</v>
      </c>
      <c r="B1253" s="5" t="s">
        <v>139</v>
      </c>
      <c r="C1253" s="5" t="s">
        <v>154</v>
      </c>
      <c r="D1253" s="5" t="s">
        <v>4001</v>
      </c>
      <c r="E1253" s="8" t="s">
        <v>4002</v>
      </c>
      <c r="F1253" s="8" t="s">
        <v>4003</v>
      </c>
      <c r="G1253" s="5" t="s">
        <v>442</v>
      </c>
      <c r="H1253" s="6">
        <v>7040</v>
      </c>
      <c r="I1253" s="6"/>
      <c r="J1253" s="5"/>
      <c r="K1253" s="6"/>
      <c r="L1253" s="6"/>
      <c r="M1253" s="6"/>
    </row>
    <row r="1254" spans="1:13" ht="30" x14ac:dyDescent="0.25">
      <c r="A1254" s="5" t="s">
        <v>140</v>
      </c>
      <c r="B1254" s="5" t="s">
        <v>139</v>
      </c>
      <c r="C1254" s="5" t="s">
        <v>154</v>
      </c>
      <c r="D1254" s="5" t="s">
        <v>4004</v>
      </c>
      <c r="E1254" s="8" t="s">
        <v>4005</v>
      </c>
      <c r="F1254" s="8" t="s">
        <v>4006</v>
      </c>
      <c r="G1254" s="5" t="s">
        <v>442</v>
      </c>
      <c r="H1254" s="6">
        <v>6230</v>
      </c>
      <c r="I1254" s="6"/>
      <c r="J1254" s="5"/>
      <c r="K1254" s="6">
        <v>6230</v>
      </c>
      <c r="L1254" s="6"/>
      <c r="M1254" s="6">
        <v>6230</v>
      </c>
    </row>
    <row r="1255" spans="1:13" ht="30" x14ac:dyDescent="0.25">
      <c r="A1255" s="5" t="s">
        <v>140</v>
      </c>
      <c r="B1255" s="5" t="s">
        <v>139</v>
      </c>
      <c r="C1255" s="5" t="s">
        <v>154</v>
      </c>
      <c r="D1255" s="5" t="s">
        <v>4007</v>
      </c>
      <c r="E1255" s="8" t="s">
        <v>4008</v>
      </c>
      <c r="F1255" s="8" t="s">
        <v>4009</v>
      </c>
      <c r="G1255" s="5" t="s">
        <v>442</v>
      </c>
      <c r="H1255" s="6">
        <v>7680</v>
      </c>
      <c r="I1255" s="6"/>
      <c r="J1255" s="5"/>
      <c r="K1255" s="6"/>
      <c r="L1255" s="6"/>
      <c r="M1255" s="6"/>
    </row>
    <row r="1256" spans="1:13" ht="30" x14ac:dyDescent="0.25">
      <c r="A1256" s="5" t="s">
        <v>140</v>
      </c>
      <c r="B1256" s="5" t="s">
        <v>139</v>
      </c>
      <c r="C1256" s="5" t="s">
        <v>154</v>
      </c>
      <c r="D1256" s="5" t="s">
        <v>4010</v>
      </c>
      <c r="E1256" s="8" t="s">
        <v>4011</v>
      </c>
      <c r="F1256" s="8" t="s">
        <v>4012</v>
      </c>
      <c r="G1256" s="5" t="s">
        <v>442</v>
      </c>
      <c r="H1256" s="6">
        <v>10000</v>
      </c>
      <c r="I1256" s="6"/>
      <c r="J1256" s="5"/>
      <c r="K1256" s="6"/>
      <c r="L1256" s="6"/>
      <c r="M1256" s="6"/>
    </row>
    <row r="1257" spans="1:13" x14ac:dyDescent="0.25">
      <c r="A1257" s="5" t="s">
        <v>140</v>
      </c>
      <c r="B1257" s="5" t="s">
        <v>139</v>
      </c>
      <c r="C1257" s="5" t="s">
        <v>154</v>
      </c>
      <c r="D1257" s="5" t="s">
        <v>4013</v>
      </c>
      <c r="E1257" s="8" t="s">
        <v>1980</v>
      </c>
      <c r="F1257" s="8" t="s">
        <v>4014</v>
      </c>
      <c r="G1257" s="5" t="s">
        <v>442</v>
      </c>
      <c r="H1257" s="6">
        <v>6400</v>
      </c>
      <c r="I1257" s="6"/>
      <c r="J1257" s="5"/>
      <c r="K1257" s="6"/>
      <c r="L1257" s="6"/>
      <c r="M1257" s="6"/>
    </row>
    <row r="1258" spans="1:13" ht="30" x14ac:dyDescent="0.25">
      <c r="A1258" s="5" t="s">
        <v>140</v>
      </c>
      <c r="B1258" s="5" t="s">
        <v>139</v>
      </c>
      <c r="C1258" s="5" t="s">
        <v>154</v>
      </c>
      <c r="D1258" s="5" t="s">
        <v>4015</v>
      </c>
      <c r="E1258" s="8" t="s">
        <v>4016</v>
      </c>
      <c r="F1258" s="8" t="s">
        <v>4017</v>
      </c>
      <c r="G1258" s="5" t="s">
        <v>442</v>
      </c>
      <c r="H1258" s="6">
        <v>10000</v>
      </c>
      <c r="I1258" s="6"/>
      <c r="J1258" s="5"/>
      <c r="K1258" s="6"/>
      <c r="L1258" s="6"/>
      <c r="M1258" s="6"/>
    </row>
    <row r="1259" spans="1:13" ht="60" x14ac:dyDescent="0.25">
      <c r="A1259" s="5" t="s">
        <v>140</v>
      </c>
      <c r="B1259" s="5" t="s">
        <v>139</v>
      </c>
      <c r="C1259" s="5" t="s">
        <v>154</v>
      </c>
      <c r="D1259" s="5" t="s">
        <v>4018</v>
      </c>
      <c r="E1259" s="8" t="s">
        <v>4019</v>
      </c>
      <c r="F1259" s="8" t="s">
        <v>4020</v>
      </c>
      <c r="G1259" s="5" t="s">
        <v>442</v>
      </c>
      <c r="H1259" s="6">
        <v>8165</v>
      </c>
      <c r="I1259" s="6"/>
      <c r="J1259" s="5"/>
      <c r="K1259" s="6"/>
      <c r="L1259" s="6"/>
      <c r="M1259" s="6"/>
    </row>
    <row r="1260" spans="1:13" ht="30" x14ac:dyDescent="0.25">
      <c r="A1260" s="5" t="s">
        <v>140</v>
      </c>
      <c r="B1260" s="5" t="s">
        <v>139</v>
      </c>
      <c r="C1260" s="5" t="s">
        <v>154</v>
      </c>
      <c r="D1260" s="5" t="s">
        <v>4021</v>
      </c>
      <c r="E1260" s="8" t="s">
        <v>4022</v>
      </c>
      <c r="F1260" s="8" t="s">
        <v>4023</v>
      </c>
      <c r="G1260" s="5" t="s">
        <v>446</v>
      </c>
      <c r="H1260" s="6">
        <v>10000</v>
      </c>
      <c r="I1260" s="6">
        <v>10000</v>
      </c>
      <c r="J1260" s="7">
        <v>1</v>
      </c>
      <c r="K1260" s="6"/>
      <c r="L1260" s="6"/>
      <c r="M1260" s="6">
        <v>10000</v>
      </c>
    </row>
    <row r="1261" spans="1:13" ht="30" x14ac:dyDescent="0.25">
      <c r="A1261" s="5" t="s">
        <v>140</v>
      </c>
      <c r="B1261" s="5" t="s">
        <v>139</v>
      </c>
      <c r="C1261" s="5" t="s">
        <v>154</v>
      </c>
      <c r="D1261" s="5" t="s">
        <v>4024</v>
      </c>
      <c r="E1261" s="8" t="s">
        <v>4025</v>
      </c>
      <c r="F1261" s="8" t="s">
        <v>4026</v>
      </c>
      <c r="G1261" s="5" t="s">
        <v>442</v>
      </c>
      <c r="H1261" s="6">
        <v>4800</v>
      </c>
      <c r="I1261" s="6"/>
      <c r="J1261" s="5"/>
      <c r="K1261" s="6"/>
      <c r="L1261" s="6"/>
      <c r="M1261" s="6"/>
    </row>
    <row r="1262" spans="1:13" ht="30" x14ac:dyDescent="0.25">
      <c r="A1262" s="5" t="s">
        <v>140</v>
      </c>
      <c r="B1262" s="5" t="s">
        <v>139</v>
      </c>
      <c r="C1262" s="5" t="s">
        <v>154</v>
      </c>
      <c r="D1262" s="5" t="s">
        <v>4027</v>
      </c>
      <c r="E1262" s="8" t="s">
        <v>4028</v>
      </c>
      <c r="F1262" s="8" t="s">
        <v>4029</v>
      </c>
      <c r="G1262" s="5" t="s">
        <v>442</v>
      </c>
      <c r="H1262" s="6">
        <v>6720</v>
      </c>
      <c r="I1262" s="6"/>
      <c r="J1262" s="5"/>
      <c r="K1262" s="6"/>
      <c r="L1262" s="6"/>
      <c r="M1262" s="6"/>
    </row>
    <row r="1263" spans="1:13" ht="30" x14ac:dyDescent="0.25">
      <c r="A1263" s="5" t="s">
        <v>140</v>
      </c>
      <c r="B1263" s="5" t="s">
        <v>139</v>
      </c>
      <c r="C1263" s="5" t="s">
        <v>154</v>
      </c>
      <c r="D1263" s="5" t="s">
        <v>4030</v>
      </c>
      <c r="E1263" s="8" t="s">
        <v>4031</v>
      </c>
      <c r="F1263" s="8" t="s">
        <v>4032</v>
      </c>
      <c r="G1263" s="5" t="s">
        <v>446</v>
      </c>
      <c r="H1263" s="6">
        <v>4800</v>
      </c>
      <c r="I1263" s="6">
        <v>4800</v>
      </c>
      <c r="J1263" s="7">
        <v>1</v>
      </c>
      <c r="K1263" s="6"/>
      <c r="L1263" s="6"/>
      <c r="M1263" s="6">
        <v>4800</v>
      </c>
    </row>
    <row r="1264" spans="1:13" ht="30" x14ac:dyDescent="0.25">
      <c r="A1264" s="5" t="s">
        <v>140</v>
      </c>
      <c r="B1264" s="5" t="s">
        <v>139</v>
      </c>
      <c r="C1264" s="5" t="s">
        <v>154</v>
      </c>
      <c r="D1264" s="5" t="s">
        <v>4033</v>
      </c>
      <c r="E1264" s="8" t="s">
        <v>4034</v>
      </c>
      <c r="F1264" s="8" t="s">
        <v>4035</v>
      </c>
      <c r="G1264" s="5" t="s">
        <v>442</v>
      </c>
      <c r="H1264" s="6">
        <v>9856</v>
      </c>
      <c r="I1264" s="6"/>
      <c r="J1264" s="5"/>
      <c r="K1264" s="6"/>
      <c r="L1264" s="6"/>
      <c r="M1264" s="6"/>
    </row>
    <row r="1265" spans="1:13" x14ac:dyDescent="0.25">
      <c r="A1265" s="5" t="s">
        <v>140</v>
      </c>
      <c r="B1265" s="5" t="s">
        <v>139</v>
      </c>
      <c r="C1265" s="5" t="s">
        <v>154</v>
      </c>
      <c r="D1265" s="5" t="s">
        <v>4036</v>
      </c>
      <c r="E1265" s="8" t="s">
        <v>4037</v>
      </c>
      <c r="F1265" s="8" t="s">
        <v>4038</v>
      </c>
      <c r="G1265" s="5" t="s">
        <v>442</v>
      </c>
      <c r="H1265" s="6">
        <v>7920</v>
      </c>
      <c r="I1265" s="6"/>
      <c r="J1265" s="5"/>
      <c r="K1265" s="6"/>
      <c r="L1265" s="6"/>
      <c r="M1265" s="6"/>
    </row>
    <row r="1266" spans="1:13" ht="30" x14ac:dyDescent="0.25">
      <c r="A1266" s="5" t="s">
        <v>140</v>
      </c>
      <c r="B1266" s="5" t="s">
        <v>139</v>
      </c>
      <c r="C1266" s="5" t="s">
        <v>154</v>
      </c>
      <c r="D1266" s="5" t="s">
        <v>4039</v>
      </c>
      <c r="E1266" s="8" t="s">
        <v>4040</v>
      </c>
      <c r="F1266" s="8" t="s">
        <v>4041</v>
      </c>
      <c r="G1266" s="5" t="s">
        <v>442</v>
      </c>
      <c r="H1266" s="6">
        <v>10000</v>
      </c>
      <c r="I1266" s="6"/>
      <c r="J1266" s="5"/>
      <c r="K1266" s="6"/>
      <c r="L1266" s="6"/>
      <c r="M1266" s="6"/>
    </row>
    <row r="1267" spans="1:13" x14ac:dyDescent="0.25">
      <c r="A1267" s="5" t="s">
        <v>140</v>
      </c>
      <c r="B1267" s="5" t="s">
        <v>139</v>
      </c>
      <c r="C1267" s="5" t="s">
        <v>154</v>
      </c>
      <c r="D1267" s="5" t="s">
        <v>4042</v>
      </c>
      <c r="E1267" s="8" t="s">
        <v>4043</v>
      </c>
      <c r="F1267" s="8" t="s">
        <v>4044</v>
      </c>
      <c r="G1267" s="5" t="s">
        <v>442</v>
      </c>
      <c r="H1267" s="6">
        <v>9877</v>
      </c>
      <c r="I1267" s="6"/>
      <c r="J1267" s="5"/>
      <c r="K1267" s="6"/>
      <c r="L1267" s="6"/>
      <c r="M1267" s="6"/>
    </row>
    <row r="1268" spans="1:13" x14ac:dyDescent="0.25">
      <c r="A1268" s="5" t="s">
        <v>140</v>
      </c>
      <c r="B1268" s="5" t="s">
        <v>139</v>
      </c>
      <c r="C1268" s="5" t="s">
        <v>154</v>
      </c>
      <c r="D1268" s="5" t="s">
        <v>4045</v>
      </c>
      <c r="E1268" s="8" t="s">
        <v>4046</v>
      </c>
      <c r="F1268" s="8" t="s">
        <v>4047</v>
      </c>
      <c r="G1268" s="5" t="s">
        <v>446</v>
      </c>
      <c r="H1268" s="6">
        <v>4800</v>
      </c>
      <c r="I1268" s="6">
        <v>4800</v>
      </c>
      <c r="J1268" s="7">
        <v>0.88239999999999996</v>
      </c>
      <c r="K1268" s="6"/>
      <c r="L1268" s="6"/>
      <c r="M1268" s="6">
        <v>4800</v>
      </c>
    </row>
    <row r="1269" spans="1:13" x14ac:dyDescent="0.25">
      <c r="A1269" s="5" t="s">
        <v>140</v>
      </c>
      <c r="B1269" s="5" t="s">
        <v>139</v>
      </c>
      <c r="C1269" s="5" t="s">
        <v>154</v>
      </c>
      <c r="D1269" s="5" t="s">
        <v>4048</v>
      </c>
      <c r="E1269" s="8" t="s">
        <v>4049</v>
      </c>
      <c r="F1269" s="8" t="s">
        <v>2267</v>
      </c>
      <c r="G1269" s="5" t="s">
        <v>446</v>
      </c>
      <c r="H1269" s="6">
        <v>4800</v>
      </c>
      <c r="I1269" s="6">
        <v>4800</v>
      </c>
      <c r="J1269" s="7">
        <v>1</v>
      </c>
      <c r="K1269" s="6"/>
      <c r="L1269" s="6"/>
      <c r="M1269" s="6">
        <v>4800</v>
      </c>
    </row>
    <row r="1270" spans="1:13" x14ac:dyDescent="0.25">
      <c r="A1270" s="5" t="s">
        <v>140</v>
      </c>
      <c r="B1270" s="5" t="s">
        <v>139</v>
      </c>
      <c r="C1270" s="5" t="s">
        <v>154</v>
      </c>
      <c r="D1270" s="5" t="s">
        <v>4050</v>
      </c>
      <c r="E1270" s="8" t="s">
        <v>4051</v>
      </c>
      <c r="F1270" s="8" t="s">
        <v>4052</v>
      </c>
      <c r="G1270" s="5" t="s">
        <v>442</v>
      </c>
      <c r="H1270" s="6">
        <v>8530</v>
      </c>
      <c r="I1270" s="6"/>
      <c r="J1270" s="5"/>
      <c r="K1270" s="6"/>
      <c r="L1270" s="6"/>
      <c r="M1270" s="6"/>
    </row>
    <row r="1271" spans="1:13" x14ac:dyDescent="0.25">
      <c r="A1271" s="5" t="s">
        <v>140</v>
      </c>
      <c r="B1271" s="5" t="s">
        <v>139</v>
      </c>
      <c r="C1271" s="5" t="s">
        <v>154</v>
      </c>
      <c r="D1271" s="5" t="s">
        <v>4053</v>
      </c>
      <c r="E1271" s="8" t="s">
        <v>4054</v>
      </c>
      <c r="F1271" s="8" t="s">
        <v>4055</v>
      </c>
      <c r="G1271" s="5" t="s">
        <v>446</v>
      </c>
      <c r="H1271" s="6">
        <v>4450</v>
      </c>
      <c r="I1271" s="6">
        <v>4450</v>
      </c>
      <c r="J1271" s="7">
        <v>1</v>
      </c>
      <c r="K1271" s="6"/>
      <c r="L1271" s="6"/>
      <c r="M1271" s="6">
        <v>4450</v>
      </c>
    </row>
    <row r="1272" spans="1:13" x14ac:dyDescent="0.25">
      <c r="A1272" s="5" t="s">
        <v>140</v>
      </c>
      <c r="B1272" s="5" t="s">
        <v>139</v>
      </c>
      <c r="C1272" s="5" t="s">
        <v>154</v>
      </c>
      <c r="D1272" s="5" t="s">
        <v>4056</v>
      </c>
      <c r="E1272" s="8" t="s">
        <v>4057</v>
      </c>
      <c r="F1272" s="8" t="s">
        <v>4058</v>
      </c>
      <c r="G1272" s="5" t="s">
        <v>446</v>
      </c>
      <c r="H1272" s="6">
        <v>3200</v>
      </c>
      <c r="I1272" s="6">
        <v>3200</v>
      </c>
      <c r="J1272" s="7">
        <v>1</v>
      </c>
      <c r="K1272" s="6"/>
      <c r="L1272" s="6"/>
      <c r="M1272" s="6">
        <v>3200</v>
      </c>
    </row>
    <row r="1273" spans="1:13" ht="30" x14ac:dyDescent="0.25">
      <c r="A1273" s="5" t="s">
        <v>140</v>
      </c>
      <c r="B1273" s="5" t="s">
        <v>139</v>
      </c>
      <c r="C1273" s="5" t="s">
        <v>154</v>
      </c>
      <c r="D1273" s="5" t="s">
        <v>4059</v>
      </c>
      <c r="E1273" s="8" t="s">
        <v>4060</v>
      </c>
      <c r="F1273" s="8" t="s">
        <v>4061</v>
      </c>
      <c r="G1273" s="5" t="s">
        <v>442</v>
      </c>
      <c r="H1273" s="6">
        <v>9930</v>
      </c>
      <c r="I1273" s="6"/>
      <c r="J1273" s="5"/>
      <c r="K1273" s="6"/>
      <c r="L1273" s="6"/>
      <c r="M1273" s="6"/>
    </row>
    <row r="1274" spans="1:13" ht="30" x14ac:dyDescent="0.25">
      <c r="A1274" s="5" t="s">
        <v>140</v>
      </c>
      <c r="B1274" s="5" t="s">
        <v>139</v>
      </c>
      <c r="C1274" s="5" t="s">
        <v>154</v>
      </c>
      <c r="D1274" s="5" t="s">
        <v>4062</v>
      </c>
      <c r="E1274" s="8" t="s">
        <v>4063</v>
      </c>
      <c r="F1274" s="8" t="s">
        <v>4064</v>
      </c>
      <c r="G1274" s="5" t="s">
        <v>446</v>
      </c>
      <c r="H1274" s="6">
        <v>4800</v>
      </c>
      <c r="I1274" s="6">
        <v>4800</v>
      </c>
      <c r="J1274" s="7">
        <v>1</v>
      </c>
      <c r="K1274" s="6"/>
      <c r="L1274" s="6"/>
      <c r="M1274" s="6">
        <v>4800</v>
      </c>
    </row>
    <row r="1275" spans="1:13" ht="30" x14ac:dyDescent="0.25">
      <c r="A1275" s="5" t="s">
        <v>140</v>
      </c>
      <c r="B1275" s="5" t="s">
        <v>139</v>
      </c>
      <c r="C1275" s="5" t="s">
        <v>154</v>
      </c>
      <c r="D1275" s="5" t="s">
        <v>4065</v>
      </c>
      <c r="E1275" s="8" t="s">
        <v>4066</v>
      </c>
      <c r="F1275" s="8" t="s">
        <v>4067</v>
      </c>
      <c r="G1275" s="5" t="s">
        <v>442</v>
      </c>
      <c r="H1275" s="6">
        <v>7245</v>
      </c>
      <c r="I1275" s="6"/>
      <c r="J1275" s="5"/>
      <c r="K1275" s="6"/>
      <c r="L1275" s="6"/>
      <c r="M1275" s="6"/>
    </row>
    <row r="1276" spans="1:13" ht="30" x14ac:dyDescent="0.25">
      <c r="A1276" s="5" t="s">
        <v>140</v>
      </c>
      <c r="B1276" s="5" t="s">
        <v>139</v>
      </c>
      <c r="C1276" s="5" t="s">
        <v>154</v>
      </c>
      <c r="D1276" s="5" t="s">
        <v>4068</v>
      </c>
      <c r="E1276" s="8" t="s">
        <v>4069</v>
      </c>
      <c r="F1276" s="8" t="s">
        <v>4070</v>
      </c>
      <c r="G1276" s="5" t="s">
        <v>442</v>
      </c>
      <c r="H1276" s="6">
        <v>7050</v>
      </c>
      <c r="I1276" s="6"/>
      <c r="J1276" s="5"/>
      <c r="K1276" s="6"/>
      <c r="L1276" s="6"/>
      <c r="M1276" s="6"/>
    </row>
    <row r="1277" spans="1:13" x14ac:dyDescent="0.25">
      <c r="A1277" s="5" t="s">
        <v>140</v>
      </c>
      <c r="B1277" s="5" t="s">
        <v>139</v>
      </c>
      <c r="C1277" s="5" t="s">
        <v>154</v>
      </c>
      <c r="D1277" s="5" t="s">
        <v>4071</v>
      </c>
      <c r="E1277" s="8" t="s">
        <v>4072</v>
      </c>
      <c r="F1277" s="8" t="s">
        <v>4073</v>
      </c>
      <c r="G1277" s="5" t="s">
        <v>446</v>
      </c>
      <c r="H1277" s="6">
        <v>3200</v>
      </c>
      <c r="I1277" s="6">
        <v>3200</v>
      </c>
      <c r="J1277" s="7">
        <v>1</v>
      </c>
      <c r="K1277" s="6"/>
      <c r="L1277" s="6"/>
      <c r="M1277" s="6">
        <v>3200</v>
      </c>
    </row>
    <row r="1278" spans="1:13" ht="30" x14ac:dyDescent="0.25">
      <c r="A1278" s="5" t="s">
        <v>140</v>
      </c>
      <c r="B1278" s="5" t="s">
        <v>139</v>
      </c>
      <c r="C1278" s="5" t="s">
        <v>154</v>
      </c>
      <c r="D1278" s="5" t="s">
        <v>4074</v>
      </c>
      <c r="E1278" s="8" t="s">
        <v>4075</v>
      </c>
      <c r="F1278" s="8" t="s">
        <v>4076</v>
      </c>
      <c r="G1278" s="5" t="s">
        <v>442</v>
      </c>
      <c r="H1278" s="6">
        <v>9114</v>
      </c>
      <c r="I1278" s="6"/>
      <c r="J1278" s="5"/>
      <c r="K1278" s="6"/>
      <c r="L1278" s="6"/>
      <c r="M1278" s="6"/>
    </row>
    <row r="1279" spans="1:13" x14ac:dyDescent="0.25">
      <c r="A1279" s="5" t="s">
        <v>140</v>
      </c>
      <c r="B1279" s="5" t="s">
        <v>139</v>
      </c>
      <c r="C1279" s="5" t="s">
        <v>154</v>
      </c>
      <c r="D1279" s="5" t="s">
        <v>4077</v>
      </c>
      <c r="E1279" s="8" t="s">
        <v>4078</v>
      </c>
      <c r="F1279" s="8" t="s">
        <v>4079</v>
      </c>
      <c r="G1279" s="5" t="s">
        <v>446</v>
      </c>
      <c r="H1279" s="6">
        <v>4800</v>
      </c>
      <c r="I1279" s="6">
        <v>4800</v>
      </c>
      <c r="J1279" s="7">
        <v>1</v>
      </c>
      <c r="K1279" s="6"/>
      <c r="L1279" s="6"/>
      <c r="M1279" s="6">
        <v>4800</v>
      </c>
    </row>
    <row r="1280" spans="1:13" x14ac:dyDescent="0.25">
      <c r="A1280" s="5" t="s">
        <v>140</v>
      </c>
      <c r="B1280" s="5" t="s">
        <v>139</v>
      </c>
      <c r="C1280" s="5" t="s">
        <v>154</v>
      </c>
      <c r="D1280" s="5" t="s">
        <v>4080</v>
      </c>
      <c r="E1280" s="8" t="s">
        <v>4081</v>
      </c>
      <c r="F1280" s="8" t="s">
        <v>4082</v>
      </c>
      <c r="G1280" s="5" t="s">
        <v>446</v>
      </c>
      <c r="H1280" s="6">
        <v>3200</v>
      </c>
      <c r="I1280" s="6">
        <v>3200</v>
      </c>
      <c r="J1280" s="7">
        <v>1</v>
      </c>
      <c r="K1280" s="6"/>
      <c r="L1280" s="6"/>
      <c r="M1280" s="6">
        <v>3200</v>
      </c>
    </row>
    <row r="1281" spans="1:13" x14ac:dyDescent="0.25">
      <c r="A1281" s="5" t="s">
        <v>140</v>
      </c>
      <c r="B1281" s="5" t="s">
        <v>139</v>
      </c>
      <c r="C1281" s="5" t="s">
        <v>154</v>
      </c>
      <c r="D1281" s="5" t="s">
        <v>4083</v>
      </c>
      <c r="E1281" s="8" t="s">
        <v>4084</v>
      </c>
      <c r="F1281" s="8" t="s">
        <v>4085</v>
      </c>
      <c r="G1281" s="5" t="s">
        <v>446</v>
      </c>
      <c r="H1281" s="6">
        <v>4480</v>
      </c>
      <c r="I1281" s="6">
        <v>4480</v>
      </c>
      <c r="J1281" s="7">
        <v>1</v>
      </c>
      <c r="K1281" s="6"/>
      <c r="L1281" s="6"/>
      <c r="M1281" s="6">
        <v>4480</v>
      </c>
    </row>
    <row r="1282" spans="1:13" ht="45" x14ac:dyDescent="0.25">
      <c r="A1282" s="5" t="s">
        <v>140</v>
      </c>
      <c r="B1282" s="5" t="s">
        <v>139</v>
      </c>
      <c r="C1282" s="5" t="s">
        <v>154</v>
      </c>
      <c r="D1282" s="5" t="s">
        <v>4086</v>
      </c>
      <c r="E1282" s="8" t="s">
        <v>4087</v>
      </c>
      <c r="F1282" s="8" t="s">
        <v>4088</v>
      </c>
      <c r="G1282" s="5" t="s">
        <v>442</v>
      </c>
      <c r="H1282" s="6">
        <v>4800</v>
      </c>
      <c r="I1282" s="6"/>
      <c r="J1282" s="5"/>
      <c r="K1282" s="6"/>
      <c r="L1282" s="6"/>
      <c r="M1282" s="6"/>
    </row>
    <row r="1283" spans="1:13" ht="45" x14ac:dyDescent="0.25">
      <c r="A1283" s="5" t="s">
        <v>140</v>
      </c>
      <c r="B1283" s="5" t="s">
        <v>139</v>
      </c>
      <c r="C1283" s="5" t="s">
        <v>154</v>
      </c>
      <c r="D1283" s="5" t="s">
        <v>4089</v>
      </c>
      <c r="E1283" s="8" t="s">
        <v>4090</v>
      </c>
      <c r="F1283" s="8" t="s">
        <v>4091</v>
      </c>
      <c r="G1283" s="5" t="s">
        <v>446</v>
      </c>
      <c r="H1283" s="6">
        <v>9250</v>
      </c>
      <c r="I1283" s="6">
        <v>9250</v>
      </c>
      <c r="J1283" s="7">
        <v>1</v>
      </c>
      <c r="K1283" s="6"/>
      <c r="L1283" s="6"/>
      <c r="M1283" s="6">
        <v>9250</v>
      </c>
    </row>
    <row r="1284" spans="1:13" ht="30" x14ac:dyDescent="0.25">
      <c r="A1284" s="5" t="s">
        <v>140</v>
      </c>
      <c r="B1284" s="5" t="s">
        <v>139</v>
      </c>
      <c r="C1284" s="5" t="s">
        <v>154</v>
      </c>
      <c r="D1284" s="5" t="s">
        <v>4092</v>
      </c>
      <c r="E1284" s="8" t="s">
        <v>4093</v>
      </c>
      <c r="F1284" s="8" t="s">
        <v>4094</v>
      </c>
      <c r="G1284" s="5" t="s">
        <v>446</v>
      </c>
      <c r="H1284" s="6">
        <v>4800</v>
      </c>
      <c r="I1284" s="6">
        <v>4800</v>
      </c>
      <c r="J1284" s="7">
        <v>1</v>
      </c>
      <c r="K1284" s="6"/>
      <c r="L1284" s="6"/>
      <c r="M1284" s="6">
        <v>4800</v>
      </c>
    </row>
    <row r="1285" spans="1:13" ht="45" x14ac:dyDescent="0.25">
      <c r="A1285" s="5" t="s">
        <v>140</v>
      </c>
      <c r="B1285" s="5" t="s">
        <v>139</v>
      </c>
      <c r="C1285" s="5" t="s">
        <v>154</v>
      </c>
      <c r="D1285" s="5" t="s">
        <v>4095</v>
      </c>
      <c r="E1285" s="8" t="s">
        <v>4096</v>
      </c>
      <c r="F1285" s="8" t="s">
        <v>4097</v>
      </c>
      <c r="G1285" s="5" t="s">
        <v>442</v>
      </c>
      <c r="H1285" s="6">
        <v>5050</v>
      </c>
      <c r="I1285" s="6"/>
      <c r="J1285" s="5"/>
      <c r="K1285" s="6"/>
      <c r="L1285" s="6"/>
      <c r="M1285" s="6"/>
    </row>
    <row r="1286" spans="1:13" x14ac:dyDescent="0.25">
      <c r="A1286" s="5" t="s">
        <v>140</v>
      </c>
      <c r="B1286" s="5" t="s">
        <v>139</v>
      </c>
      <c r="C1286" s="5" t="s">
        <v>154</v>
      </c>
      <c r="D1286" s="5" t="s">
        <v>4098</v>
      </c>
      <c r="E1286" s="8" t="s">
        <v>4099</v>
      </c>
      <c r="F1286" s="8" t="s">
        <v>2147</v>
      </c>
      <c r="G1286" s="5" t="s">
        <v>442</v>
      </c>
      <c r="H1286" s="6">
        <v>6720</v>
      </c>
      <c r="I1286" s="6"/>
      <c r="J1286" s="5"/>
      <c r="K1286" s="6"/>
      <c r="L1286" s="6"/>
      <c r="M1286" s="6"/>
    </row>
    <row r="1287" spans="1:13" x14ac:dyDescent="0.25">
      <c r="A1287" s="5" t="s">
        <v>140</v>
      </c>
      <c r="B1287" s="5" t="s">
        <v>139</v>
      </c>
      <c r="C1287" s="5" t="s">
        <v>154</v>
      </c>
      <c r="D1287" s="5" t="s">
        <v>4100</v>
      </c>
      <c r="E1287" s="8" t="s">
        <v>4101</v>
      </c>
      <c r="F1287" s="8" t="s">
        <v>4102</v>
      </c>
      <c r="G1287" s="5" t="s">
        <v>442</v>
      </c>
      <c r="H1287" s="6">
        <v>4800</v>
      </c>
      <c r="I1287" s="6"/>
      <c r="J1287" s="5"/>
      <c r="K1287" s="6"/>
      <c r="L1287" s="6"/>
      <c r="M1287" s="6"/>
    </row>
    <row r="1288" spans="1:13" ht="30" x14ac:dyDescent="0.25">
      <c r="A1288" s="5" t="s">
        <v>140</v>
      </c>
      <c r="B1288" s="5" t="s">
        <v>139</v>
      </c>
      <c r="C1288" s="5" t="s">
        <v>154</v>
      </c>
      <c r="D1288" s="5" t="s">
        <v>4103</v>
      </c>
      <c r="E1288" s="8" t="s">
        <v>4104</v>
      </c>
      <c r="F1288" s="8" t="s">
        <v>4105</v>
      </c>
      <c r="G1288" s="5" t="s">
        <v>442</v>
      </c>
      <c r="H1288" s="6">
        <v>4800</v>
      </c>
      <c r="I1288" s="6"/>
      <c r="J1288" s="5"/>
      <c r="K1288" s="6"/>
      <c r="L1288" s="6"/>
      <c r="M1288" s="6"/>
    </row>
    <row r="1289" spans="1:13" x14ac:dyDescent="0.25">
      <c r="A1289" s="5" t="s">
        <v>140</v>
      </c>
      <c r="B1289" s="5" t="s">
        <v>139</v>
      </c>
      <c r="C1289" s="5" t="s">
        <v>154</v>
      </c>
      <c r="D1289" s="5" t="s">
        <v>4106</v>
      </c>
      <c r="E1289" s="8" t="s">
        <v>4107</v>
      </c>
      <c r="F1289" s="8" t="s">
        <v>4108</v>
      </c>
      <c r="G1289" s="5" t="s">
        <v>442</v>
      </c>
      <c r="H1289" s="6">
        <v>6800</v>
      </c>
      <c r="I1289" s="6"/>
      <c r="J1289" s="5"/>
      <c r="K1289" s="6"/>
      <c r="L1289" s="6"/>
      <c r="M1289" s="6"/>
    </row>
    <row r="1290" spans="1:13" x14ac:dyDescent="0.25">
      <c r="A1290" s="5" t="s">
        <v>140</v>
      </c>
      <c r="B1290" s="5" t="s">
        <v>139</v>
      </c>
      <c r="C1290" s="5" t="s">
        <v>154</v>
      </c>
      <c r="D1290" s="5" t="s">
        <v>4109</v>
      </c>
      <c r="E1290" s="8" t="s">
        <v>4110</v>
      </c>
      <c r="F1290" s="8" t="s">
        <v>4111</v>
      </c>
      <c r="G1290" s="5" t="s">
        <v>442</v>
      </c>
      <c r="H1290" s="6">
        <v>5700</v>
      </c>
      <c r="I1290" s="6"/>
      <c r="J1290" s="5"/>
      <c r="K1290" s="6"/>
      <c r="L1290" s="6"/>
      <c r="M1290" s="6"/>
    </row>
    <row r="1291" spans="1:13" ht="45" x14ac:dyDescent="0.25">
      <c r="A1291" s="5" t="s">
        <v>140</v>
      </c>
      <c r="B1291" s="5" t="s">
        <v>139</v>
      </c>
      <c r="C1291" s="5" t="s">
        <v>154</v>
      </c>
      <c r="D1291" s="5" t="s">
        <v>4112</v>
      </c>
      <c r="E1291" s="8" t="s">
        <v>4113</v>
      </c>
      <c r="F1291" s="8" t="s">
        <v>4114</v>
      </c>
      <c r="G1291" s="5" t="s">
        <v>442</v>
      </c>
      <c r="H1291" s="6">
        <v>9780</v>
      </c>
      <c r="I1291" s="6"/>
      <c r="J1291" s="5"/>
      <c r="K1291" s="6"/>
      <c r="L1291" s="6"/>
      <c r="M1291" s="6"/>
    </row>
    <row r="1292" spans="1:13" ht="30" x14ac:dyDescent="0.25">
      <c r="A1292" s="5" t="s">
        <v>140</v>
      </c>
      <c r="B1292" s="5" t="s">
        <v>139</v>
      </c>
      <c r="C1292" s="5" t="s">
        <v>154</v>
      </c>
      <c r="D1292" s="5" t="s">
        <v>4115</v>
      </c>
      <c r="E1292" s="8" t="s">
        <v>4116</v>
      </c>
      <c r="F1292" s="8" t="s">
        <v>4117</v>
      </c>
      <c r="G1292" s="5" t="s">
        <v>442</v>
      </c>
      <c r="H1292" s="6">
        <v>5835</v>
      </c>
      <c r="I1292" s="6"/>
      <c r="J1292" s="5"/>
      <c r="K1292" s="6"/>
      <c r="L1292" s="6"/>
      <c r="M1292" s="6"/>
    </row>
    <row r="1293" spans="1:13" ht="30" x14ac:dyDescent="0.25">
      <c r="A1293" s="5" t="s">
        <v>140</v>
      </c>
      <c r="B1293" s="5" t="s">
        <v>139</v>
      </c>
      <c r="C1293" s="5" t="s">
        <v>154</v>
      </c>
      <c r="D1293" s="5" t="s">
        <v>4118</v>
      </c>
      <c r="E1293" s="8" t="s">
        <v>4119</v>
      </c>
      <c r="F1293" s="8" t="s">
        <v>4120</v>
      </c>
      <c r="G1293" s="5" t="s">
        <v>442</v>
      </c>
      <c r="H1293" s="6">
        <v>4480</v>
      </c>
      <c r="I1293" s="6"/>
      <c r="J1293" s="5"/>
      <c r="K1293" s="6"/>
      <c r="L1293" s="6"/>
      <c r="M1293" s="6"/>
    </row>
    <row r="1294" spans="1:13" x14ac:dyDescent="0.25">
      <c r="A1294" s="5" t="s">
        <v>140</v>
      </c>
      <c r="B1294" s="5" t="s">
        <v>139</v>
      </c>
      <c r="C1294" s="5" t="s">
        <v>154</v>
      </c>
      <c r="D1294" s="5" t="s">
        <v>4121</v>
      </c>
      <c r="E1294" s="8" t="s">
        <v>4122</v>
      </c>
      <c r="F1294" s="8" t="s">
        <v>4123</v>
      </c>
      <c r="G1294" s="5" t="s">
        <v>442</v>
      </c>
      <c r="H1294" s="6">
        <v>4450</v>
      </c>
      <c r="I1294" s="6"/>
      <c r="J1294" s="5"/>
      <c r="K1294" s="6"/>
      <c r="L1294" s="6"/>
      <c r="M1294" s="6"/>
    </row>
    <row r="1295" spans="1:13" ht="30" x14ac:dyDescent="0.25">
      <c r="A1295" s="5" t="s">
        <v>140</v>
      </c>
      <c r="B1295" s="5" t="s">
        <v>139</v>
      </c>
      <c r="C1295" s="5" t="s">
        <v>154</v>
      </c>
      <c r="D1295" s="5" t="s">
        <v>4124</v>
      </c>
      <c r="E1295" s="8" t="s">
        <v>4125</v>
      </c>
      <c r="F1295" s="8" t="s">
        <v>4126</v>
      </c>
      <c r="G1295" s="5" t="s">
        <v>446</v>
      </c>
      <c r="H1295" s="6">
        <v>4800</v>
      </c>
      <c r="I1295" s="6">
        <v>4800</v>
      </c>
      <c r="J1295" s="7">
        <v>1</v>
      </c>
      <c r="K1295" s="6"/>
      <c r="L1295" s="6"/>
      <c r="M1295" s="6">
        <v>4800</v>
      </c>
    </row>
    <row r="1296" spans="1:13" ht="30" x14ac:dyDescent="0.25">
      <c r="A1296" s="5" t="s">
        <v>140</v>
      </c>
      <c r="B1296" s="5" t="s">
        <v>139</v>
      </c>
      <c r="C1296" s="5" t="s">
        <v>154</v>
      </c>
      <c r="D1296" s="5" t="s">
        <v>4127</v>
      </c>
      <c r="E1296" s="8" t="s">
        <v>4128</v>
      </c>
      <c r="F1296" s="8" t="s">
        <v>4129</v>
      </c>
      <c r="G1296" s="5" t="s">
        <v>442</v>
      </c>
      <c r="H1296" s="6">
        <v>4800</v>
      </c>
      <c r="I1296" s="6"/>
      <c r="J1296" s="5"/>
      <c r="K1296" s="6"/>
      <c r="L1296" s="6"/>
      <c r="M1296" s="6"/>
    </row>
    <row r="1297" spans="1:13" x14ac:dyDescent="0.25">
      <c r="A1297" s="5" t="s">
        <v>140</v>
      </c>
      <c r="B1297" s="5" t="s">
        <v>139</v>
      </c>
      <c r="C1297" s="5" t="s">
        <v>154</v>
      </c>
      <c r="D1297" s="5" t="s">
        <v>4130</v>
      </c>
      <c r="E1297" s="8" t="s">
        <v>4131</v>
      </c>
      <c r="F1297" s="8" t="s">
        <v>4132</v>
      </c>
      <c r="G1297" s="5" t="s">
        <v>442</v>
      </c>
      <c r="H1297" s="6">
        <v>3200</v>
      </c>
      <c r="I1297" s="6"/>
      <c r="J1297" s="5"/>
      <c r="K1297" s="6"/>
      <c r="L1297" s="6"/>
      <c r="M1297" s="6"/>
    </row>
    <row r="1298" spans="1:13" ht="30" x14ac:dyDescent="0.25">
      <c r="A1298" s="5" t="s">
        <v>140</v>
      </c>
      <c r="B1298" s="5" t="s">
        <v>139</v>
      </c>
      <c r="C1298" s="5" t="s">
        <v>154</v>
      </c>
      <c r="D1298" s="5" t="s">
        <v>4133</v>
      </c>
      <c r="E1298" s="8" t="s">
        <v>4134</v>
      </c>
      <c r="F1298" s="8" t="s">
        <v>4135</v>
      </c>
      <c r="G1298" s="5" t="s">
        <v>446</v>
      </c>
      <c r="H1298" s="6">
        <v>10000</v>
      </c>
      <c r="I1298" s="6">
        <v>10000</v>
      </c>
      <c r="J1298" s="7">
        <v>1</v>
      </c>
      <c r="K1298" s="6"/>
      <c r="L1298" s="6"/>
      <c r="M1298" s="6">
        <v>10000</v>
      </c>
    </row>
    <row r="1299" spans="1:13" ht="30" x14ac:dyDescent="0.25">
      <c r="A1299" s="5" t="s">
        <v>140</v>
      </c>
      <c r="B1299" s="5" t="s">
        <v>139</v>
      </c>
      <c r="C1299" s="5" t="s">
        <v>154</v>
      </c>
      <c r="D1299" s="5" t="s">
        <v>4136</v>
      </c>
      <c r="E1299" s="8" t="s">
        <v>4137</v>
      </c>
      <c r="F1299" s="8" t="s">
        <v>4138</v>
      </c>
      <c r="G1299" s="5" t="s">
        <v>442</v>
      </c>
      <c r="H1299" s="6">
        <v>7360</v>
      </c>
      <c r="I1299" s="6"/>
      <c r="J1299" s="5"/>
      <c r="K1299" s="6"/>
      <c r="L1299" s="6"/>
      <c r="M1299" s="6"/>
    </row>
    <row r="1300" spans="1:13" x14ac:dyDescent="0.25">
      <c r="A1300" s="5" t="s">
        <v>140</v>
      </c>
      <c r="B1300" s="5" t="s">
        <v>139</v>
      </c>
      <c r="C1300" s="5" t="s">
        <v>154</v>
      </c>
      <c r="D1300" s="5" t="s">
        <v>4139</v>
      </c>
      <c r="E1300" s="8" t="s">
        <v>4140</v>
      </c>
      <c r="F1300" s="8" t="s">
        <v>4141</v>
      </c>
      <c r="G1300" s="5" t="s">
        <v>442</v>
      </c>
      <c r="H1300" s="6">
        <v>8900</v>
      </c>
      <c r="I1300" s="6"/>
      <c r="J1300" s="5"/>
      <c r="K1300" s="6">
        <v>8899</v>
      </c>
      <c r="L1300" s="6"/>
      <c r="M1300" s="6">
        <v>8899</v>
      </c>
    </row>
    <row r="1301" spans="1:13" ht="30" x14ac:dyDescent="0.25">
      <c r="A1301" s="5" t="s">
        <v>140</v>
      </c>
      <c r="B1301" s="5" t="s">
        <v>139</v>
      </c>
      <c r="C1301" s="5" t="s">
        <v>154</v>
      </c>
      <c r="D1301" s="5" t="s">
        <v>4142</v>
      </c>
      <c r="E1301" s="8" t="s">
        <v>4143</v>
      </c>
      <c r="F1301" s="8" t="s">
        <v>4144</v>
      </c>
      <c r="G1301" s="5" t="s">
        <v>442</v>
      </c>
      <c r="H1301" s="6">
        <v>4148</v>
      </c>
      <c r="I1301" s="6"/>
      <c r="J1301" s="5"/>
      <c r="K1301" s="6"/>
      <c r="L1301" s="6"/>
      <c r="M1301" s="6"/>
    </row>
    <row r="1302" spans="1:13" ht="45" x14ac:dyDescent="0.25">
      <c r="A1302" s="5" t="s">
        <v>140</v>
      </c>
      <c r="B1302" s="5" t="s">
        <v>139</v>
      </c>
      <c r="C1302" s="5" t="s">
        <v>154</v>
      </c>
      <c r="D1302" s="5" t="s">
        <v>4145</v>
      </c>
      <c r="E1302" s="8" t="s">
        <v>4146</v>
      </c>
      <c r="F1302" s="8" t="s">
        <v>4147</v>
      </c>
      <c r="G1302" s="5" t="s">
        <v>442</v>
      </c>
      <c r="H1302" s="6">
        <v>7770</v>
      </c>
      <c r="I1302" s="6"/>
      <c r="J1302" s="5"/>
      <c r="K1302" s="6"/>
      <c r="L1302" s="6"/>
      <c r="M1302" s="6"/>
    </row>
    <row r="1303" spans="1:13" ht="30" x14ac:dyDescent="0.25">
      <c r="A1303" s="5" t="s">
        <v>140</v>
      </c>
      <c r="B1303" s="5" t="s">
        <v>139</v>
      </c>
      <c r="C1303" s="5" t="s">
        <v>154</v>
      </c>
      <c r="D1303" s="5" t="s">
        <v>4148</v>
      </c>
      <c r="E1303" s="8" t="s">
        <v>4149</v>
      </c>
      <c r="F1303" s="8" t="s">
        <v>4150</v>
      </c>
      <c r="G1303" s="5" t="s">
        <v>442</v>
      </c>
      <c r="H1303" s="6">
        <v>6230</v>
      </c>
      <c r="I1303" s="6"/>
      <c r="J1303" s="5"/>
      <c r="K1303" s="6"/>
      <c r="L1303" s="6"/>
      <c r="M1303" s="6"/>
    </row>
    <row r="1304" spans="1:13" ht="30" x14ac:dyDescent="0.25">
      <c r="A1304" s="5" t="s">
        <v>140</v>
      </c>
      <c r="B1304" s="5" t="s">
        <v>139</v>
      </c>
      <c r="C1304" s="5" t="s">
        <v>154</v>
      </c>
      <c r="D1304" s="5" t="s">
        <v>4151</v>
      </c>
      <c r="E1304" s="8" t="s">
        <v>4152</v>
      </c>
      <c r="F1304" s="8" t="s">
        <v>4153</v>
      </c>
      <c r="G1304" s="5" t="s">
        <v>446</v>
      </c>
      <c r="H1304" s="6">
        <v>6720</v>
      </c>
      <c r="I1304" s="6">
        <v>6720</v>
      </c>
      <c r="J1304" s="7">
        <v>1</v>
      </c>
      <c r="K1304" s="6"/>
      <c r="L1304" s="6"/>
      <c r="M1304" s="6">
        <v>6720</v>
      </c>
    </row>
    <row r="1305" spans="1:13" ht="30" x14ac:dyDescent="0.25">
      <c r="A1305" s="5" t="s">
        <v>140</v>
      </c>
      <c r="B1305" s="5" t="s">
        <v>139</v>
      </c>
      <c r="C1305" s="5" t="s">
        <v>154</v>
      </c>
      <c r="D1305" s="5" t="s">
        <v>4154</v>
      </c>
      <c r="E1305" s="8" t="s">
        <v>4155</v>
      </c>
      <c r="F1305" s="8" t="s">
        <v>4156</v>
      </c>
      <c r="G1305" s="5" t="s">
        <v>442</v>
      </c>
      <c r="H1305" s="6">
        <v>10000</v>
      </c>
      <c r="I1305" s="6"/>
      <c r="J1305" s="5"/>
      <c r="K1305" s="6"/>
      <c r="L1305" s="6"/>
      <c r="M1305" s="6"/>
    </row>
    <row r="1306" spans="1:13" ht="30" x14ac:dyDescent="0.25">
      <c r="A1306" s="5" t="s">
        <v>140</v>
      </c>
      <c r="B1306" s="5" t="s">
        <v>139</v>
      </c>
      <c r="C1306" s="5" t="s">
        <v>154</v>
      </c>
      <c r="D1306" s="5" t="s">
        <v>4157</v>
      </c>
      <c r="E1306" s="8" t="s">
        <v>4158</v>
      </c>
      <c r="F1306" s="8" t="s">
        <v>4159</v>
      </c>
      <c r="G1306" s="5" t="s">
        <v>442</v>
      </c>
      <c r="H1306" s="6">
        <v>6720</v>
      </c>
      <c r="I1306" s="6"/>
      <c r="J1306" s="5"/>
      <c r="K1306" s="6"/>
      <c r="L1306" s="6"/>
      <c r="M1306" s="6"/>
    </row>
    <row r="1307" spans="1:13" ht="30" x14ac:dyDescent="0.25">
      <c r="A1307" s="5" t="s">
        <v>140</v>
      </c>
      <c r="B1307" s="5" t="s">
        <v>139</v>
      </c>
      <c r="C1307" s="5" t="s">
        <v>154</v>
      </c>
      <c r="D1307" s="5" t="s">
        <v>4160</v>
      </c>
      <c r="E1307" s="8" t="s">
        <v>4161</v>
      </c>
      <c r="F1307" s="8" t="s">
        <v>4162</v>
      </c>
      <c r="G1307" s="5" t="s">
        <v>442</v>
      </c>
      <c r="H1307" s="6">
        <v>9870</v>
      </c>
      <c r="I1307" s="6"/>
      <c r="J1307" s="5"/>
      <c r="K1307" s="6"/>
      <c r="L1307" s="6"/>
      <c r="M1307" s="6"/>
    </row>
    <row r="1308" spans="1:13" x14ac:dyDescent="0.25">
      <c r="A1308" s="5" t="s">
        <v>140</v>
      </c>
      <c r="B1308" s="5" t="s">
        <v>139</v>
      </c>
      <c r="C1308" s="5" t="s">
        <v>154</v>
      </c>
      <c r="D1308" s="5" t="s">
        <v>4163</v>
      </c>
      <c r="E1308" s="8" t="s">
        <v>4164</v>
      </c>
      <c r="F1308" s="8" t="s">
        <v>3699</v>
      </c>
      <c r="G1308" s="5" t="s">
        <v>442</v>
      </c>
      <c r="H1308" s="6">
        <v>6525</v>
      </c>
      <c r="I1308" s="6"/>
      <c r="J1308" s="5"/>
      <c r="K1308" s="6"/>
      <c r="L1308" s="6"/>
      <c r="M1308" s="6"/>
    </row>
    <row r="1309" spans="1:13" ht="30" x14ac:dyDescent="0.25">
      <c r="A1309" s="5" t="s">
        <v>140</v>
      </c>
      <c r="B1309" s="5" t="s">
        <v>139</v>
      </c>
      <c r="C1309" s="5" t="s">
        <v>154</v>
      </c>
      <c r="D1309" s="5" t="s">
        <v>4165</v>
      </c>
      <c r="E1309" s="8" t="s">
        <v>4166</v>
      </c>
      <c r="F1309" s="8" t="s">
        <v>4167</v>
      </c>
      <c r="G1309" s="5" t="s">
        <v>442</v>
      </c>
      <c r="H1309" s="6">
        <v>4800</v>
      </c>
      <c r="I1309" s="6"/>
      <c r="J1309" s="5"/>
      <c r="K1309" s="6"/>
      <c r="L1309" s="6"/>
      <c r="M1309" s="6"/>
    </row>
    <row r="1310" spans="1:13" ht="30" x14ac:dyDescent="0.25">
      <c r="A1310" s="5" t="s">
        <v>140</v>
      </c>
      <c r="B1310" s="5" t="s">
        <v>139</v>
      </c>
      <c r="C1310" s="5" t="s">
        <v>154</v>
      </c>
      <c r="D1310" s="5" t="s">
        <v>4168</v>
      </c>
      <c r="E1310" s="8" t="s">
        <v>4169</v>
      </c>
      <c r="F1310" s="8" t="s">
        <v>4170</v>
      </c>
      <c r="G1310" s="5" t="s">
        <v>442</v>
      </c>
      <c r="H1310" s="6">
        <v>9814</v>
      </c>
      <c r="I1310" s="6"/>
      <c r="J1310" s="5"/>
      <c r="K1310" s="6">
        <v>6230</v>
      </c>
      <c r="L1310" s="6"/>
      <c r="M1310" s="6">
        <v>6230</v>
      </c>
    </row>
    <row r="1311" spans="1:13" x14ac:dyDescent="0.25">
      <c r="A1311" s="5" t="s">
        <v>140</v>
      </c>
      <c r="B1311" s="5" t="s">
        <v>139</v>
      </c>
      <c r="C1311" s="5" t="s">
        <v>154</v>
      </c>
      <c r="D1311" s="5" t="s">
        <v>4171</v>
      </c>
      <c r="E1311" s="8" t="s">
        <v>4172</v>
      </c>
      <c r="F1311" s="8" t="s">
        <v>4173</v>
      </c>
      <c r="G1311" s="5" t="s">
        <v>446</v>
      </c>
      <c r="H1311" s="6">
        <v>3200</v>
      </c>
      <c r="I1311" s="6">
        <v>3200</v>
      </c>
      <c r="J1311" s="7">
        <v>1</v>
      </c>
      <c r="K1311" s="6"/>
      <c r="L1311" s="6"/>
      <c r="M1311" s="6">
        <v>3200</v>
      </c>
    </row>
    <row r="1312" spans="1:13" x14ac:dyDescent="0.25">
      <c r="A1312" s="5" t="s">
        <v>140</v>
      </c>
      <c r="B1312" s="5" t="s">
        <v>139</v>
      </c>
      <c r="C1312" s="5" t="s">
        <v>154</v>
      </c>
      <c r="D1312" s="5" t="s">
        <v>4174</v>
      </c>
      <c r="E1312" s="8" t="s">
        <v>4175</v>
      </c>
      <c r="F1312" s="8" t="s">
        <v>4176</v>
      </c>
      <c r="G1312" s="5" t="s">
        <v>446</v>
      </c>
      <c r="H1312" s="6">
        <v>3200</v>
      </c>
      <c r="I1312" s="6">
        <v>3200</v>
      </c>
      <c r="J1312" s="7">
        <v>1</v>
      </c>
      <c r="K1312" s="6"/>
      <c r="L1312" s="6"/>
      <c r="M1312" s="6">
        <v>3200</v>
      </c>
    </row>
    <row r="1313" spans="1:13" ht="30" x14ac:dyDescent="0.25">
      <c r="A1313" s="5" t="s">
        <v>140</v>
      </c>
      <c r="B1313" s="5" t="s">
        <v>139</v>
      </c>
      <c r="C1313" s="5" t="s">
        <v>154</v>
      </c>
      <c r="D1313" s="5" t="s">
        <v>4177</v>
      </c>
      <c r="E1313" s="8" t="s">
        <v>4178</v>
      </c>
      <c r="F1313" s="8" t="s">
        <v>2005</v>
      </c>
      <c r="G1313" s="5" t="s">
        <v>446</v>
      </c>
      <c r="H1313" s="6">
        <v>4800</v>
      </c>
      <c r="I1313" s="6">
        <v>4800</v>
      </c>
      <c r="J1313" s="7">
        <v>1</v>
      </c>
      <c r="K1313" s="6"/>
      <c r="L1313" s="6"/>
      <c r="M1313" s="6">
        <v>4800</v>
      </c>
    </row>
    <row r="1314" spans="1:13" x14ac:dyDescent="0.25">
      <c r="A1314" s="5" t="s">
        <v>140</v>
      </c>
      <c r="B1314" s="5" t="s">
        <v>139</v>
      </c>
      <c r="C1314" s="5" t="s">
        <v>154</v>
      </c>
      <c r="D1314" s="5" t="s">
        <v>4179</v>
      </c>
      <c r="E1314" s="8" t="s">
        <v>4180</v>
      </c>
      <c r="F1314" s="8" t="s">
        <v>4181</v>
      </c>
      <c r="G1314" s="5" t="s">
        <v>442</v>
      </c>
      <c r="H1314" s="6">
        <v>7395</v>
      </c>
      <c r="I1314" s="6"/>
      <c r="J1314" s="5"/>
      <c r="K1314" s="6"/>
      <c r="L1314" s="6"/>
      <c r="M1314" s="6"/>
    </row>
    <row r="1315" spans="1:13" ht="30" x14ac:dyDescent="0.25">
      <c r="A1315" s="5" t="s">
        <v>140</v>
      </c>
      <c r="B1315" s="5" t="s">
        <v>139</v>
      </c>
      <c r="C1315" s="5" t="s">
        <v>154</v>
      </c>
      <c r="D1315" s="5" t="s">
        <v>4182</v>
      </c>
      <c r="E1315" s="8" t="s">
        <v>4183</v>
      </c>
      <c r="F1315" s="8" t="s">
        <v>2495</v>
      </c>
      <c r="G1315" s="5" t="s">
        <v>442</v>
      </c>
      <c r="H1315" s="6">
        <v>5520</v>
      </c>
      <c r="I1315" s="6"/>
      <c r="J1315" s="5"/>
      <c r="K1315" s="6"/>
      <c r="L1315" s="6"/>
      <c r="M1315" s="6"/>
    </row>
    <row r="1316" spans="1:13" x14ac:dyDescent="0.25">
      <c r="A1316" s="5" t="s">
        <v>140</v>
      </c>
      <c r="B1316" s="5" t="s">
        <v>139</v>
      </c>
      <c r="C1316" s="5" t="s">
        <v>154</v>
      </c>
      <c r="D1316" s="5" t="s">
        <v>4184</v>
      </c>
      <c r="E1316" s="8" t="s">
        <v>4185</v>
      </c>
      <c r="F1316" s="8" t="s">
        <v>4186</v>
      </c>
      <c r="G1316" s="5" t="s">
        <v>442</v>
      </c>
      <c r="H1316" s="6">
        <v>9408</v>
      </c>
      <c r="I1316" s="6"/>
      <c r="J1316" s="5"/>
      <c r="K1316" s="6"/>
      <c r="L1316" s="6"/>
      <c r="M1316" s="6"/>
    </row>
    <row r="1317" spans="1:13" ht="30" x14ac:dyDescent="0.25">
      <c r="A1317" s="5" t="s">
        <v>140</v>
      </c>
      <c r="B1317" s="5" t="s">
        <v>139</v>
      </c>
      <c r="C1317" s="5" t="s">
        <v>154</v>
      </c>
      <c r="D1317" s="5" t="s">
        <v>4187</v>
      </c>
      <c r="E1317" s="8" t="s">
        <v>4188</v>
      </c>
      <c r="F1317" s="8" t="s">
        <v>4189</v>
      </c>
      <c r="G1317" s="5" t="s">
        <v>442</v>
      </c>
      <c r="H1317" s="6">
        <v>9900</v>
      </c>
      <c r="I1317" s="6"/>
      <c r="J1317" s="5"/>
      <c r="K1317" s="6"/>
      <c r="L1317" s="6"/>
      <c r="M1317" s="6"/>
    </row>
    <row r="1318" spans="1:13" ht="30" x14ac:dyDescent="0.25">
      <c r="A1318" s="5" t="s">
        <v>140</v>
      </c>
      <c r="B1318" s="5" t="s">
        <v>139</v>
      </c>
      <c r="C1318" s="5" t="s">
        <v>154</v>
      </c>
      <c r="D1318" s="5" t="s">
        <v>4190</v>
      </c>
      <c r="E1318" s="8" t="s">
        <v>4191</v>
      </c>
      <c r="F1318" s="8" t="s">
        <v>4192</v>
      </c>
      <c r="G1318" s="5" t="s">
        <v>442</v>
      </c>
      <c r="H1318" s="6">
        <v>6914</v>
      </c>
      <c r="I1318" s="6"/>
      <c r="J1318" s="5"/>
      <c r="K1318" s="6"/>
      <c r="L1318" s="6"/>
      <c r="M1318" s="6"/>
    </row>
    <row r="1319" spans="1:13" x14ac:dyDescent="0.25">
      <c r="A1319" s="5" t="s">
        <v>140</v>
      </c>
      <c r="B1319" s="5" t="s">
        <v>139</v>
      </c>
      <c r="C1319" s="5" t="s">
        <v>154</v>
      </c>
      <c r="D1319" s="5" t="s">
        <v>4193</v>
      </c>
      <c r="E1319" s="8" t="s">
        <v>4194</v>
      </c>
      <c r="F1319" s="8" t="s">
        <v>3524</v>
      </c>
      <c r="G1319" s="5" t="s">
        <v>442</v>
      </c>
      <c r="H1319" s="6">
        <v>6800</v>
      </c>
      <c r="I1319" s="6"/>
      <c r="J1319" s="5"/>
      <c r="K1319" s="6">
        <v>6800</v>
      </c>
      <c r="L1319" s="6"/>
      <c r="M1319" s="6">
        <v>6800</v>
      </c>
    </row>
    <row r="1320" spans="1:13" ht="30" x14ac:dyDescent="0.25">
      <c r="A1320" s="5" t="s">
        <v>140</v>
      </c>
      <c r="B1320" s="5" t="s">
        <v>139</v>
      </c>
      <c r="C1320" s="5" t="s">
        <v>154</v>
      </c>
      <c r="D1320" s="5" t="s">
        <v>4195</v>
      </c>
      <c r="E1320" s="8" t="s">
        <v>4196</v>
      </c>
      <c r="F1320" s="8" t="s">
        <v>4197</v>
      </c>
      <c r="G1320" s="5" t="s">
        <v>442</v>
      </c>
      <c r="H1320" s="6">
        <v>8960</v>
      </c>
      <c r="I1320" s="6"/>
      <c r="J1320" s="5"/>
      <c r="K1320" s="6"/>
      <c r="L1320" s="6"/>
      <c r="M1320" s="6"/>
    </row>
    <row r="1321" spans="1:13" ht="30" x14ac:dyDescent="0.25">
      <c r="A1321" s="5" t="s">
        <v>140</v>
      </c>
      <c r="B1321" s="5" t="s">
        <v>139</v>
      </c>
      <c r="C1321" s="5" t="s">
        <v>154</v>
      </c>
      <c r="D1321" s="5" t="s">
        <v>4198</v>
      </c>
      <c r="E1321" s="8" t="s">
        <v>4199</v>
      </c>
      <c r="F1321" s="8" t="s">
        <v>2909</v>
      </c>
      <c r="G1321" s="5" t="s">
        <v>442</v>
      </c>
      <c r="H1321" s="6">
        <v>5625</v>
      </c>
      <c r="I1321" s="6"/>
      <c r="J1321" s="5"/>
      <c r="K1321" s="6"/>
      <c r="L1321" s="6"/>
      <c r="M1321" s="6"/>
    </row>
    <row r="1322" spans="1:13" x14ac:dyDescent="0.25">
      <c r="A1322" s="5" t="s">
        <v>140</v>
      </c>
      <c r="B1322" s="5" t="s">
        <v>139</v>
      </c>
      <c r="C1322" s="5" t="s">
        <v>154</v>
      </c>
      <c r="D1322" s="5" t="s">
        <v>4200</v>
      </c>
      <c r="E1322" s="8" t="s">
        <v>4201</v>
      </c>
      <c r="F1322" s="8" t="s">
        <v>4202</v>
      </c>
      <c r="G1322" s="5" t="s">
        <v>442</v>
      </c>
      <c r="H1322" s="6">
        <v>9700</v>
      </c>
      <c r="I1322" s="6"/>
      <c r="J1322" s="5"/>
      <c r="K1322" s="6"/>
      <c r="L1322" s="6"/>
      <c r="M1322" s="6"/>
    </row>
    <row r="1323" spans="1:13" ht="45" x14ac:dyDescent="0.25">
      <c r="A1323" s="5" t="s">
        <v>140</v>
      </c>
      <c r="B1323" s="5" t="s">
        <v>139</v>
      </c>
      <c r="C1323" s="5" t="s">
        <v>154</v>
      </c>
      <c r="D1323" s="5" t="s">
        <v>4203</v>
      </c>
      <c r="E1323" s="8" t="s">
        <v>4204</v>
      </c>
      <c r="F1323" s="8" t="s">
        <v>4205</v>
      </c>
      <c r="G1323" s="5" t="s">
        <v>442</v>
      </c>
      <c r="H1323" s="6">
        <v>10000</v>
      </c>
      <c r="I1323" s="6"/>
      <c r="J1323" s="5"/>
      <c r="K1323" s="6"/>
      <c r="L1323" s="6"/>
      <c r="M1323" s="6"/>
    </row>
    <row r="1324" spans="1:13" ht="30" x14ac:dyDescent="0.25">
      <c r="A1324" s="5" t="s">
        <v>140</v>
      </c>
      <c r="B1324" s="5" t="s">
        <v>139</v>
      </c>
      <c r="C1324" s="5" t="s">
        <v>154</v>
      </c>
      <c r="D1324" s="5" t="s">
        <v>4206</v>
      </c>
      <c r="E1324" s="8" t="s">
        <v>4207</v>
      </c>
      <c r="F1324" s="8" t="s">
        <v>4208</v>
      </c>
      <c r="G1324" s="5" t="s">
        <v>442</v>
      </c>
      <c r="H1324" s="6">
        <v>6230</v>
      </c>
      <c r="I1324" s="6"/>
      <c r="J1324" s="5"/>
      <c r="K1324" s="6"/>
      <c r="L1324" s="6"/>
      <c r="M1324" s="6"/>
    </row>
    <row r="1325" spans="1:13" ht="30" x14ac:dyDescent="0.25">
      <c r="A1325" s="5" t="s">
        <v>140</v>
      </c>
      <c r="B1325" s="5" t="s">
        <v>139</v>
      </c>
      <c r="C1325" s="5" t="s">
        <v>154</v>
      </c>
      <c r="D1325" s="5" t="s">
        <v>4209</v>
      </c>
      <c r="E1325" s="8" t="s">
        <v>4210</v>
      </c>
      <c r="F1325" s="8" t="s">
        <v>4211</v>
      </c>
      <c r="G1325" s="5" t="s">
        <v>446</v>
      </c>
      <c r="H1325" s="6">
        <v>10000</v>
      </c>
      <c r="I1325" s="6">
        <v>10000</v>
      </c>
      <c r="J1325" s="7">
        <v>1</v>
      </c>
      <c r="K1325" s="6"/>
      <c r="L1325" s="6"/>
      <c r="M1325" s="6">
        <v>10000</v>
      </c>
    </row>
    <row r="1326" spans="1:13" x14ac:dyDescent="0.25">
      <c r="A1326" s="5" t="s">
        <v>140</v>
      </c>
      <c r="B1326" s="5" t="s">
        <v>139</v>
      </c>
      <c r="C1326" s="5" t="s">
        <v>154</v>
      </c>
      <c r="D1326" s="5" t="s">
        <v>4212</v>
      </c>
      <c r="E1326" s="8" t="s">
        <v>4213</v>
      </c>
      <c r="F1326" s="8" t="s">
        <v>4214</v>
      </c>
      <c r="G1326" s="5" t="s">
        <v>442</v>
      </c>
      <c r="H1326" s="6">
        <v>6720</v>
      </c>
      <c r="I1326" s="6"/>
      <c r="J1326" s="5"/>
      <c r="K1326" s="6"/>
      <c r="L1326" s="6"/>
      <c r="M1326" s="6"/>
    </row>
    <row r="1327" spans="1:13" x14ac:dyDescent="0.25">
      <c r="A1327" s="5" t="s">
        <v>140</v>
      </c>
      <c r="B1327" s="5" t="s">
        <v>139</v>
      </c>
      <c r="C1327" s="5" t="s">
        <v>154</v>
      </c>
      <c r="D1327" s="5" t="s">
        <v>4215</v>
      </c>
      <c r="E1327" s="8" t="s">
        <v>4216</v>
      </c>
      <c r="F1327" s="8" t="s">
        <v>4217</v>
      </c>
      <c r="G1327" s="5" t="s">
        <v>442</v>
      </c>
      <c r="H1327" s="6">
        <v>9150</v>
      </c>
      <c r="I1327" s="6"/>
      <c r="J1327" s="5"/>
      <c r="K1327" s="6"/>
      <c r="L1327" s="6"/>
      <c r="M1327" s="6"/>
    </row>
    <row r="1328" spans="1:13" x14ac:dyDescent="0.25">
      <c r="A1328" s="5" t="s">
        <v>140</v>
      </c>
      <c r="B1328" s="5" t="s">
        <v>139</v>
      </c>
      <c r="C1328" s="5" t="s">
        <v>154</v>
      </c>
      <c r="D1328" s="5" t="s">
        <v>4218</v>
      </c>
      <c r="E1328" s="8" t="s">
        <v>4219</v>
      </c>
      <c r="F1328" s="8" t="s">
        <v>4220</v>
      </c>
      <c r="G1328" s="5" t="s">
        <v>446</v>
      </c>
      <c r="H1328" s="6">
        <v>3250</v>
      </c>
      <c r="I1328" s="6">
        <v>3250</v>
      </c>
      <c r="J1328" s="7">
        <v>0.98480000000000001</v>
      </c>
      <c r="K1328" s="6"/>
      <c r="L1328" s="6"/>
      <c r="M1328" s="6">
        <v>3250</v>
      </c>
    </row>
    <row r="1329" spans="1:13" ht="30" x14ac:dyDescent="0.25">
      <c r="A1329" s="5" t="s">
        <v>140</v>
      </c>
      <c r="B1329" s="5" t="s">
        <v>139</v>
      </c>
      <c r="C1329" s="5" t="s">
        <v>154</v>
      </c>
      <c r="D1329" s="5" t="s">
        <v>4221</v>
      </c>
      <c r="E1329" s="8" t="s">
        <v>4222</v>
      </c>
      <c r="F1329" s="8" t="s">
        <v>4223</v>
      </c>
      <c r="G1329" s="5" t="s">
        <v>446</v>
      </c>
      <c r="H1329" s="6">
        <v>9807</v>
      </c>
      <c r="I1329" s="6">
        <v>9807</v>
      </c>
      <c r="J1329" s="7">
        <v>1</v>
      </c>
      <c r="K1329" s="6"/>
      <c r="L1329" s="6"/>
      <c r="M1329" s="6">
        <v>9807</v>
      </c>
    </row>
    <row r="1330" spans="1:13" ht="30" x14ac:dyDescent="0.25">
      <c r="A1330" s="5" t="s">
        <v>140</v>
      </c>
      <c r="B1330" s="5" t="s">
        <v>139</v>
      </c>
      <c r="C1330" s="5" t="s">
        <v>154</v>
      </c>
      <c r="D1330" s="5" t="s">
        <v>4224</v>
      </c>
      <c r="E1330" s="8" t="s">
        <v>4225</v>
      </c>
      <c r="F1330" s="8" t="s">
        <v>4226</v>
      </c>
      <c r="G1330" s="5" t="s">
        <v>442</v>
      </c>
      <c r="H1330" s="6">
        <v>7680</v>
      </c>
      <c r="I1330" s="6"/>
      <c r="J1330" s="5"/>
      <c r="K1330" s="6"/>
      <c r="L1330" s="6"/>
      <c r="M1330" s="6"/>
    </row>
    <row r="1331" spans="1:13" x14ac:dyDescent="0.25">
      <c r="A1331" s="5" t="s">
        <v>140</v>
      </c>
      <c r="B1331" s="5" t="s">
        <v>139</v>
      </c>
      <c r="C1331" s="5" t="s">
        <v>154</v>
      </c>
      <c r="D1331" s="5" t="s">
        <v>4227</v>
      </c>
      <c r="E1331" s="8" t="s">
        <v>4228</v>
      </c>
      <c r="F1331" s="8" t="s">
        <v>4229</v>
      </c>
      <c r="G1331" s="5" t="s">
        <v>442</v>
      </c>
      <c r="H1331" s="6">
        <v>4950</v>
      </c>
      <c r="I1331" s="6"/>
      <c r="J1331" s="5"/>
      <c r="K1331" s="6"/>
      <c r="L1331" s="6"/>
      <c r="M1331" s="6"/>
    </row>
    <row r="1332" spans="1:13" x14ac:dyDescent="0.25">
      <c r="A1332" s="5" t="s">
        <v>140</v>
      </c>
      <c r="B1332" s="5" t="s">
        <v>139</v>
      </c>
      <c r="C1332" s="5" t="s">
        <v>154</v>
      </c>
      <c r="D1332" s="5" t="s">
        <v>4230</v>
      </c>
      <c r="E1332" s="8" t="s">
        <v>3383</v>
      </c>
      <c r="F1332" s="8" t="s">
        <v>3384</v>
      </c>
      <c r="G1332" s="5" t="s">
        <v>442</v>
      </c>
      <c r="H1332" s="6">
        <v>3200</v>
      </c>
      <c r="I1332" s="6"/>
      <c r="J1332" s="5"/>
      <c r="K1332" s="6"/>
      <c r="L1332" s="6"/>
      <c r="M1332" s="6"/>
    </row>
    <row r="1333" spans="1:13" x14ac:dyDescent="0.25">
      <c r="A1333" s="5" t="s">
        <v>140</v>
      </c>
      <c r="B1333" s="5" t="s">
        <v>139</v>
      </c>
      <c r="C1333" s="5" t="s">
        <v>154</v>
      </c>
      <c r="D1333" s="5" t="s">
        <v>4231</v>
      </c>
      <c r="E1333" s="8" t="s">
        <v>4232</v>
      </c>
      <c r="F1333" s="8" t="s">
        <v>4233</v>
      </c>
      <c r="G1333" s="5" t="s">
        <v>442</v>
      </c>
      <c r="H1333" s="6">
        <v>6720</v>
      </c>
      <c r="I1333" s="6"/>
      <c r="J1333" s="5"/>
      <c r="K1333" s="6"/>
      <c r="L1333" s="6"/>
      <c r="M1333" s="6"/>
    </row>
    <row r="1334" spans="1:13" ht="30" x14ac:dyDescent="0.25">
      <c r="A1334" s="5" t="s">
        <v>140</v>
      </c>
      <c r="B1334" s="5" t="s">
        <v>139</v>
      </c>
      <c r="C1334" s="5" t="s">
        <v>154</v>
      </c>
      <c r="D1334" s="5" t="s">
        <v>4234</v>
      </c>
      <c r="E1334" s="8" t="s">
        <v>4235</v>
      </c>
      <c r="F1334" s="8" t="s">
        <v>4236</v>
      </c>
      <c r="G1334" s="5" t="s">
        <v>442</v>
      </c>
      <c r="H1334" s="6">
        <v>9920</v>
      </c>
      <c r="I1334" s="6"/>
      <c r="J1334" s="5"/>
      <c r="K1334" s="6"/>
      <c r="L1334" s="6"/>
      <c r="M1334" s="6"/>
    </row>
    <row r="1335" spans="1:13" x14ac:dyDescent="0.25">
      <c r="A1335" s="5" t="s">
        <v>140</v>
      </c>
      <c r="B1335" s="5" t="s">
        <v>139</v>
      </c>
      <c r="C1335" s="5" t="s">
        <v>154</v>
      </c>
      <c r="D1335" s="5" t="s">
        <v>4237</v>
      </c>
      <c r="E1335" s="8" t="s">
        <v>4238</v>
      </c>
      <c r="F1335" s="8" t="s">
        <v>4239</v>
      </c>
      <c r="G1335" s="5" t="s">
        <v>446</v>
      </c>
      <c r="H1335" s="6">
        <v>4800</v>
      </c>
      <c r="I1335" s="6">
        <v>4800</v>
      </c>
      <c r="J1335" s="7">
        <v>1</v>
      </c>
      <c r="K1335" s="6"/>
      <c r="L1335" s="6"/>
      <c r="M1335" s="6">
        <v>4800</v>
      </c>
    </row>
    <row r="1336" spans="1:13" ht="30" x14ac:dyDescent="0.25">
      <c r="A1336" s="5" t="s">
        <v>140</v>
      </c>
      <c r="B1336" s="5" t="s">
        <v>139</v>
      </c>
      <c r="C1336" s="5" t="s">
        <v>154</v>
      </c>
      <c r="D1336" s="5" t="s">
        <v>4240</v>
      </c>
      <c r="E1336" s="8" t="s">
        <v>2715</v>
      </c>
      <c r="F1336" s="8" t="s">
        <v>2716</v>
      </c>
      <c r="G1336" s="5" t="s">
        <v>442</v>
      </c>
      <c r="H1336" s="6">
        <v>6800</v>
      </c>
      <c r="I1336" s="6"/>
      <c r="J1336" s="5"/>
      <c r="K1336" s="6"/>
      <c r="L1336" s="6"/>
      <c r="M1336" s="6"/>
    </row>
    <row r="1337" spans="1:13" x14ac:dyDescent="0.25">
      <c r="A1337" s="5" t="s">
        <v>140</v>
      </c>
      <c r="B1337" s="5" t="s">
        <v>139</v>
      </c>
      <c r="C1337" s="5" t="s">
        <v>154</v>
      </c>
      <c r="D1337" s="5" t="s">
        <v>4241</v>
      </c>
      <c r="E1337" s="8" t="s">
        <v>4242</v>
      </c>
      <c r="F1337" s="8" t="s">
        <v>4243</v>
      </c>
      <c r="G1337" s="5" t="s">
        <v>442</v>
      </c>
      <c r="H1337" s="6">
        <v>10000</v>
      </c>
      <c r="I1337" s="6"/>
      <c r="J1337" s="5"/>
      <c r="K1337" s="6"/>
      <c r="L1337" s="6"/>
      <c r="M1337" s="6"/>
    </row>
    <row r="1338" spans="1:13" x14ac:dyDescent="0.25">
      <c r="A1338" s="5" t="s">
        <v>140</v>
      </c>
      <c r="B1338" s="5" t="s">
        <v>139</v>
      </c>
      <c r="C1338" s="5" t="s">
        <v>154</v>
      </c>
      <c r="D1338" s="5" t="s">
        <v>4244</v>
      </c>
      <c r="E1338" s="8" t="s">
        <v>4245</v>
      </c>
      <c r="F1338" s="8" t="s">
        <v>4246</v>
      </c>
      <c r="G1338" s="5" t="s">
        <v>442</v>
      </c>
      <c r="H1338" s="6">
        <v>7050</v>
      </c>
      <c r="I1338" s="6"/>
      <c r="J1338" s="5"/>
      <c r="K1338" s="6"/>
      <c r="L1338" s="6"/>
      <c r="M1338" s="6"/>
    </row>
    <row r="1339" spans="1:13" x14ac:dyDescent="0.25">
      <c r="A1339" s="5" t="s">
        <v>140</v>
      </c>
      <c r="B1339" s="5" t="s">
        <v>139</v>
      </c>
      <c r="C1339" s="5" t="s">
        <v>154</v>
      </c>
      <c r="D1339" s="5" t="s">
        <v>4247</v>
      </c>
      <c r="E1339" s="8" t="s">
        <v>4248</v>
      </c>
      <c r="F1339" s="8" t="s">
        <v>4249</v>
      </c>
      <c r="G1339" s="5" t="s">
        <v>446</v>
      </c>
      <c r="H1339" s="6">
        <v>8320</v>
      </c>
      <c r="I1339" s="6">
        <v>8320</v>
      </c>
      <c r="J1339" s="7">
        <v>1</v>
      </c>
      <c r="K1339" s="6"/>
      <c r="L1339" s="6"/>
      <c r="M1339" s="6">
        <v>8320</v>
      </c>
    </row>
    <row r="1340" spans="1:13" ht="30" x14ac:dyDescent="0.25">
      <c r="A1340" s="5" t="s">
        <v>140</v>
      </c>
      <c r="B1340" s="5" t="s">
        <v>139</v>
      </c>
      <c r="C1340" s="5" t="s">
        <v>154</v>
      </c>
      <c r="D1340" s="5" t="s">
        <v>4250</v>
      </c>
      <c r="E1340" s="8" t="s">
        <v>4251</v>
      </c>
      <c r="F1340" s="8" t="s">
        <v>4252</v>
      </c>
      <c r="G1340" s="5" t="s">
        <v>442</v>
      </c>
      <c r="H1340" s="6">
        <v>4800</v>
      </c>
      <c r="I1340" s="6"/>
      <c r="J1340" s="5"/>
      <c r="K1340" s="6"/>
      <c r="L1340" s="6"/>
      <c r="M1340" s="6"/>
    </row>
    <row r="1341" spans="1:13" x14ac:dyDescent="0.25">
      <c r="A1341" s="5" t="s">
        <v>140</v>
      </c>
      <c r="B1341" s="5" t="s">
        <v>139</v>
      </c>
      <c r="C1341" s="5" t="s">
        <v>154</v>
      </c>
      <c r="D1341" s="5" t="s">
        <v>4253</v>
      </c>
      <c r="E1341" s="8" t="s">
        <v>4254</v>
      </c>
      <c r="F1341" s="8" t="s">
        <v>4255</v>
      </c>
      <c r="G1341" s="5" t="s">
        <v>446</v>
      </c>
      <c r="H1341" s="6">
        <v>4480</v>
      </c>
      <c r="I1341" s="6">
        <v>4480</v>
      </c>
      <c r="J1341" s="7">
        <v>1</v>
      </c>
      <c r="K1341" s="6"/>
      <c r="L1341" s="6"/>
      <c r="M1341" s="6">
        <v>4480</v>
      </c>
    </row>
    <row r="1342" spans="1:13" x14ac:dyDescent="0.25">
      <c r="A1342" s="5" t="s">
        <v>140</v>
      </c>
      <c r="B1342" s="5" t="s">
        <v>139</v>
      </c>
      <c r="C1342" s="5" t="s">
        <v>154</v>
      </c>
      <c r="D1342" s="5" t="s">
        <v>4256</v>
      </c>
      <c r="E1342" s="8" t="s">
        <v>4257</v>
      </c>
      <c r="F1342" s="8" t="s">
        <v>4258</v>
      </c>
      <c r="G1342" s="5" t="s">
        <v>446</v>
      </c>
      <c r="H1342" s="6">
        <v>4450</v>
      </c>
      <c r="I1342" s="6">
        <v>4450</v>
      </c>
      <c r="J1342" s="7">
        <v>1</v>
      </c>
      <c r="K1342" s="6"/>
      <c r="L1342" s="6"/>
      <c r="M1342" s="6">
        <v>4450</v>
      </c>
    </row>
    <row r="1343" spans="1:13" ht="30" x14ac:dyDescent="0.25">
      <c r="A1343" s="5" t="s">
        <v>140</v>
      </c>
      <c r="B1343" s="5" t="s">
        <v>139</v>
      </c>
      <c r="C1343" s="5" t="s">
        <v>154</v>
      </c>
      <c r="D1343" s="5" t="s">
        <v>4259</v>
      </c>
      <c r="E1343" s="8" t="s">
        <v>4260</v>
      </c>
      <c r="F1343" s="8" t="s">
        <v>4261</v>
      </c>
      <c r="G1343" s="5" t="s">
        <v>442</v>
      </c>
      <c r="H1343" s="6">
        <v>10000</v>
      </c>
      <c r="I1343" s="6"/>
      <c r="J1343" s="5"/>
      <c r="K1343" s="6"/>
      <c r="L1343" s="6"/>
      <c r="M1343" s="6"/>
    </row>
    <row r="1344" spans="1:13" ht="30" x14ac:dyDescent="0.25">
      <c r="A1344" s="5" t="s">
        <v>140</v>
      </c>
      <c r="B1344" s="5" t="s">
        <v>139</v>
      </c>
      <c r="C1344" s="5" t="s">
        <v>154</v>
      </c>
      <c r="D1344" s="5" t="s">
        <v>4262</v>
      </c>
      <c r="E1344" s="8" t="s">
        <v>4263</v>
      </c>
      <c r="F1344" s="8" t="s">
        <v>4264</v>
      </c>
      <c r="G1344" s="5" t="s">
        <v>442</v>
      </c>
      <c r="H1344" s="6">
        <v>10000</v>
      </c>
      <c r="I1344" s="6"/>
      <c r="J1344" s="5"/>
      <c r="K1344" s="6"/>
      <c r="L1344" s="6"/>
      <c r="M1344" s="6"/>
    </row>
    <row r="1345" spans="1:13" ht="30" x14ac:dyDescent="0.25">
      <c r="A1345" s="5" t="s">
        <v>140</v>
      </c>
      <c r="B1345" s="5" t="s">
        <v>139</v>
      </c>
      <c r="C1345" s="5" t="s">
        <v>154</v>
      </c>
      <c r="D1345" s="5" t="s">
        <v>4265</v>
      </c>
      <c r="E1345" s="8" t="s">
        <v>4266</v>
      </c>
      <c r="F1345" s="8" t="s">
        <v>4267</v>
      </c>
      <c r="G1345" s="5" t="s">
        <v>446</v>
      </c>
      <c r="H1345" s="6">
        <v>4800</v>
      </c>
      <c r="I1345" s="6">
        <v>4800</v>
      </c>
      <c r="J1345" s="7">
        <v>1</v>
      </c>
      <c r="K1345" s="6"/>
      <c r="L1345" s="6"/>
      <c r="M1345" s="6">
        <v>4800</v>
      </c>
    </row>
    <row r="1346" spans="1:13" ht="30" x14ac:dyDescent="0.25">
      <c r="A1346" s="5" t="s">
        <v>140</v>
      </c>
      <c r="B1346" s="5" t="s">
        <v>139</v>
      </c>
      <c r="C1346" s="5" t="s">
        <v>154</v>
      </c>
      <c r="D1346" s="5" t="s">
        <v>4268</v>
      </c>
      <c r="E1346" s="8" t="s">
        <v>4269</v>
      </c>
      <c r="F1346" s="8" t="s">
        <v>4270</v>
      </c>
      <c r="G1346" s="5" t="s">
        <v>442</v>
      </c>
      <c r="H1346" s="6">
        <v>6720</v>
      </c>
      <c r="I1346" s="6"/>
      <c r="J1346" s="5"/>
      <c r="K1346" s="6"/>
      <c r="L1346" s="6"/>
      <c r="M1346" s="6"/>
    </row>
    <row r="1347" spans="1:13" x14ac:dyDescent="0.25">
      <c r="A1347" s="5" t="s">
        <v>140</v>
      </c>
      <c r="B1347" s="5" t="s">
        <v>139</v>
      </c>
      <c r="C1347" s="5" t="s">
        <v>154</v>
      </c>
      <c r="D1347" s="5" t="s">
        <v>4271</v>
      </c>
      <c r="E1347" s="8" t="s">
        <v>4272</v>
      </c>
      <c r="F1347" s="8" t="s">
        <v>4273</v>
      </c>
      <c r="G1347" s="5" t="s">
        <v>446</v>
      </c>
      <c r="H1347" s="6">
        <v>4800</v>
      </c>
      <c r="I1347" s="6">
        <v>4800</v>
      </c>
      <c r="J1347" s="7">
        <v>1</v>
      </c>
      <c r="K1347" s="6"/>
      <c r="L1347" s="6"/>
      <c r="M1347" s="6">
        <v>4800</v>
      </c>
    </row>
    <row r="1348" spans="1:13" ht="30" x14ac:dyDescent="0.25">
      <c r="A1348" s="5" t="s">
        <v>140</v>
      </c>
      <c r="B1348" s="5" t="s">
        <v>139</v>
      </c>
      <c r="C1348" s="5" t="s">
        <v>154</v>
      </c>
      <c r="D1348" s="5" t="s">
        <v>4274</v>
      </c>
      <c r="E1348" s="8" t="s">
        <v>4275</v>
      </c>
      <c r="F1348" s="8" t="s">
        <v>4276</v>
      </c>
      <c r="G1348" s="5" t="s">
        <v>442</v>
      </c>
      <c r="H1348" s="6">
        <v>4800</v>
      </c>
      <c r="I1348" s="6"/>
      <c r="J1348" s="5"/>
      <c r="K1348" s="6"/>
      <c r="L1348" s="6"/>
      <c r="M1348" s="6"/>
    </row>
    <row r="1349" spans="1:13" x14ac:dyDescent="0.25">
      <c r="A1349" s="5" t="s">
        <v>140</v>
      </c>
      <c r="B1349" s="5" t="s">
        <v>139</v>
      </c>
      <c r="C1349" s="5" t="s">
        <v>154</v>
      </c>
      <c r="D1349" s="5" t="s">
        <v>4277</v>
      </c>
      <c r="E1349" s="8" t="s">
        <v>4278</v>
      </c>
      <c r="F1349" s="8" t="s">
        <v>4279</v>
      </c>
      <c r="G1349" s="5" t="s">
        <v>442</v>
      </c>
      <c r="H1349" s="6">
        <v>10000</v>
      </c>
      <c r="I1349" s="6"/>
      <c r="J1349" s="5"/>
      <c r="K1349" s="6"/>
      <c r="L1349" s="6"/>
      <c r="M1349" s="6"/>
    </row>
    <row r="1350" spans="1:13" x14ac:dyDescent="0.25">
      <c r="A1350" s="5" t="s">
        <v>140</v>
      </c>
      <c r="B1350" s="5" t="s">
        <v>139</v>
      </c>
      <c r="C1350" s="5" t="s">
        <v>154</v>
      </c>
      <c r="D1350" s="5" t="s">
        <v>4280</v>
      </c>
      <c r="E1350" s="8" t="s">
        <v>4281</v>
      </c>
      <c r="F1350" s="8" t="s">
        <v>4282</v>
      </c>
      <c r="G1350" s="5" t="s">
        <v>442</v>
      </c>
      <c r="H1350" s="6">
        <v>9690</v>
      </c>
      <c r="I1350" s="6"/>
      <c r="J1350" s="5"/>
      <c r="K1350" s="6"/>
      <c r="L1350" s="6"/>
      <c r="M1350" s="6"/>
    </row>
    <row r="1351" spans="1:13" x14ac:dyDescent="0.25">
      <c r="A1351" s="5" t="s">
        <v>140</v>
      </c>
      <c r="B1351" s="5" t="s">
        <v>139</v>
      </c>
      <c r="C1351" s="5" t="s">
        <v>154</v>
      </c>
      <c r="D1351" s="5" t="s">
        <v>4283</v>
      </c>
      <c r="E1351" s="8" t="s">
        <v>4284</v>
      </c>
      <c r="F1351" s="8" t="s">
        <v>4285</v>
      </c>
      <c r="G1351" s="5" t="s">
        <v>442</v>
      </c>
      <c r="H1351" s="6">
        <v>4800</v>
      </c>
      <c r="I1351" s="6"/>
      <c r="J1351" s="5"/>
      <c r="K1351" s="6"/>
      <c r="L1351" s="6"/>
      <c r="M1351" s="6"/>
    </row>
    <row r="1352" spans="1:13" x14ac:dyDescent="0.25">
      <c r="A1352" s="5" t="s">
        <v>140</v>
      </c>
      <c r="B1352" s="5" t="s">
        <v>139</v>
      </c>
      <c r="C1352" s="5" t="s">
        <v>154</v>
      </c>
      <c r="D1352" s="5" t="s">
        <v>4286</v>
      </c>
      <c r="E1352" s="8" t="s">
        <v>4287</v>
      </c>
      <c r="F1352" s="8" t="s">
        <v>4288</v>
      </c>
      <c r="G1352" s="5" t="s">
        <v>442</v>
      </c>
      <c r="H1352" s="6">
        <v>4800</v>
      </c>
      <c r="I1352" s="6"/>
      <c r="J1352" s="5"/>
      <c r="K1352" s="6"/>
      <c r="L1352" s="6"/>
      <c r="M1352" s="6"/>
    </row>
    <row r="1353" spans="1:13" ht="30" x14ac:dyDescent="0.25">
      <c r="A1353" s="5" t="s">
        <v>140</v>
      </c>
      <c r="B1353" s="5" t="s">
        <v>139</v>
      </c>
      <c r="C1353" s="5" t="s">
        <v>154</v>
      </c>
      <c r="D1353" s="5" t="s">
        <v>4289</v>
      </c>
      <c r="E1353" s="8" t="s">
        <v>4290</v>
      </c>
      <c r="F1353" s="8" t="s">
        <v>4291</v>
      </c>
      <c r="G1353" s="5" t="s">
        <v>442</v>
      </c>
      <c r="H1353" s="6">
        <v>10000</v>
      </c>
      <c r="I1353" s="6"/>
      <c r="J1353" s="5"/>
      <c r="K1353" s="6"/>
      <c r="L1353" s="6"/>
      <c r="M1353" s="6"/>
    </row>
    <row r="1354" spans="1:13" x14ac:dyDescent="0.25">
      <c r="A1354" s="5" t="s">
        <v>140</v>
      </c>
      <c r="B1354" s="5" t="s">
        <v>139</v>
      </c>
      <c r="C1354" s="5" t="s">
        <v>154</v>
      </c>
      <c r="D1354" s="5" t="s">
        <v>4292</v>
      </c>
      <c r="E1354" s="8" t="s">
        <v>4293</v>
      </c>
      <c r="F1354" s="8" t="s">
        <v>4294</v>
      </c>
      <c r="G1354" s="5" t="s">
        <v>442</v>
      </c>
      <c r="H1354" s="6">
        <v>4200</v>
      </c>
      <c r="I1354" s="6"/>
      <c r="J1354" s="5"/>
      <c r="K1354" s="6"/>
      <c r="L1354" s="6"/>
      <c r="M1354" s="6"/>
    </row>
    <row r="1355" spans="1:13" x14ac:dyDescent="0.25">
      <c r="A1355" s="5" t="s">
        <v>140</v>
      </c>
      <c r="B1355" s="5" t="s">
        <v>139</v>
      </c>
      <c r="C1355" s="5" t="s">
        <v>154</v>
      </c>
      <c r="D1355" s="5" t="s">
        <v>4295</v>
      </c>
      <c r="E1355" s="8" t="s">
        <v>4296</v>
      </c>
      <c r="F1355" s="8" t="s">
        <v>4297</v>
      </c>
      <c r="G1355" s="5" t="s">
        <v>442</v>
      </c>
      <c r="H1355" s="6">
        <v>10000</v>
      </c>
      <c r="I1355" s="6"/>
      <c r="J1355" s="5"/>
      <c r="K1355" s="6"/>
      <c r="L1355" s="6"/>
      <c r="M1355" s="6"/>
    </row>
    <row r="1356" spans="1:13" x14ac:dyDescent="0.25">
      <c r="A1356" s="5" t="s">
        <v>140</v>
      </c>
      <c r="B1356" s="5" t="s">
        <v>139</v>
      </c>
      <c r="C1356" s="5" t="s">
        <v>154</v>
      </c>
      <c r="D1356" s="5" t="s">
        <v>4298</v>
      </c>
      <c r="E1356" s="8" t="s">
        <v>4299</v>
      </c>
      <c r="F1356" s="8" t="s">
        <v>3145</v>
      </c>
      <c r="G1356" s="5" t="s">
        <v>442</v>
      </c>
      <c r="H1356" s="6">
        <v>398</v>
      </c>
      <c r="I1356" s="6"/>
      <c r="J1356" s="5"/>
      <c r="K1356" s="6"/>
      <c r="L1356" s="6"/>
      <c r="M1356" s="6"/>
    </row>
    <row r="1357" spans="1:13" x14ac:dyDescent="0.25">
      <c r="A1357" s="5" t="s">
        <v>140</v>
      </c>
      <c r="B1357" s="5" t="s">
        <v>139</v>
      </c>
      <c r="C1357" s="5" t="s">
        <v>154</v>
      </c>
      <c r="D1357" s="5" t="s">
        <v>4300</v>
      </c>
      <c r="E1357" s="8" t="s">
        <v>4301</v>
      </c>
      <c r="F1357" s="8" t="s">
        <v>4302</v>
      </c>
      <c r="G1357" s="5" t="s">
        <v>442</v>
      </c>
      <c r="H1357" s="6">
        <v>4800</v>
      </c>
      <c r="I1357" s="6"/>
      <c r="J1357" s="5"/>
      <c r="K1357" s="6"/>
      <c r="L1357" s="6"/>
      <c r="M1357" s="6"/>
    </row>
    <row r="1358" spans="1:13" ht="30" x14ac:dyDescent="0.25">
      <c r="A1358" s="5" t="s">
        <v>140</v>
      </c>
      <c r="B1358" s="5" t="s">
        <v>139</v>
      </c>
      <c r="C1358" s="5" t="s">
        <v>154</v>
      </c>
      <c r="D1358" s="5" t="s">
        <v>4303</v>
      </c>
      <c r="E1358" s="8" t="s">
        <v>4304</v>
      </c>
      <c r="F1358" s="8" t="s">
        <v>4305</v>
      </c>
      <c r="G1358" s="5" t="s">
        <v>442</v>
      </c>
      <c r="H1358" s="6">
        <v>7900</v>
      </c>
      <c r="I1358" s="6"/>
      <c r="J1358" s="5"/>
      <c r="K1358" s="6"/>
      <c r="L1358" s="6"/>
      <c r="M1358" s="6"/>
    </row>
    <row r="1359" spans="1:13" ht="30" x14ac:dyDescent="0.25">
      <c r="A1359" s="5" t="s">
        <v>140</v>
      </c>
      <c r="B1359" s="5" t="s">
        <v>139</v>
      </c>
      <c r="C1359" s="5" t="s">
        <v>154</v>
      </c>
      <c r="D1359" s="5" t="s">
        <v>4306</v>
      </c>
      <c r="E1359" s="8" t="s">
        <v>4307</v>
      </c>
      <c r="F1359" s="8" t="s">
        <v>4308</v>
      </c>
      <c r="G1359" s="5" t="s">
        <v>442</v>
      </c>
      <c r="H1359" s="6">
        <v>8960</v>
      </c>
      <c r="I1359" s="6"/>
      <c r="J1359" s="5"/>
      <c r="K1359" s="6"/>
      <c r="L1359" s="6"/>
      <c r="M1359" s="6"/>
    </row>
    <row r="1360" spans="1:13" x14ac:dyDescent="0.25">
      <c r="A1360" s="5" t="s">
        <v>140</v>
      </c>
      <c r="B1360" s="5" t="s">
        <v>139</v>
      </c>
      <c r="C1360" s="5" t="s">
        <v>154</v>
      </c>
      <c r="D1360" s="5" t="s">
        <v>4309</v>
      </c>
      <c r="E1360" s="8" t="s">
        <v>4310</v>
      </c>
      <c r="F1360" s="8" t="s">
        <v>2865</v>
      </c>
      <c r="G1360" s="5" t="s">
        <v>442</v>
      </c>
      <c r="H1360" s="6">
        <v>6720</v>
      </c>
      <c r="I1360" s="6"/>
      <c r="J1360" s="5"/>
      <c r="K1360" s="6"/>
      <c r="L1360" s="6"/>
      <c r="M1360" s="6"/>
    </row>
    <row r="1361" spans="1:13" x14ac:dyDescent="0.25">
      <c r="A1361" s="5" t="s">
        <v>140</v>
      </c>
      <c r="B1361" s="5" t="s">
        <v>139</v>
      </c>
      <c r="C1361" s="5" t="s">
        <v>154</v>
      </c>
      <c r="D1361" s="5" t="s">
        <v>4311</v>
      </c>
      <c r="E1361" s="8" t="s">
        <v>4312</v>
      </c>
      <c r="F1361" s="8" t="s">
        <v>4313</v>
      </c>
      <c r="G1361" s="5" t="s">
        <v>442</v>
      </c>
      <c r="H1361" s="6">
        <v>9920</v>
      </c>
      <c r="I1361" s="6"/>
      <c r="J1361" s="5"/>
      <c r="K1361" s="6"/>
      <c r="L1361" s="6"/>
      <c r="M1361" s="6"/>
    </row>
    <row r="1362" spans="1:13" ht="45" x14ac:dyDescent="0.25">
      <c r="A1362" s="5" t="s">
        <v>140</v>
      </c>
      <c r="B1362" s="5" t="s">
        <v>139</v>
      </c>
      <c r="C1362" s="5" t="s">
        <v>154</v>
      </c>
      <c r="D1362" s="5" t="s">
        <v>4314</v>
      </c>
      <c r="E1362" s="8" t="s">
        <v>4315</v>
      </c>
      <c r="F1362" s="8" t="s">
        <v>4316</v>
      </c>
      <c r="G1362" s="5" t="s">
        <v>442</v>
      </c>
      <c r="H1362" s="6">
        <v>9820</v>
      </c>
      <c r="I1362" s="6"/>
      <c r="J1362" s="5"/>
      <c r="K1362" s="6"/>
      <c r="L1362" s="6"/>
      <c r="M1362" s="6"/>
    </row>
    <row r="1363" spans="1:13" ht="30" x14ac:dyDescent="0.25">
      <c r="A1363" s="5" t="s">
        <v>140</v>
      </c>
      <c r="B1363" s="5" t="s">
        <v>139</v>
      </c>
      <c r="C1363" s="5" t="s">
        <v>154</v>
      </c>
      <c r="D1363" s="5" t="s">
        <v>4317</v>
      </c>
      <c r="E1363" s="8" t="s">
        <v>4318</v>
      </c>
      <c r="F1363" s="8" t="s">
        <v>3753</v>
      </c>
      <c r="G1363" s="5" t="s">
        <v>442</v>
      </c>
      <c r="H1363" s="6">
        <v>6800</v>
      </c>
      <c r="I1363" s="6"/>
      <c r="J1363" s="5"/>
      <c r="K1363" s="6">
        <v>6800</v>
      </c>
      <c r="L1363" s="6"/>
      <c r="M1363" s="6">
        <v>6800</v>
      </c>
    </row>
    <row r="1364" spans="1:13" ht="30" x14ac:dyDescent="0.25">
      <c r="A1364" s="5" t="s">
        <v>140</v>
      </c>
      <c r="B1364" s="5" t="s">
        <v>139</v>
      </c>
      <c r="C1364" s="5" t="s">
        <v>154</v>
      </c>
      <c r="D1364" s="5" t="s">
        <v>4319</v>
      </c>
      <c r="E1364" s="8" t="s">
        <v>4320</v>
      </c>
      <c r="F1364" s="8" t="s">
        <v>4321</v>
      </c>
      <c r="G1364" s="5" t="s">
        <v>446</v>
      </c>
      <c r="H1364" s="6">
        <v>9408</v>
      </c>
      <c r="I1364" s="6">
        <v>9408</v>
      </c>
      <c r="J1364" s="7">
        <v>1</v>
      </c>
      <c r="K1364" s="6"/>
      <c r="L1364" s="6"/>
      <c r="M1364" s="6">
        <v>9408</v>
      </c>
    </row>
    <row r="1365" spans="1:13" ht="30" x14ac:dyDescent="0.25">
      <c r="A1365" s="5" t="s">
        <v>140</v>
      </c>
      <c r="B1365" s="5" t="s">
        <v>139</v>
      </c>
      <c r="C1365" s="5" t="s">
        <v>154</v>
      </c>
      <c r="D1365" s="5" t="s">
        <v>4322</v>
      </c>
      <c r="E1365" s="8" t="s">
        <v>4323</v>
      </c>
      <c r="F1365" s="8" t="s">
        <v>4324</v>
      </c>
      <c r="G1365" s="5" t="s">
        <v>442</v>
      </c>
      <c r="H1365" s="6">
        <v>8930</v>
      </c>
      <c r="I1365" s="6"/>
      <c r="J1365" s="5"/>
      <c r="K1365" s="6"/>
      <c r="L1365" s="6"/>
      <c r="M1365" s="6"/>
    </row>
    <row r="1366" spans="1:13" x14ac:dyDescent="0.25">
      <c r="A1366" s="5" t="s">
        <v>140</v>
      </c>
      <c r="B1366" s="5" t="s">
        <v>139</v>
      </c>
      <c r="C1366" s="5" t="s">
        <v>154</v>
      </c>
      <c r="D1366" s="5" t="s">
        <v>4325</v>
      </c>
      <c r="E1366" s="8" t="s">
        <v>4228</v>
      </c>
      <c r="F1366" s="8" t="s">
        <v>4326</v>
      </c>
      <c r="G1366" s="5" t="s">
        <v>446</v>
      </c>
      <c r="H1366" s="6">
        <v>8000</v>
      </c>
      <c r="I1366" s="6">
        <v>8000</v>
      </c>
      <c r="J1366" s="7">
        <v>1</v>
      </c>
      <c r="K1366" s="6"/>
      <c r="L1366" s="6"/>
      <c r="M1366" s="6">
        <v>8000</v>
      </c>
    </row>
    <row r="1367" spans="1:13" ht="45" x14ac:dyDescent="0.25">
      <c r="A1367" s="5" t="s">
        <v>140</v>
      </c>
      <c r="B1367" s="5" t="s">
        <v>139</v>
      </c>
      <c r="C1367" s="5" t="s">
        <v>154</v>
      </c>
      <c r="D1367" s="5" t="s">
        <v>4327</v>
      </c>
      <c r="E1367" s="8" t="s">
        <v>4328</v>
      </c>
      <c r="F1367" s="8" t="s">
        <v>4329</v>
      </c>
      <c r="G1367" s="5" t="s">
        <v>442</v>
      </c>
      <c r="H1367" s="6">
        <v>8400</v>
      </c>
      <c r="I1367" s="6"/>
      <c r="J1367" s="5"/>
      <c r="K1367" s="6"/>
      <c r="L1367" s="6"/>
      <c r="M1367" s="6"/>
    </row>
    <row r="1368" spans="1:13" x14ac:dyDescent="0.25">
      <c r="A1368" s="5" t="s">
        <v>140</v>
      </c>
      <c r="B1368" s="5" t="s">
        <v>139</v>
      </c>
      <c r="C1368" s="5" t="s">
        <v>154</v>
      </c>
      <c r="D1368" s="5" t="s">
        <v>4330</v>
      </c>
      <c r="E1368" s="8" t="s">
        <v>4331</v>
      </c>
      <c r="F1368" s="8" t="s">
        <v>4332</v>
      </c>
      <c r="G1368" s="5" t="s">
        <v>442</v>
      </c>
      <c r="H1368" s="6">
        <v>10000</v>
      </c>
      <c r="I1368" s="6"/>
      <c r="J1368" s="5"/>
      <c r="K1368" s="6"/>
      <c r="L1368" s="6"/>
      <c r="M1368" s="6"/>
    </row>
    <row r="1369" spans="1:13" ht="30" x14ac:dyDescent="0.25">
      <c r="A1369" s="5" t="s">
        <v>140</v>
      </c>
      <c r="B1369" s="5" t="s">
        <v>139</v>
      </c>
      <c r="C1369" s="5" t="s">
        <v>154</v>
      </c>
      <c r="D1369" s="5" t="s">
        <v>4333</v>
      </c>
      <c r="E1369" s="8" t="s">
        <v>4334</v>
      </c>
      <c r="F1369" s="8" t="s">
        <v>2672</v>
      </c>
      <c r="G1369" s="5" t="s">
        <v>442</v>
      </c>
      <c r="H1369" s="6">
        <v>6720</v>
      </c>
      <c r="I1369" s="6"/>
      <c r="J1369" s="5"/>
      <c r="K1369" s="6"/>
      <c r="L1369" s="6"/>
      <c r="M1369" s="6"/>
    </row>
    <row r="1370" spans="1:13" ht="30" x14ac:dyDescent="0.25">
      <c r="A1370" s="5" t="s">
        <v>140</v>
      </c>
      <c r="B1370" s="5" t="s">
        <v>139</v>
      </c>
      <c r="C1370" s="5" t="s">
        <v>154</v>
      </c>
      <c r="D1370" s="5" t="s">
        <v>4335</v>
      </c>
      <c r="E1370" s="8" t="s">
        <v>4336</v>
      </c>
      <c r="F1370" s="8" t="s">
        <v>4337</v>
      </c>
      <c r="G1370" s="5" t="s">
        <v>446</v>
      </c>
      <c r="H1370" s="6">
        <v>4800</v>
      </c>
      <c r="I1370" s="6">
        <v>4800</v>
      </c>
      <c r="J1370" s="7">
        <v>1</v>
      </c>
      <c r="K1370" s="6"/>
      <c r="L1370" s="6"/>
      <c r="M1370" s="6">
        <v>4800</v>
      </c>
    </row>
    <row r="1371" spans="1:13" ht="30" x14ac:dyDescent="0.25">
      <c r="A1371" s="5" t="s">
        <v>140</v>
      </c>
      <c r="B1371" s="5" t="s">
        <v>139</v>
      </c>
      <c r="C1371" s="5" t="s">
        <v>154</v>
      </c>
      <c r="D1371" s="5" t="s">
        <v>4338</v>
      </c>
      <c r="E1371" s="8" t="s">
        <v>4339</v>
      </c>
      <c r="F1371" s="8" t="s">
        <v>4340</v>
      </c>
      <c r="G1371" s="5" t="s">
        <v>442</v>
      </c>
      <c r="H1371" s="6">
        <v>4800</v>
      </c>
      <c r="I1371" s="6"/>
      <c r="J1371" s="5"/>
      <c r="K1371" s="6"/>
      <c r="L1371" s="6"/>
      <c r="M1371" s="6"/>
    </row>
    <row r="1372" spans="1:13" x14ac:dyDescent="0.25">
      <c r="A1372" s="5" t="s">
        <v>140</v>
      </c>
      <c r="B1372" s="5" t="s">
        <v>139</v>
      </c>
      <c r="C1372" s="5" t="s">
        <v>154</v>
      </c>
      <c r="D1372" s="5" t="s">
        <v>4341</v>
      </c>
      <c r="E1372" s="8" t="s">
        <v>4342</v>
      </c>
      <c r="F1372" s="8" t="s">
        <v>4343</v>
      </c>
      <c r="G1372" s="5" t="s">
        <v>442</v>
      </c>
      <c r="H1372" s="6">
        <v>3200</v>
      </c>
      <c r="I1372" s="6"/>
      <c r="J1372" s="5"/>
      <c r="K1372" s="6"/>
      <c r="L1372" s="6"/>
      <c r="M1372" s="6"/>
    </row>
    <row r="1373" spans="1:13" ht="30" x14ac:dyDescent="0.25">
      <c r="A1373" s="5" t="s">
        <v>140</v>
      </c>
      <c r="B1373" s="5" t="s">
        <v>139</v>
      </c>
      <c r="C1373" s="5" t="s">
        <v>154</v>
      </c>
      <c r="D1373" s="5" t="s">
        <v>4344</v>
      </c>
      <c r="E1373" s="8" t="s">
        <v>4345</v>
      </c>
      <c r="F1373" s="8" t="s">
        <v>4346</v>
      </c>
      <c r="G1373" s="5" t="s">
        <v>442</v>
      </c>
      <c r="H1373" s="6">
        <v>4800</v>
      </c>
      <c r="I1373" s="6"/>
      <c r="J1373" s="5"/>
      <c r="K1373" s="6"/>
      <c r="L1373" s="6"/>
      <c r="M1373" s="6"/>
    </row>
    <row r="1374" spans="1:13" x14ac:dyDescent="0.25">
      <c r="A1374" s="5" t="s">
        <v>140</v>
      </c>
      <c r="B1374" s="5" t="s">
        <v>139</v>
      </c>
      <c r="C1374" s="5" t="s">
        <v>154</v>
      </c>
      <c r="D1374" s="5" t="s">
        <v>4347</v>
      </c>
      <c r="E1374" s="8" t="s">
        <v>4348</v>
      </c>
      <c r="F1374" s="8" t="s">
        <v>4349</v>
      </c>
      <c r="G1374" s="5" t="s">
        <v>442</v>
      </c>
      <c r="H1374" s="6">
        <v>10000</v>
      </c>
      <c r="I1374" s="6"/>
      <c r="J1374" s="5"/>
      <c r="K1374" s="6"/>
      <c r="L1374" s="6"/>
      <c r="M1374" s="6"/>
    </row>
    <row r="1375" spans="1:13" x14ac:dyDescent="0.25">
      <c r="A1375" s="5" t="s">
        <v>140</v>
      </c>
      <c r="B1375" s="5" t="s">
        <v>139</v>
      </c>
      <c r="C1375" s="5" t="s">
        <v>154</v>
      </c>
      <c r="D1375" s="5" t="s">
        <v>4350</v>
      </c>
      <c r="E1375" s="8" t="s">
        <v>4351</v>
      </c>
      <c r="F1375" s="8" t="s">
        <v>4352</v>
      </c>
      <c r="G1375" s="5" t="s">
        <v>442</v>
      </c>
      <c r="H1375" s="6">
        <v>6230</v>
      </c>
      <c r="I1375" s="6"/>
      <c r="J1375" s="5"/>
      <c r="K1375" s="6"/>
      <c r="L1375" s="6"/>
      <c r="M1375" s="6"/>
    </row>
    <row r="1376" spans="1:13" x14ac:dyDescent="0.25">
      <c r="A1376" s="5" t="s">
        <v>140</v>
      </c>
      <c r="B1376" s="5" t="s">
        <v>139</v>
      </c>
      <c r="C1376" s="5" t="s">
        <v>154</v>
      </c>
      <c r="D1376" s="5" t="s">
        <v>4353</v>
      </c>
      <c r="E1376" s="8" t="s">
        <v>4354</v>
      </c>
      <c r="F1376" s="8" t="s">
        <v>4355</v>
      </c>
      <c r="G1376" s="5" t="s">
        <v>442</v>
      </c>
      <c r="H1376" s="6">
        <v>10000</v>
      </c>
      <c r="I1376" s="6"/>
      <c r="J1376" s="5"/>
      <c r="K1376" s="6"/>
      <c r="L1376" s="6"/>
      <c r="M1376" s="6"/>
    </row>
    <row r="1377" spans="1:13" ht="45" x14ac:dyDescent="0.25">
      <c r="A1377" s="5" t="s">
        <v>140</v>
      </c>
      <c r="B1377" s="5" t="s">
        <v>139</v>
      </c>
      <c r="C1377" s="5" t="s">
        <v>154</v>
      </c>
      <c r="D1377" s="5" t="s">
        <v>4356</v>
      </c>
      <c r="E1377" s="8" t="s">
        <v>4357</v>
      </c>
      <c r="F1377" s="8" t="s">
        <v>4358</v>
      </c>
      <c r="G1377" s="5" t="s">
        <v>442</v>
      </c>
      <c r="H1377" s="6">
        <v>4800</v>
      </c>
      <c r="I1377" s="6"/>
      <c r="J1377" s="5"/>
      <c r="K1377" s="6"/>
      <c r="L1377" s="6"/>
      <c r="M1377" s="6"/>
    </row>
    <row r="1378" spans="1:13" x14ac:dyDescent="0.25">
      <c r="A1378" s="5" t="s">
        <v>140</v>
      </c>
      <c r="B1378" s="5" t="s">
        <v>139</v>
      </c>
      <c r="C1378" s="5" t="s">
        <v>154</v>
      </c>
      <c r="D1378" s="5" t="s">
        <v>4359</v>
      </c>
      <c r="E1378" s="8" t="s">
        <v>4360</v>
      </c>
      <c r="F1378" s="8" t="s">
        <v>4361</v>
      </c>
      <c r="G1378" s="5" t="s">
        <v>442</v>
      </c>
      <c r="H1378" s="6">
        <v>6720</v>
      </c>
      <c r="I1378" s="6"/>
      <c r="J1378" s="5"/>
      <c r="K1378" s="6"/>
      <c r="L1378" s="6"/>
      <c r="M1378" s="6"/>
    </row>
    <row r="1379" spans="1:13" ht="30" x14ac:dyDescent="0.25">
      <c r="A1379" s="5" t="s">
        <v>140</v>
      </c>
      <c r="B1379" s="5" t="s">
        <v>139</v>
      </c>
      <c r="C1379" s="5" t="s">
        <v>154</v>
      </c>
      <c r="D1379" s="5" t="s">
        <v>4362</v>
      </c>
      <c r="E1379" s="8" t="s">
        <v>4363</v>
      </c>
      <c r="F1379" s="8" t="s">
        <v>4364</v>
      </c>
      <c r="G1379" s="5" t="s">
        <v>446</v>
      </c>
      <c r="H1379" s="6">
        <v>5440</v>
      </c>
      <c r="I1379" s="6">
        <v>5440</v>
      </c>
      <c r="J1379" s="7">
        <v>1</v>
      </c>
      <c r="K1379" s="6"/>
      <c r="L1379" s="6"/>
      <c r="M1379" s="6">
        <v>5440</v>
      </c>
    </row>
    <row r="1380" spans="1:13" x14ac:dyDescent="0.25">
      <c r="A1380" s="5" t="s">
        <v>140</v>
      </c>
      <c r="B1380" s="5" t="s">
        <v>139</v>
      </c>
      <c r="C1380" s="5" t="s">
        <v>154</v>
      </c>
      <c r="D1380" s="5" t="s">
        <v>4365</v>
      </c>
      <c r="E1380" s="8" t="s">
        <v>4366</v>
      </c>
      <c r="F1380" s="8" t="s">
        <v>4367</v>
      </c>
      <c r="G1380" s="5" t="s">
        <v>442</v>
      </c>
      <c r="H1380" s="6">
        <v>4480</v>
      </c>
      <c r="I1380" s="6"/>
      <c r="J1380" s="5"/>
      <c r="K1380" s="6"/>
      <c r="L1380" s="6"/>
      <c r="M1380" s="6"/>
    </row>
    <row r="1381" spans="1:13" x14ac:dyDescent="0.25">
      <c r="A1381" s="5" t="s">
        <v>140</v>
      </c>
      <c r="B1381" s="5" t="s">
        <v>139</v>
      </c>
      <c r="C1381" s="5" t="s">
        <v>154</v>
      </c>
      <c r="D1381" s="5" t="s">
        <v>4368</v>
      </c>
      <c r="E1381" s="8" t="s">
        <v>4369</v>
      </c>
      <c r="F1381" s="8" t="s">
        <v>4370</v>
      </c>
      <c r="G1381" s="5" t="s">
        <v>442</v>
      </c>
      <c r="H1381" s="6">
        <v>10000</v>
      </c>
      <c r="I1381" s="6"/>
      <c r="J1381" s="5"/>
      <c r="K1381" s="6"/>
      <c r="L1381" s="6"/>
      <c r="M1381" s="6"/>
    </row>
    <row r="1382" spans="1:13" ht="30" x14ac:dyDescent="0.25">
      <c r="A1382" s="5" t="s">
        <v>140</v>
      </c>
      <c r="B1382" s="5" t="s">
        <v>139</v>
      </c>
      <c r="C1382" s="5" t="s">
        <v>154</v>
      </c>
      <c r="D1382" s="5" t="s">
        <v>4371</v>
      </c>
      <c r="E1382" s="8" t="s">
        <v>4372</v>
      </c>
      <c r="F1382" s="8" t="s">
        <v>4373</v>
      </c>
      <c r="G1382" s="5" t="s">
        <v>442</v>
      </c>
      <c r="H1382" s="6">
        <v>8925</v>
      </c>
      <c r="I1382" s="6"/>
      <c r="J1382" s="5"/>
      <c r="K1382" s="6"/>
      <c r="L1382" s="6"/>
      <c r="M1382" s="6"/>
    </row>
    <row r="1383" spans="1:13" ht="30" x14ac:dyDescent="0.25">
      <c r="A1383" s="5" t="s">
        <v>140</v>
      </c>
      <c r="B1383" s="5" t="s">
        <v>139</v>
      </c>
      <c r="C1383" s="5" t="s">
        <v>154</v>
      </c>
      <c r="D1383" s="5" t="s">
        <v>4374</v>
      </c>
      <c r="E1383" s="8" t="s">
        <v>4375</v>
      </c>
      <c r="F1383" s="8" t="s">
        <v>4376</v>
      </c>
      <c r="G1383" s="5" t="s">
        <v>446</v>
      </c>
      <c r="H1383" s="6">
        <v>6720</v>
      </c>
      <c r="I1383" s="6">
        <v>6720</v>
      </c>
      <c r="J1383" s="7">
        <v>1</v>
      </c>
      <c r="K1383" s="6"/>
      <c r="L1383" s="6"/>
      <c r="M1383" s="6">
        <v>6720</v>
      </c>
    </row>
    <row r="1384" spans="1:13" ht="30" x14ac:dyDescent="0.25">
      <c r="A1384" s="5" t="s">
        <v>140</v>
      </c>
      <c r="B1384" s="5" t="s">
        <v>139</v>
      </c>
      <c r="C1384" s="5" t="s">
        <v>154</v>
      </c>
      <c r="D1384" s="5" t="s">
        <v>4377</v>
      </c>
      <c r="E1384" s="8" t="s">
        <v>4378</v>
      </c>
      <c r="F1384" s="8" t="s">
        <v>4379</v>
      </c>
      <c r="G1384" s="5" t="s">
        <v>442</v>
      </c>
      <c r="H1384" s="6">
        <v>10000</v>
      </c>
      <c r="I1384" s="6"/>
      <c r="J1384" s="5"/>
      <c r="K1384" s="6"/>
      <c r="L1384" s="6"/>
      <c r="M1384" s="6"/>
    </row>
    <row r="1385" spans="1:13" x14ac:dyDescent="0.25">
      <c r="A1385" s="5" t="s">
        <v>140</v>
      </c>
      <c r="B1385" s="5" t="s">
        <v>139</v>
      </c>
      <c r="C1385" s="5" t="s">
        <v>154</v>
      </c>
      <c r="D1385" s="5" t="s">
        <v>4380</v>
      </c>
      <c r="E1385" s="8" t="s">
        <v>4381</v>
      </c>
      <c r="F1385" s="8" t="s">
        <v>4382</v>
      </c>
      <c r="G1385" s="5" t="s">
        <v>442</v>
      </c>
      <c r="H1385" s="6">
        <v>7050</v>
      </c>
      <c r="I1385" s="6"/>
      <c r="J1385" s="5"/>
      <c r="K1385" s="6"/>
      <c r="L1385" s="6"/>
      <c r="M1385" s="6"/>
    </row>
    <row r="1386" spans="1:13" ht="30" x14ac:dyDescent="0.25">
      <c r="A1386" s="5" t="s">
        <v>140</v>
      </c>
      <c r="B1386" s="5" t="s">
        <v>139</v>
      </c>
      <c r="C1386" s="5" t="s">
        <v>154</v>
      </c>
      <c r="D1386" s="5" t="s">
        <v>4383</v>
      </c>
      <c r="E1386" s="8" t="s">
        <v>4384</v>
      </c>
      <c r="F1386" s="8" t="s">
        <v>3160</v>
      </c>
      <c r="G1386" s="5" t="s">
        <v>442</v>
      </c>
      <c r="H1386" s="6">
        <v>6300</v>
      </c>
      <c r="I1386" s="6"/>
      <c r="J1386" s="5"/>
      <c r="K1386" s="6"/>
      <c r="L1386" s="6"/>
      <c r="M1386" s="6"/>
    </row>
    <row r="1387" spans="1:13" ht="30" x14ac:dyDescent="0.25">
      <c r="A1387" s="5" t="s">
        <v>140</v>
      </c>
      <c r="B1387" s="5" t="s">
        <v>139</v>
      </c>
      <c r="C1387" s="5" t="s">
        <v>154</v>
      </c>
      <c r="D1387" s="5" t="s">
        <v>4385</v>
      </c>
      <c r="E1387" s="8" t="s">
        <v>4386</v>
      </c>
      <c r="F1387" s="8" t="s">
        <v>4387</v>
      </c>
      <c r="G1387" s="5" t="s">
        <v>442</v>
      </c>
      <c r="H1387" s="6">
        <v>6400</v>
      </c>
      <c r="I1387" s="6"/>
      <c r="J1387" s="5"/>
      <c r="K1387" s="6"/>
      <c r="L1387" s="6"/>
      <c r="M1387" s="6"/>
    </row>
    <row r="1388" spans="1:13" ht="30" x14ac:dyDescent="0.25">
      <c r="A1388" s="5" t="s">
        <v>140</v>
      </c>
      <c r="B1388" s="5" t="s">
        <v>139</v>
      </c>
      <c r="C1388" s="5" t="s">
        <v>154</v>
      </c>
      <c r="D1388" s="5" t="s">
        <v>4388</v>
      </c>
      <c r="E1388" s="8" t="s">
        <v>4389</v>
      </c>
      <c r="F1388" s="8" t="s">
        <v>4390</v>
      </c>
      <c r="G1388" s="5" t="s">
        <v>442</v>
      </c>
      <c r="H1388" s="6">
        <v>5220</v>
      </c>
      <c r="I1388" s="6"/>
      <c r="J1388" s="5"/>
      <c r="K1388" s="6"/>
      <c r="L1388" s="6"/>
      <c r="M1388" s="6"/>
    </row>
    <row r="1389" spans="1:13" ht="30" x14ac:dyDescent="0.25">
      <c r="A1389" s="5" t="s">
        <v>140</v>
      </c>
      <c r="B1389" s="5" t="s">
        <v>139</v>
      </c>
      <c r="C1389" s="5" t="s">
        <v>154</v>
      </c>
      <c r="D1389" s="5" t="s">
        <v>4391</v>
      </c>
      <c r="E1389" s="8" t="s">
        <v>4392</v>
      </c>
      <c r="F1389" s="8" t="s">
        <v>4393</v>
      </c>
      <c r="G1389" s="5" t="s">
        <v>442</v>
      </c>
      <c r="H1389" s="6">
        <v>7917</v>
      </c>
      <c r="I1389" s="6"/>
      <c r="J1389" s="5"/>
      <c r="K1389" s="6"/>
      <c r="L1389" s="6"/>
      <c r="M1389" s="6"/>
    </row>
    <row r="1390" spans="1:13" x14ac:dyDescent="0.25">
      <c r="A1390" s="5" t="s">
        <v>140</v>
      </c>
      <c r="B1390" s="5" t="s">
        <v>139</v>
      </c>
      <c r="C1390" s="5" t="s">
        <v>154</v>
      </c>
      <c r="D1390" s="5" t="s">
        <v>4394</v>
      </c>
      <c r="E1390" s="8" t="s">
        <v>4395</v>
      </c>
      <c r="F1390" s="8" t="s">
        <v>4396</v>
      </c>
      <c r="G1390" s="5" t="s">
        <v>442</v>
      </c>
      <c r="H1390" s="6">
        <v>3200</v>
      </c>
      <c r="I1390" s="6"/>
      <c r="J1390" s="5"/>
      <c r="K1390" s="6">
        <v>3200</v>
      </c>
      <c r="L1390" s="6"/>
      <c r="M1390" s="6">
        <v>3200</v>
      </c>
    </row>
    <row r="1391" spans="1:13" x14ac:dyDescent="0.25">
      <c r="A1391" s="5" t="s">
        <v>140</v>
      </c>
      <c r="B1391" s="5" t="s">
        <v>139</v>
      </c>
      <c r="C1391" s="5" t="s">
        <v>154</v>
      </c>
      <c r="D1391" s="5" t="s">
        <v>4397</v>
      </c>
      <c r="E1391" s="8" t="s">
        <v>4398</v>
      </c>
      <c r="F1391" s="8" t="s">
        <v>4399</v>
      </c>
      <c r="G1391" s="5" t="s">
        <v>442</v>
      </c>
      <c r="H1391" s="6">
        <v>8400</v>
      </c>
      <c r="I1391" s="6"/>
      <c r="J1391" s="5"/>
      <c r="K1391" s="6"/>
      <c r="L1391" s="6"/>
      <c r="M1391" s="6"/>
    </row>
    <row r="1392" spans="1:13" x14ac:dyDescent="0.25">
      <c r="A1392" s="5" t="s">
        <v>140</v>
      </c>
      <c r="B1392" s="5" t="s">
        <v>139</v>
      </c>
      <c r="C1392" s="5" t="s">
        <v>154</v>
      </c>
      <c r="D1392" s="5" t="s">
        <v>4400</v>
      </c>
      <c r="E1392" s="8" t="s">
        <v>4401</v>
      </c>
      <c r="F1392" s="8" t="s">
        <v>4402</v>
      </c>
      <c r="G1392" s="5" t="s">
        <v>446</v>
      </c>
      <c r="H1392" s="6">
        <v>5180</v>
      </c>
      <c r="I1392" s="6">
        <v>5180</v>
      </c>
      <c r="J1392" s="7">
        <v>1</v>
      </c>
      <c r="K1392" s="6"/>
      <c r="L1392" s="6"/>
      <c r="M1392" s="6">
        <v>5180</v>
      </c>
    </row>
    <row r="1393" spans="1:13" ht="45" x14ac:dyDescent="0.25">
      <c r="A1393" s="5" t="s">
        <v>140</v>
      </c>
      <c r="B1393" s="5" t="s">
        <v>139</v>
      </c>
      <c r="C1393" s="5" t="s">
        <v>154</v>
      </c>
      <c r="D1393" s="5" t="s">
        <v>4403</v>
      </c>
      <c r="E1393" s="8" t="s">
        <v>4404</v>
      </c>
      <c r="F1393" s="8" t="s">
        <v>4405</v>
      </c>
      <c r="G1393" s="5" t="s">
        <v>442</v>
      </c>
      <c r="H1393" s="6">
        <v>8512</v>
      </c>
      <c r="I1393" s="6"/>
      <c r="J1393" s="5"/>
      <c r="K1393" s="6"/>
      <c r="L1393" s="6"/>
      <c r="M1393" s="6"/>
    </row>
    <row r="1394" spans="1:13" x14ac:dyDescent="0.25">
      <c r="A1394" s="5" t="s">
        <v>140</v>
      </c>
      <c r="B1394" s="5" t="s">
        <v>139</v>
      </c>
      <c r="C1394" s="5" t="s">
        <v>154</v>
      </c>
      <c r="D1394" s="5" t="s">
        <v>4406</v>
      </c>
      <c r="E1394" s="8" t="s">
        <v>4228</v>
      </c>
      <c r="F1394" s="8" t="s">
        <v>4407</v>
      </c>
      <c r="G1394" s="5" t="s">
        <v>442</v>
      </c>
      <c r="H1394" s="6">
        <v>7395</v>
      </c>
      <c r="I1394" s="6"/>
      <c r="J1394" s="5"/>
      <c r="K1394" s="6"/>
      <c r="L1394" s="6"/>
      <c r="M1394" s="6"/>
    </row>
    <row r="1395" spans="1:13" ht="30" x14ac:dyDescent="0.25">
      <c r="A1395" s="5" t="s">
        <v>140</v>
      </c>
      <c r="B1395" s="5" t="s">
        <v>139</v>
      </c>
      <c r="C1395" s="5" t="s">
        <v>154</v>
      </c>
      <c r="D1395" s="5" t="s">
        <v>4408</v>
      </c>
      <c r="E1395" s="8" t="s">
        <v>4409</v>
      </c>
      <c r="F1395" s="8" t="s">
        <v>4410</v>
      </c>
      <c r="G1395" s="5" t="s">
        <v>442</v>
      </c>
      <c r="H1395" s="6">
        <v>4800</v>
      </c>
      <c r="I1395" s="6"/>
      <c r="J1395" s="5"/>
      <c r="K1395" s="6"/>
      <c r="L1395" s="6"/>
      <c r="M1395" s="6"/>
    </row>
    <row r="1396" spans="1:13" x14ac:dyDescent="0.25">
      <c r="A1396" s="5" t="s">
        <v>140</v>
      </c>
      <c r="B1396" s="5" t="s">
        <v>139</v>
      </c>
      <c r="C1396" s="5" t="s">
        <v>154</v>
      </c>
      <c r="D1396" s="5" t="s">
        <v>4411</v>
      </c>
      <c r="E1396" s="8" t="s">
        <v>4412</v>
      </c>
      <c r="F1396" s="8" t="s">
        <v>4413</v>
      </c>
      <c r="G1396" s="5" t="s">
        <v>442</v>
      </c>
      <c r="H1396" s="6">
        <v>10000</v>
      </c>
      <c r="I1396" s="6"/>
      <c r="J1396" s="5"/>
      <c r="K1396" s="6"/>
      <c r="L1396" s="6"/>
      <c r="M1396" s="6"/>
    </row>
    <row r="1397" spans="1:13" ht="30" x14ac:dyDescent="0.25">
      <c r="A1397" s="5" t="s">
        <v>140</v>
      </c>
      <c r="B1397" s="5" t="s">
        <v>139</v>
      </c>
      <c r="C1397" s="5" t="s">
        <v>154</v>
      </c>
      <c r="D1397" s="5" t="s">
        <v>4414</v>
      </c>
      <c r="E1397" s="8" t="s">
        <v>4415</v>
      </c>
      <c r="F1397" s="8" t="s">
        <v>4416</v>
      </c>
      <c r="G1397" s="5" t="s">
        <v>442</v>
      </c>
      <c r="H1397" s="6">
        <v>4800</v>
      </c>
      <c r="I1397" s="6"/>
      <c r="J1397" s="5"/>
      <c r="K1397" s="6"/>
      <c r="L1397" s="6"/>
      <c r="M1397" s="6"/>
    </row>
    <row r="1398" spans="1:13" x14ac:dyDescent="0.25">
      <c r="A1398" s="5" t="s">
        <v>140</v>
      </c>
      <c r="B1398" s="5" t="s">
        <v>139</v>
      </c>
      <c r="C1398" s="5" t="s">
        <v>154</v>
      </c>
      <c r="D1398" s="5" t="s">
        <v>4417</v>
      </c>
      <c r="E1398" s="8" t="s">
        <v>4418</v>
      </c>
      <c r="F1398" s="8" t="s">
        <v>4419</v>
      </c>
      <c r="G1398" s="5" t="s">
        <v>446</v>
      </c>
      <c r="H1398" s="6">
        <v>4800</v>
      </c>
      <c r="I1398" s="6">
        <v>4800</v>
      </c>
      <c r="J1398" s="7">
        <v>1</v>
      </c>
      <c r="K1398" s="6"/>
      <c r="L1398" s="6"/>
      <c r="M1398" s="6">
        <v>4800</v>
      </c>
    </row>
    <row r="1399" spans="1:13" ht="30" x14ac:dyDescent="0.25">
      <c r="A1399" s="5" t="s">
        <v>140</v>
      </c>
      <c r="B1399" s="5" t="s">
        <v>139</v>
      </c>
      <c r="C1399" s="5" t="s">
        <v>154</v>
      </c>
      <c r="D1399" s="5" t="s">
        <v>4420</v>
      </c>
      <c r="E1399" s="8" t="s">
        <v>4421</v>
      </c>
      <c r="F1399" s="8" t="s">
        <v>2639</v>
      </c>
      <c r="G1399" s="5" t="s">
        <v>442</v>
      </c>
      <c r="H1399" s="6">
        <v>5925</v>
      </c>
      <c r="I1399" s="6"/>
      <c r="J1399" s="5"/>
      <c r="K1399" s="6"/>
      <c r="L1399" s="6"/>
      <c r="M1399" s="6"/>
    </row>
    <row r="1400" spans="1:13" ht="30" x14ac:dyDescent="0.25">
      <c r="A1400" s="5" t="s">
        <v>140</v>
      </c>
      <c r="B1400" s="5" t="s">
        <v>139</v>
      </c>
      <c r="C1400" s="5" t="s">
        <v>154</v>
      </c>
      <c r="D1400" s="5" t="s">
        <v>4422</v>
      </c>
      <c r="E1400" s="8" t="s">
        <v>4423</v>
      </c>
      <c r="F1400" s="8" t="s">
        <v>4424</v>
      </c>
      <c r="G1400" s="5" t="s">
        <v>442</v>
      </c>
      <c r="H1400" s="6">
        <v>8320</v>
      </c>
      <c r="I1400" s="6"/>
      <c r="J1400" s="5"/>
      <c r="K1400" s="6"/>
      <c r="L1400" s="6"/>
      <c r="M1400" s="6"/>
    </row>
    <row r="1401" spans="1:13" ht="30" x14ac:dyDescent="0.25">
      <c r="A1401" s="5" t="s">
        <v>140</v>
      </c>
      <c r="B1401" s="5" t="s">
        <v>139</v>
      </c>
      <c r="C1401" s="5" t="s">
        <v>154</v>
      </c>
      <c r="D1401" s="5" t="s">
        <v>4425</v>
      </c>
      <c r="E1401" s="8" t="s">
        <v>4426</v>
      </c>
      <c r="F1401" s="8" t="s">
        <v>4427</v>
      </c>
      <c r="G1401" s="5" t="s">
        <v>442</v>
      </c>
      <c r="H1401" s="6">
        <v>4800</v>
      </c>
      <c r="I1401" s="6"/>
      <c r="J1401" s="5"/>
      <c r="K1401" s="6"/>
      <c r="L1401" s="6"/>
      <c r="M1401" s="6"/>
    </row>
    <row r="1402" spans="1:13" x14ac:dyDescent="0.25">
      <c r="A1402" s="5" t="s">
        <v>140</v>
      </c>
      <c r="B1402" s="5" t="s">
        <v>139</v>
      </c>
      <c r="C1402" s="5" t="s">
        <v>154</v>
      </c>
      <c r="D1402" s="5" t="s">
        <v>4428</v>
      </c>
      <c r="E1402" s="8" t="s">
        <v>4429</v>
      </c>
      <c r="F1402" s="8" t="s">
        <v>4430</v>
      </c>
      <c r="G1402" s="5" t="s">
        <v>446</v>
      </c>
      <c r="H1402" s="6">
        <v>4450</v>
      </c>
      <c r="I1402" s="6">
        <v>4450</v>
      </c>
      <c r="J1402" s="7">
        <v>1</v>
      </c>
      <c r="K1402" s="6"/>
      <c r="L1402" s="6"/>
      <c r="M1402" s="6">
        <v>4450</v>
      </c>
    </row>
    <row r="1403" spans="1:13" x14ac:dyDescent="0.25">
      <c r="A1403" s="5" t="s">
        <v>140</v>
      </c>
      <c r="B1403" s="5" t="s">
        <v>139</v>
      </c>
      <c r="C1403" s="5" t="s">
        <v>154</v>
      </c>
      <c r="D1403" s="5" t="s">
        <v>4431</v>
      </c>
      <c r="E1403" s="8" t="s">
        <v>4228</v>
      </c>
      <c r="F1403" s="8" t="s">
        <v>4432</v>
      </c>
      <c r="G1403" s="5" t="s">
        <v>442</v>
      </c>
      <c r="H1403" s="6">
        <v>4450</v>
      </c>
      <c r="I1403" s="6"/>
      <c r="J1403" s="5"/>
      <c r="K1403" s="6"/>
      <c r="L1403" s="6"/>
      <c r="M1403" s="6"/>
    </row>
    <row r="1404" spans="1:13" ht="30" x14ac:dyDescent="0.25">
      <c r="A1404" s="5" t="s">
        <v>140</v>
      </c>
      <c r="B1404" s="5" t="s">
        <v>139</v>
      </c>
      <c r="C1404" s="5" t="s">
        <v>154</v>
      </c>
      <c r="D1404" s="5" t="s">
        <v>4433</v>
      </c>
      <c r="E1404" s="8" t="s">
        <v>4434</v>
      </c>
      <c r="F1404" s="8" t="s">
        <v>2596</v>
      </c>
      <c r="G1404" s="5" t="s">
        <v>442</v>
      </c>
      <c r="H1404" s="6">
        <v>6330</v>
      </c>
      <c r="I1404" s="6"/>
      <c r="J1404" s="5"/>
      <c r="K1404" s="6"/>
      <c r="L1404" s="6"/>
      <c r="M1404" s="6"/>
    </row>
    <row r="1405" spans="1:13" ht="30" x14ac:dyDescent="0.25">
      <c r="A1405" s="5" t="s">
        <v>140</v>
      </c>
      <c r="B1405" s="5" t="s">
        <v>139</v>
      </c>
      <c r="C1405" s="5" t="s">
        <v>154</v>
      </c>
      <c r="D1405" s="5" t="s">
        <v>4435</v>
      </c>
      <c r="E1405" s="8" t="s">
        <v>4436</v>
      </c>
      <c r="F1405" s="8" t="s">
        <v>4437</v>
      </c>
      <c r="G1405" s="5" t="s">
        <v>446</v>
      </c>
      <c r="H1405" s="6">
        <v>4800</v>
      </c>
      <c r="I1405" s="6">
        <v>4800</v>
      </c>
      <c r="J1405" s="7">
        <v>1</v>
      </c>
      <c r="K1405" s="6"/>
      <c r="L1405" s="6"/>
      <c r="M1405" s="6">
        <v>4800</v>
      </c>
    </row>
    <row r="1406" spans="1:13" ht="60" x14ac:dyDescent="0.25">
      <c r="A1406" s="5" t="s">
        <v>140</v>
      </c>
      <c r="B1406" s="5" t="s">
        <v>139</v>
      </c>
      <c r="C1406" s="5" t="s">
        <v>154</v>
      </c>
      <c r="D1406" s="5" t="s">
        <v>4438</v>
      </c>
      <c r="E1406" s="8" t="s">
        <v>4439</v>
      </c>
      <c r="F1406" s="8" t="s">
        <v>4440</v>
      </c>
      <c r="G1406" s="5" t="s">
        <v>442</v>
      </c>
      <c r="H1406" s="6">
        <v>10000</v>
      </c>
      <c r="I1406" s="6"/>
      <c r="J1406" s="5"/>
      <c r="K1406" s="6">
        <v>10000</v>
      </c>
      <c r="L1406" s="6"/>
      <c r="M1406" s="6">
        <v>10000</v>
      </c>
    </row>
    <row r="1407" spans="1:13" x14ac:dyDescent="0.25">
      <c r="A1407" s="5" t="s">
        <v>140</v>
      </c>
      <c r="B1407" s="5" t="s">
        <v>139</v>
      </c>
      <c r="C1407" s="5" t="s">
        <v>154</v>
      </c>
      <c r="D1407" s="5" t="s">
        <v>4441</v>
      </c>
      <c r="E1407" s="8" t="s">
        <v>4442</v>
      </c>
      <c r="F1407" s="8" t="s">
        <v>4443</v>
      </c>
      <c r="G1407" s="5" t="s">
        <v>442</v>
      </c>
      <c r="H1407" s="6">
        <v>8512</v>
      </c>
      <c r="I1407" s="6"/>
      <c r="J1407" s="5"/>
      <c r="K1407" s="6"/>
      <c r="L1407" s="6"/>
      <c r="M1407" s="6"/>
    </row>
    <row r="1408" spans="1:13" ht="30" x14ac:dyDescent="0.25">
      <c r="A1408" s="5" t="s">
        <v>140</v>
      </c>
      <c r="B1408" s="5" t="s">
        <v>139</v>
      </c>
      <c r="C1408" s="5" t="s">
        <v>154</v>
      </c>
      <c r="D1408" s="5" t="s">
        <v>4444</v>
      </c>
      <c r="E1408" s="8" t="s">
        <v>4445</v>
      </c>
      <c r="F1408" s="8" t="s">
        <v>4446</v>
      </c>
      <c r="G1408" s="5" t="s">
        <v>442</v>
      </c>
      <c r="H1408" s="6">
        <v>6300</v>
      </c>
      <c r="I1408" s="6"/>
      <c r="J1408" s="5"/>
      <c r="K1408" s="6"/>
      <c r="L1408" s="6"/>
      <c r="M1408" s="6"/>
    </row>
    <row r="1409" spans="1:13" x14ac:dyDescent="0.25">
      <c r="A1409" s="5" t="s">
        <v>140</v>
      </c>
      <c r="B1409" s="5" t="s">
        <v>139</v>
      </c>
      <c r="C1409" s="5" t="s">
        <v>154</v>
      </c>
      <c r="D1409" s="5" t="s">
        <v>4447</v>
      </c>
      <c r="E1409" s="8" t="s">
        <v>4448</v>
      </c>
      <c r="F1409" s="8" t="s">
        <v>4449</v>
      </c>
      <c r="G1409" s="5" t="s">
        <v>442</v>
      </c>
      <c r="H1409" s="6">
        <v>4800</v>
      </c>
      <c r="I1409" s="6"/>
      <c r="J1409" s="5"/>
      <c r="K1409" s="6"/>
      <c r="L1409" s="6"/>
      <c r="M1409" s="6"/>
    </row>
    <row r="1410" spans="1:13" x14ac:dyDescent="0.25">
      <c r="A1410" s="5" t="s">
        <v>140</v>
      </c>
      <c r="B1410" s="5" t="s">
        <v>139</v>
      </c>
      <c r="C1410" s="5" t="s">
        <v>154</v>
      </c>
      <c r="D1410" s="5" t="s">
        <v>4450</v>
      </c>
      <c r="E1410" s="8" t="s">
        <v>4451</v>
      </c>
      <c r="F1410" s="8" t="s">
        <v>4452</v>
      </c>
      <c r="G1410" s="5" t="s">
        <v>442</v>
      </c>
      <c r="H1410" s="6">
        <v>7050</v>
      </c>
      <c r="I1410" s="6"/>
      <c r="J1410" s="5"/>
      <c r="K1410" s="6"/>
      <c r="L1410" s="6"/>
      <c r="M1410" s="6"/>
    </row>
    <row r="1411" spans="1:13" x14ac:dyDescent="0.25">
      <c r="A1411" s="5" t="s">
        <v>140</v>
      </c>
      <c r="B1411" s="5" t="s">
        <v>139</v>
      </c>
      <c r="C1411" s="5" t="s">
        <v>154</v>
      </c>
      <c r="D1411" s="5" t="s">
        <v>4453</v>
      </c>
      <c r="E1411" s="8" t="s">
        <v>4454</v>
      </c>
      <c r="F1411" s="8" t="s">
        <v>4455</v>
      </c>
      <c r="G1411" s="5" t="s">
        <v>442</v>
      </c>
      <c r="H1411" s="6">
        <v>7050</v>
      </c>
      <c r="I1411" s="6"/>
      <c r="J1411" s="5"/>
      <c r="K1411" s="6"/>
      <c r="L1411" s="6"/>
      <c r="M1411" s="6"/>
    </row>
    <row r="1412" spans="1:13" ht="30" x14ac:dyDescent="0.25">
      <c r="A1412" s="5" t="s">
        <v>140</v>
      </c>
      <c r="B1412" s="5" t="s">
        <v>139</v>
      </c>
      <c r="C1412" s="5" t="s">
        <v>154</v>
      </c>
      <c r="D1412" s="5" t="s">
        <v>4456</v>
      </c>
      <c r="E1412" s="8" t="s">
        <v>4457</v>
      </c>
      <c r="F1412" s="8" t="s">
        <v>4458</v>
      </c>
      <c r="G1412" s="5" t="s">
        <v>446</v>
      </c>
      <c r="H1412" s="6">
        <v>7680</v>
      </c>
      <c r="I1412" s="6">
        <v>7680</v>
      </c>
      <c r="J1412" s="7">
        <v>1</v>
      </c>
      <c r="K1412" s="6"/>
      <c r="L1412" s="6"/>
      <c r="M1412" s="6">
        <v>7680</v>
      </c>
    </row>
    <row r="1413" spans="1:13" x14ac:dyDescent="0.25">
      <c r="A1413" s="5" t="s">
        <v>140</v>
      </c>
      <c r="B1413" s="5" t="s">
        <v>139</v>
      </c>
      <c r="C1413" s="5" t="s">
        <v>154</v>
      </c>
      <c r="D1413" s="5" t="s">
        <v>4459</v>
      </c>
      <c r="E1413" s="8" t="s">
        <v>4460</v>
      </c>
      <c r="F1413" s="8" t="s">
        <v>4461</v>
      </c>
      <c r="G1413" s="5" t="s">
        <v>446</v>
      </c>
      <c r="H1413" s="6">
        <v>7616</v>
      </c>
      <c r="I1413" s="6">
        <v>7616</v>
      </c>
      <c r="J1413" s="7">
        <v>1</v>
      </c>
      <c r="K1413" s="6"/>
      <c r="L1413" s="6"/>
      <c r="M1413" s="6">
        <v>7616</v>
      </c>
    </row>
    <row r="1414" spans="1:13" ht="30" x14ac:dyDescent="0.25">
      <c r="A1414" s="5" t="s">
        <v>140</v>
      </c>
      <c r="B1414" s="5" t="s">
        <v>139</v>
      </c>
      <c r="C1414" s="5" t="s">
        <v>154</v>
      </c>
      <c r="D1414" s="5" t="s">
        <v>4462</v>
      </c>
      <c r="E1414" s="8" t="s">
        <v>4463</v>
      </c>
      <c r="F1414" s="8" t="s">
        <v>4464</v>
      </c>
      <c r="G1414" s="5" t="s">
        <v>442</v>
      </c>
      <c r="H1414" s="6">
        <v>4450</v>
      </c>
      <c r="I1414" s="6"/>
      <c r="J1414" s="5"/>
      <c r="K1414" s="6"/>
      <c r="L1414" s="6"/>
      <c r="M1414" s="6"/>
    </row>
    <row r="1415" spans="1:13" ht="30" x14ac:dyDescent="0.25">
      <c r="A1415" s="5" t="s">
        <v>140</v>
      </c>
      <c r="B1415" s="5" t="s">
        <v>139</v>
      </c>
      <c r="C1415" s="5" t="s">
        <v>154</v>
      </c>
      <c r="D1415" s="5" t="s">
        <v>4465</v>
      </c>
      <c r="E1415" s="8" t="s">
        <v>4466</v>
      </c>
      <c r="F1415" s="8" t="s">
        <v>2871</v>
      </c>
      <c r="G1415" s="5" t="s">
        <v>442</v>
      </c>
      <c r="H1415" s="6">
        <v>4480</v>
      </c>
      <c r="I1415" s="6"/>
      <c r="J1415" s="5"/>
      <c r="K1415" s="6"/>
      <c r="L1415" s="6"/>
      <c r="M1415" s="6"/>
    </row>
    <row r="1416" spans="1:13" ht="30" x14ac:dyDescent="0.25">
      <c r="A1416" s="5" t="s">
        <v>140</v>
      </c>
      <c r="B1416" s="5" t="s">
        <v>139</v>
      </c>
      <c r="C1416" s="5" t="s">
        <v>154</v>
      </c>
      <c r="D1416" s="5" t="s">
        <v>4467</v>
      </c>
      <c r="E1416" s="8" t="s">
        <v>4468</v>
      </c>
      <c r="F1416" s="8" t="s">
        <v>4469</v>
      </c>
      <c r="G1416" s="5" t="s">
        <v>442</v>
      </c>
      <c r="H1416" s="6">
        <v>5440</v>
      </c>
      <c r="I1416" s="6"/>
      <c r="J1416" s="5"/>
      <c r="K1416" s="6"/>
      <c r="L1416" s="6"/>
      <c r="M1416" s="6"/>
    </row>
    <row r="1417" spans="1:13" x14ac:dyDescent="0.25">
      <c r="A1417" s="5" t="s">
        <v>140</v>
      </c>
      <c r="B1417" s="5" t="s">
        <v>139</v>
      </c>
      <c r="C1417" s="5" t="s">
        <v>154</v>
      </c>
      <c r="D1417" s="5" t="s">
        <v>4470</v>
      </c>
      <c r="E1417" s="8" t="s">
        <v>4471</v>
      </c>
      <c r="F1417" s="8" t="s">
        <v>4472</v>
      </c>
      <c r="G1417" s="5" t="s">
        <v>442</v>
      </c>
      <c r="H1417" s="6">
        <v>5050</v>
      </c>
      <c r="I1417" s="6"/>
      <c r="J1417" s="5"/>
      <c r="K1417" s="6"/>
      <c r="L1417" s="6"/>
      <c r="M1417" s="6"/>
    </row>
    <row r="1418" spans="1:13" ht="30" x14ac:dyDescent="0.25">
      <c r="A1418" s="5" t="s">
        <v>140</v>
      </c>
      <c r="B1418" s="5" t="s">
        <v>139</v>
      </c>
      <c r="C1418" s="5" t="s">
        <v>154</v>
      </c>
      <c r="D1418" s="5" t="s">
        <v>4473</v>
      </c>
      <c r="E1418" s="8" t="s">
        <v>4474</v>
      </c>
      <c r="F1418" s="8" t="s">
        <v>4475</v>
      </c>
      <c r="G1418" s="5" t="s">
        <v>442</v>
      </c>
      <c r="H1418" s="6">
        <v>4480</v>
      </c>
      <c r="I1418" s="6"/>
      <c r="J1418" s="5"/>
      <c r="K1418" s="6"/>
      <c r="L1418" s="6"/>
      <c r="M1418" s="6"/>
    </row>
    <row r="1419" spans="1:13" x14ac:dyDescent="0.25">
      <c r="A1419" s="5" t="s">
        <v>140</v>
      </c>
      <c r="B1419" s="5" t="s">
        <v>139</v>
      </c>
      <c r="C1419" s="5" t="s">
        <v>154</v>
      </c>
      <c r="D1419" s="5" t="s">
        <v>4476</v>
      </c>
      <c r="E1419" s="8" t="s">
        <v>4232</v>
      </c>
      <c r="F1419" s="8" t="s">
        <v>4477</v>
      </c>
      <c r="G1419" s="5" t="s">
        <v>446</v>
      </c>
      <c r="H1419" s="6">
        <v>4800</v>
      </c>
      <c r="I1419" s="6">
        <v>4800</v>
      </c>
      <c r="J1419" s="7">
        <v>1</v>
      </c>
      <c r="K1419" s="6"/>
      <c r="L1419" s="6"/>
      <c r="M1419" s="6">
        <v>4800</v>
      </c>
    </row>
    <row r="1420" spans="1:13" x14ac:dyDescent="0.25">
      <c r="A1420" s="5" t="s">
        <v>140</v>
      </c>
      <c r="B1420" s="5" t="s">
        <v>139</v>
      </c>
      <c r="C1420" s="5" t="s">
        <v>154</v>
      </c>
      <c r="D1420" s="5" t="s">
        <v>4478</v>
      </c>
      <c r="E1420" s="8" t="s">
        <v>4479</v>
      </c>
      <c r="F1420" s="8" t="s">
        <v>4480</v>
      </c>
      <c r="G1420" s="5" t="s">
        <v>442</v>
      </c>
      <c r="H1420" s="6">
        <v>4450</v>
      </c>
      <c r="I1420" s="6"/>
      <c r="J1420" s="5"/>
      <c r="K1420" s="6"/>
      <c r="L1420" s="6"/>
      <c r="M1420" s="6"/>
    </row>
    <row r="1421" spans="1:13" ht="30" x14ac:dyDescent="0.25">
      <c r="A1421" s="5" t="s">
        <v>140</v>
      </c>
      <c r="B1421" s="5" t="s">
        <v>139</v>
      </c>
      <c r="C1421" s="5" t="s">
        <v>154</v>
      </c>
      <c r="D1421" s="5" t="s">
        <v>4481</v>
      </c>
      <c r="E1421" s="8" t="s">
        <v>4482</v>
      </c>
      <c r="F1421" s="8" t="s">
        <v>4483</v>
      </c>
      <c r="G1421" s="5" t="s">
        <v>442</v>
      </c>
      <c r="H1421" s="6">
        <v>4450</v>
      </c>
      <c r="I1421" s="6"/>
      <c r="J1421" s="5"/>
      <c r="K1421" s="6"/>
      <c r="L1421" s="6"/>
      <c r="M1421" s="6"/>
    </row>
    <row r="1422" spans="1:13" x14ac:dyDescent="0.25">
      <c r="A1422" s="5" t="s">
        <v>140</v>
      </c>
      <c r="B1422" s="5" t="s">
        <v>139</v>
      </c>
      <c r="C1422" s="5" t="s">
        <v>154</v>
      </c>
      <c r="D1422" s="5" t="s">
        <v>4484</v>
      </c>
      <c r="E1422" s="8" t="s">
        <v>4485</v>
      </c>
      <c r="F1422" s="8" t="s">
        <v>2581</v>
      </c>
      <c r="G1422" s="5" t="s">
        <v>442</v>
      </c>
      <c r="H1422" s="6">
        <v>4800</v>
      </c>
      <c r="I1422" s="6"/>
      <c r="J1422" s="5"/>
      <c r="K1422" s="6"/>
      <c r="L1422" s="6"/>
      <c r="M1422" s="6"/>
    </row>
    <row r="1423" spans="1:13" x14ac:dyDescent="0.25">
      <c r="A1423" s="5" t="s">
        <v>140</v>
      </c>
      <c r="B1423" s="5" t="s">
        <v>139</v>
      </c>
      <c r="C1423" s="5" t="s">
        <v>154</v>
      </c>
      <c r="D1423" s="5" t="s">
        <v>4486</v>
      </c>
      <c r="E1423" s="8" t="s">
        <v>4487</v>
      </c>
      <c r="F1423" s="8" t="s">
        <v>4488</v>
      </c>
      <c r="G1423" s="5" t="s">
        <v>442</v>
      </c>
      <c r="H1423" s="6">
        <v>3200</v>
      </c>
      <c r="I1423" s="6"/>
      <c r="J1423" s="5"/>
      <c r="K1423" s="6"/>
      <c r="L1423" s="6"/>
      <c r="M1423" s="6"/>
    </row>
    <row r="1424" spans="1:13" x14ac:dyDescent="0.25">
      <c r="A1424" s="5" t="s">
        <v>140</v>
      </c>
      <c r="B1424" s="5" t="s">
        <v>139</v>
      </c>
      <c r="C1424" s="5" t="s">
        <v>154</v>
      </c>
      <c r="D1424" s="5" t="s">
        <v>4489</v>
      </c>
      <c r="E1424" s="8" t="s">
        <v>4490</v>
      </c>
      <c r="F1424" s="8" t="s">
        <v>4491</v>
      </c>
      <c r="G1424" s="5" t="s">
        <v>442</v>
      </c>
      <c r="H1424" s="6">
        <v>8650</v>
      </c>
      <c r="I1424" s="6"/>
      <c r="J1424" s="5"/>
      <c r="K1424" s="6"/>
      <c r="L1424" s="6"/>
      <c r="M1424" s="6"/>
    </row>
    <row r="1425" spans="1:13" ht="30" x14ac:dyDescent="0.25">
      <c r="A1425" s="5" t="s">
        <v>140</v>
      </c>
      <c r="B1425" s="5" t="s">
        <v>139</v>
      </c>
      <c r="C1425" s="5" t="s">
        <v>154</v>
      </c>
      <c r="D1425" s="5" t="s">
        <v>4492</v>
      </c>
      <c r="E1425" s="8" t="s">
        <v>4493</v>
      </c>
      <c r="F1425" s="8" t="s">
        <v>4494</v>
      </c>
      <c r="G1425" s="5" t="s">
        <v>442</v>
      </c>
      <c r="H1425" s="6">
        <v>6075</v>
      </c>
      <c r="I1425" s="6"/>
      <c r="J1425" s="5"/>
      <c r="K1425" s="6"/>
      <c r="L1425" s="6"/>
      <c r="M1425" s="6"/>
    </row>
    <row r="1426" spans="1:13" x14ac:dyDescent="0.25">
      <c r="A1426" s="5" t="s">
        <v>140</v>
      </c>
      <c r="B1426" s="5" t="s">
        <v>139</v>
      </c>
      <c r="C1426" s="5" t="s">
        <v>154</v>
      </c>
      <c r="D1426" s="5" t="s">
        <v>4495</v>
      </c>
      <c r="E1426" s="8" t="s">
        <v>4496</v>
      </c>
      <c r="F1426" s="8" t="s">
        <v>4497</v>
      </c>
      <c r="G1426" s="5" t="s">
        <v>442</v>
      </c>
      <c r="H1426" s="6">
        <v>3200</v>
      </c>
      <c r="I1426" s="6"/>
      <c r="J1426" s="5"/>
      <c r="K1426" s="6">
        <v>3200</v>
      </c>
      <c r="L1426" s="6"/>
      <c r="M1426" s="6">
        <v>3200</v>
      </c>
    </row>
    <row r="1427" spans="1:13" ht="30" x14ac:dyDescent="0.25">
      <c r="A1427" s="5" t="s">
        <v>140</v>
      </c>
      <c r="B1427" s="5" t="s">
        <v>139</v>
      </c>
      <c r="C1427" s="5" t="s">
        <v>154</v>
      </c>
      <c r="D1427" s="5" t="s">
        <v>4498</v>
      </c>
      <c r="E1427" s="8" t="s">
        <v>4499</v>
      </c>
      <c r="F1427" s="8" t="s">
        <v>4500</v>
      </c>
      <c r="G1427" s="5" t="s">
        <v>442</v>
      </c>
      <c r="H1427" s="6">
        <v>4700</v>
      </c>
      <c r="I1427" s="6"/>
      <c r="J1427" s="5"/>
      <c r="K1427" s="6"/>
      <c r="L1427" s="6"/>
      <c r="M1427" s="6"/>
    </row>
    <row r="1428" spans="1:13" ht="45" x14ac:dyDescent="0.25">
      <c r="A1428" s="5" t="s">
        <v>140</v>
      </c>
      <c r="B1428" s="5" t="s">
        <v>139</v>
      </c>
      <c r="C1428" s="5" t="s">
        <v>154</v>
      </c>
      <c r="D1428" s="5" t="s">
        <v>4501</v>
      </c>
      <c r="E1428" s="8" t="s">
        <v>4502</v>
      </c>
      <c r="F1428" s="8" t="s">
        <v>4503</v>
      </c>
      <c r="G1428" s="5" t="s">
        <v>442</v>
      </c>
      <c r="H1428" s="6">
        <v>10000</v>
      </c>
      <c r="I1428" s="6"/>
      <c r="J1428" s="5"/>
      <c r="K1428" s="6"/>
      <c r="L1428" s="6"/>
      <c r="M1428" s="6"/>
    </row>
    <row r="1429" spans="1:13" ht="30" x14ac:dyDescent="0.25">
      <c r="A1429" s="5" t="s">
        <v>140</v>
      </c>
      <c r="B1429" s="5" t="s">
        <v>139</v>
      </c>
      <c r="C1429" s="5" t="s">
        <v>154</v>
      </c>
      <c r="D1429" s="5" t="s">
        <v>4504</v>
      </c>
      <c r="E1429" s="8" t="s">
        <v>4505</v>
      </c>
      <c r="F1429" s="8" t="s">
        <v>2475</v>
      </c>
      <c r="G1429" s="5" t="s">
        <v>442</v>
      </c>
      <c r="H1429" s="6">
        <v>4800</v>
      </c>
      <c r="I1429" s="6"/>
      <c r="J1429" s="5"/>
      <c r="K1429" s="6"/>
      <c r="L1429" s="6"/>
      <c r="M1429" s="6"/>
    </row>
    <row r="1430" spans="1:13" x14ac:dyDescent="0.25">
      <c r="A1430" s="5" t="s">
        <v>140</v>
      </c>
      <c r="B1430" s="5" t="s">
        <v>139</v>
      </c>
      <c r="C1430" s="5" t="s">
        <v>154</v>
      </c>
      <c r="D1430" s="5" t="s">
        <v>4506</v>
      </c>
      <c r="E1430" s="8" t="s">
        <v>4507</v>
      </c>
      <c r="F1430" s="8" t="s">
        <v>4508</v>
      </c>
      <c r="G1430" s="5" t="s">
        <v>442</v>
      </c>
      <c r="H1430" s="6">
        <v>4800</v>
      </c>
      <c r="I1430" s="6"/>
      <c r="J1430" s="5"/>
      <c r="K1430" s="6"/>
      <c r="L1430" s="6"/>
      <c r="M1430" s="6"/>
    </row>
    <row r="1431" spans="1:13" x14ac:dyDescent="0.25">
      <c r="A1431" s="5" t="s">
        <v>140</v>
      </c>
      <c r="B1431" s="5" t="s">
        <v>139</v>
      </c>
      <c r="C1431" s="5" t="s">
        <v>154</v>
      </c>
      <c r="D1431" s="5" t="s">
        <v>4509</v>
      </c>
      <c r="E1431" s="8" t="s">
        <v>4510</v>
      </c>
      <c r="F1431" s="8" t="s">
        <v>1999</v>
      </c>
      <c r="G1431" s="5" t="s">
        <v>442</v>
      </c>
      <c r="H1431" s="6">
        <v>5520</v>
      </c>
      <c r="I1431" s="6"/>
      <c r="J1431" s="5"/>
      <c r="K1431" s="6"/>
      <c r="L1431" s="6"/>
      <c r="M1431" s="6"/>
    </row>
    <row r="1432" spans="1:13" x14ac:dyDescent="0.25">
      <c r="A1432" s="5" t="s">
        <v>140</v>
      </c>
      <c r="B1432" s="5" t="s">
        <v>139</v>
      </c>
      <c r="C1432" s="5" t="s">
        <v>154</v>
      </c>
      <c r="D1432" s="5" t="s">
        <v>4511</v>
      </c>
      <c r="E1432" s="8" t="s">
        <v>4512</v>
      </c>
      <c r="F1432" s="8" t="s">
        <v>4513</v>
      </c>
      <c r="G1432" s="5" t="s">
        <v>442</v>
      </c>
      <c r="H1432" s="6">
        <v>9814</v>
      </c>
      <c r="I1432" s="6"/>
      <c r="J1432" s="5"/>
      <c r="K1432" s="6"/>
      <c r="L1432" s="6"/>
      <c r="M1432" s="6"/>
    </row>
    <row r="1433" spans="1:13" ht="45" x14ac:dyDescent="0.25">
      <c r="A1433" s="5" t="s">
        <v>140</v>
      </c>
      <c r="B1433" s="5" t="s">
        <v>139</v>
      </c>
      <c r="C1433" s="5" t="s">
        <v>154</v>
      </c>
      <c r="D1433" s="5" t="s">
        <v>4514</v>
      </c>
      <c r="E1433" s="8" t="s">
        <v>4515</v>
      </c>
      <c r="F1433" s="8" t="s">
        <v>4516</v>
      </c>
      <c r="G1433" s="5" t="s">
        <v>442</v>
      </c>
      <c r="H1433" s="6">
        <v>10000</v>
      </c>
      <c r="I1433" s="6"/>
      <c r="J1433" s="5"/>
      <c r="K1433" s="6"/>
      <c r="L1433" s="6"/>
      <c r="M1433" s="6"/>
    </row>
    <row r="1434" spans="1:13" ht="30" x14ac:dyDescent="0.25">
      <c r="A1434" s="5" t="s">
        <v>140</v>
      </c>
      <c r="B1434" s="5" t="s">
        <v>139</v>
      </c>
      <c r="C1434" s="5" t="s">
        <v>154</v>
      </c>
      <c r="D1434" s="5" t="s">
        <v>4517</v>
      </c>
      <c r="E1434" s="8" t="s">
        <v>4518</v>
      </c>
      <c r="F1434" s="8" t="s">
        <v>4519</v>
      </c>
      <c r="G1434" s="5" t="s">
        <v>442</v>
      </c>
      <c r="H1434" s="6">
        <v>8640</v>
      </c>
      <c r="I1434" s="6"/>
      <c r="J1434" s="5"/>
      <c r="K1434" s="6"/>
      <c r="L1434" s="6"/>
      <c r="M1434" s="6"/>
    </row>
    <row r="1435" spans="1:13" ht="30" x14ac:dyDescent="0.25">
      <c r="A1435" s="5" t="s">
        <v>140</v>
      </c>
      <c r="B1435" s="5" t="s">
        <v>139</v>
      </c>
      <c r="C1435" s="5" t="s">
        <v>154</v>
      </c>
      <c r="D1435" s="5" t="s">
        <v>4520</v>
      </c>
      <c r="E1435" s="8" t="s">
        <v>4521</v>
      </c>
      <c r="F1435" s="8" t="s">
        <v>4522</v>
      </c>
      <c r="G1435" s="5" t="s">
        <v>442</v>
      </c>
      <c r="H1435" s="6">
        <v>7075</v>
      </c>
      <c r="I1435" s="6"/>
      <c r="J1435" s="5"/>
      <c r="K1435" s="6"/>
      <c r="L1435" s="6"/>
      <c r="M1435" s="6"/>
    </row>
    <row r="1436" spans="1:13" x14ac:dyDescent="0.25">
      <c r="A1436" s="5" t="s">
        <v>140</v>
      </c>
      <c r="B1436" s="5" t="s">
        <v>139</v>
      </c>
      <c r="C1436" s="5" t="s">
        <v>154</v>
      </c>
      <c r="D1436" s="5" t="s">
        <v>4523</v>
      </c>
      <c r="E1436" s="8" t="s">
        <v>4524</v>
      </c>
      <c r="F1436" s="8" t="s">
        <v>4525</v>
      </c>
      <c r="G1436" s="5" t="s">
        <v>446</v>
      </c>
      <c r="H1436" s="6">
        <v>5700</v>
      </c>
      <c r="I1436" s="6">
        <v>5700</v>
      </c>
      <c r="J1436" s="7">
        <v>1</v>
      </c>
      <c r="K1436" s="6"/>
      <c r="L1436" s="6"/>
      <c r="M1436" s="6">
        <v>5700</v>
      </c>
    </row>
    <row r="1437" spans="1:13" ht="30" x14ac:dyDescent="0.25">
      <c r="A1437" s="5" t="s">
        <v>140</v>
      </c>
      <c r="B1437" s="5" t="s">
        <v>139</v>
      </c>
      <c r="C1437" s="5" t="s">
        <v>154</v>
      </c>
      <c r="D1437" s="5" t="s">
        <v>4526</v>
      </c>
      <c r="E1437" s="8" t="s">
        <v>4527</v>
      </c>
      <c r="F1437" s="8" t="s">
        <v>4528</v>
      </c>
      <c r="G1437" s="5" t="s">
        <v>442</v>
      </c>
      <c r="H1437" s="6">
        <v>4325</v>
      </c>
      <c r="I1437" s="6"/>
      <c r="J1437" s="5"/>
      <c r="K1437" s="6"/>
      <c r="L1437" s="6"/>
      <c r="M1437" s="6"/>
    </row>
    <row r="1438" spans="1:13" x14ac:dyDescent="0.25">
      <c r="A1438" s="5" t="s">
        <v>140</v>
      </c>
      <c r="B1438" s="5" t="s">
        <v>139</v>
      </c>
      <c r="C1438" s="5" t="s">
        <v>154</v>
      </c>
      <c r="D1438" s="5" t="s">
        <v>4529</v>
      </c>
      <c r="E1438" s="8" t="s">
        <v>4530</v>
      </c>
      <c r="F1438" s="8" t="s">
        <v>4531</v>
      </c>
      <c r="G1438" s="5" t="s">
        <v>442</v>
      </c>
      <c r="H1438" s="6">
        <v>9890</v>
      </c>
      <c r="I1438" s="6"/>
      <c r="J1438" s="5"/>
      <c r="K1438" s="6"/>
      <c r="L1438" s="6"/>
      <c r="M1438" s="6"/>
    </row>
    <row r="1439" spans="1:13" x14ac:dyDescent="0.25">
      <c r="A1439" s="5" t="s">
        <v>140</v>
      </c>
      <c r="B1439" s="5" t="s">
        <v>139</v>
      </c>
      <c r="C1439" s="5" t="s">
        <v>154</v>
      </c>
      <c r="D1439" s="5" t="s">
        <v>4532</v>
      </c>
      <c r="E1439" s="8" t="s">
        <v>4533</v>
      </c>
      <c r="F1439" s="8" t="s">
        <v>4534</v>
      </c>
      <c r="G1439" s="5" t="s">
        <v>442</v>
      </c>
      <c r="H1439" s="6">
        <v>6400</v>
      </c>
      <c r="I1439" s="6"/>
      <c r="J1439" s="5"/>
      <c r="K1439" s="6"/>
      <c r="L1439" s="6"/>
      <c r="M1439" s="6"/>
    </row>
    <row r="1440" spans="1:13" ht="30" x14ac:dyDescent="0.25">
      <c r="A1440" s="5" t="s">
        <v>140</v>
      </c>
      <c r="B1440" s="5" t="s">
        <v>139</v>
      </c>
      <c r="C1440" s="5" t="s">
        <v>154</v>
      </c>
      <c r="D1440" s="5" t="s">
        <v>4535</v>
      </c>
      <c r="E1440" s="8" t="s">
        <v>4536</v>
      </c>
      <c r="F1440" s="8" t="s">
        <v>3616</v>
      </c>
      <c r="G1440" s="5" t="s">
        <v>446</v>
      </c>
      <c r="H1440" s="6">
        <v>5520</v>
      </c>
      <c r="I1440" s="6">
        <v>5520</v>
      </c>
      <c r="J1440" s="7">
        <v>1</v>
      </c>
      <c r="K1440" s="6"/>
      <c r="L1440" s="6"/>
      <c r="M1440" s="6">
        <v>5520</v>
      </c>
    </row>
    <row r="1441" spans="1:13" x14ac:dyDescent="0.25">
      <c r="A1441" s="5" t="s">
        <v>140</v>
      </c>
      <c r="B1441" s="5" t="s">
        <v>139</v>
      </c>
      <c r="C1441" s="5" t="s">
        <v>154</v>
      </c>
      <c r="D1441" s="5" t="s">
        <v>4537</v>
      </c>
      <c r="E1441" s="8" t="s">
        <v>3794</v>
      </c>
      <c r="F1441" s="8" t="s">
        <v>4538</v>
      </c>
      <c r="G1441" s="5" t="s">
        <v>446</v>
      </c>
      <c r="H1441" s="6">
        <v>7360</v>
      </c>
      <c r="I1441" s="6">
        <v>7360</v>
      </c>
      <c r="J1441" s="7">
        <v>1</v>
      </c>
      <c r="K1441" s="6"/>
      <c r="L1441" s="6"/>
      <c r="M1441" s="6">
        <v>7360</v>
      </c>
    </row>
    <row r="1442" spans="1:13" ht="30" x14ac:dyDescent="0.25">
      <c r="A1442" s="5" t="s">
        <v>140</v>
      </c>
      <c r="B1442" s="5" t="s">
        <v>139</v>
      </c>
      <c r="C1442" s="5" t="s">
        <v>154</v>
      </c>
      <c r="D1442" s="5" t="s">
        <v>4539</v>
      </c>
      <c r="E1442" s="8" t="s">
        <v>4540</v>
      </c>
      <c r="F1442" s="8" t="s">
        <v>4541</v>
      </c>
      <c r="G1442" s="5" t="s">
        <v>442</v>
      </c>
      <c r="H1442" s="6">
        <v>6720</v>
      </c>
      <c r="I1442" s="6"/>
      <c r="J1442" s="5"/>
      <c r="K1442" s="6"/>
      <c r="L1442" s="6"/>
      <c r="M1442" s="6"/>
    </row>
    <row r="1443" spans="1:13" ht="30" x14ac:dyDescent="0.25">
      <c r="A1443" s="5" t="s">
        <v>140</v>
      </c>
      <c r="B1443" s="5" t="s">
        <v>139</v>
      </c>
      <c r="C1443" s="5" t="s">
        <v>154</v>
      </c>
      <c r="D1443" s="5" t="s">
        <v>4542</v>
      </c>
      <c r="E1443" s="8" t="s">
        <v>4543</v>
      </c>
      <c r="F1443" s="8" t="s">
        <v>4544</v>
      </c>
      <c r="G1443" s="5" t="s">
        <v>442</v>
      </c>
      <c r="H1443" s="6">
        <v>10000</v>
      </c>
      <c r="I1443" s="6"/>
      <c r="J1443" s="5"/>
      <c r="K1443" s="6">
        <v>10000</v>
      </c>
      <c r="L1443" s="6"/>
      <c r="M1443" s="6">
        <v>10000</v>
      </c>
    </row>
    <row r="1444" spans="1:13" x14ac:dyDescent="0.25">
      <c r="A1444" s="5" t="s">
        <v>140</v>
      </c>
      <c r="B1444" s="5" t="s">
        <v>139</v>
      </c>
      <c r="C1444" s="5" t="s">
        <v>154</v>
      </c>
      <c r="D1444" s="5" t="s">
        <v>4545</v>
      </c>
      <c r="E1444" s="8" t="s">
        <v>3126</v>
      </c>
      <c r="F1444" s="8" t="s">
        <v>4546</v>
      </c>
      <c r="G1444" s="5" t="s">
        <v>442</v>
      </c>
      <c r="H1444" s="6">
        <v>10000</v>
      </c>
      <c r="I1444" s="6"/>
      <c r="J1444" s="5"/>
      <c r="K1444" s="6"/>
      <c r="L1444" s="6"/>
      <c r="M1444" s="6"/>
    </row>
    <row r="1445" spans="1:13" ht="30" x14ac:dyDescent="0.25">
      <c r="A1445" s="5" t="s">
        <v>140</v>
      </c>
      <c r="B1445" s="5" t="s">
        <v>139</v>
      </c>
      <c r="C1445" s="5" t="s">
        <v>154</v>
      </c>
      <c r="D1445" s="5" t="s">
        <v>4547</v>
      </c>
      <c r="E1445" s="8" t="s">
        <v>4548</v>
      </c>
      <c r="F1445" s="8" t="s">
        <v>4549</v>
      </c>
      <c r="G1445" s="5" t="s">
        <v>442</v>
      </c>
      <c r="H1445" s="6">
        <v>4800</v>
      </c>
      <c r="I1445" s="6"/>
      <c r="J1445" s="5"/>
      <c r="K1445" s="6"/>
      <c r="L1445" s="6"/>
      <c r="M1445" s="6"/>
    </row>
    <row r="1446" spans="1:13" ht="45" x14ac:dyDescent="0.25">
      <c r="A1446" s="5" t="s">
        <v>140</v>
      </c>
      <c r="B1446" s="5" t="s">
        <v>139</v>
      </c>
      <c r="C1446" s="5" t="s">
        <v>154</v>
      </c>
      <c r="D1446" s="5" t="s">
        <v>4550</v>
      </c>
      <c r="E1446" s="8" t="s">
        <v>4551</v>
      </c>
      <c r="F1446" s="8" t="s">
        <v>4552</v>
      </c>
      <c r="G1446" s="5" t="s">
        <v>442</v>
      </c>
      <c r="H1446" s="6">
        <v>10000</v>
      </c>
      <c r="I1446" s="6"/>
      <c r="J1446" s="5"/>
      <c r="K1446" s="6"/>
      <c r="L1446" s="6"/>
      <c r="M1446" s="6"/>
    </row>
    <row r="1447" spans="1:13" ht="30" x14ac:dyDescent="0.25">
      <c r="A1447" s="5" t="s">
        <v>140</v>
      </c>
      <c r="B1447" s="5" t="s">
        <v>139</v>
      </c>
      <c r="C1447" s="5" t="s">
        <v>154</v>
      </c>
      <c r="D1447" s="5" t="s">
        <v>4553</v>
      </c>
      <c r="E1447" s="8" t="s">
        <v>4554</v>
      </c>
      <c r="F1447" s="8" t="s">
        <v>4555</v>
      </c>
      <c r="G1447" s="5" t="s">
        <v>442</v>
      </c>
      <c r="H1447" s="6">
        <v>5835</v>
      </c>
      <c r="I1447" s="6"/>
      <c r="J1447" s="5"/>
      <c r="K1447" s="6"/>
      <c r="L1447" s="6"/>
      <c r="M1447" s="6"/>
    </row>
    <row r="1448" spans="1:13" ht="60" x14ac:dyDescent="0.25">
      <c r="A1448" s="5" t="s">
        <v>140</v>
      </c>
      <c r="B1448" s="5" t="s">
        <v>139</v>
      </c>
      <c r="C1448" s="5" t="s">
        <v>154</v>
      </c>
      <c r="D1448" s="5" t="s">
        <v>4556</v>
      </c>
      <c r="E1448" s="8" t="s">
        <v>4557</v>
      </c>
      <c r="F1448" s="8" t="s">
        <v>4558</v>
      </c>
      <c r="G1448" s="5" t="s">
        <v>442</v>
      </c>
      <c r="H1448" s="6">
        <v>10000</v>
      </c>
      <c r="I1448" s="6"/>
      <c r="J1448" s="5"/>
      <c r="K1448" s="6"/>
      <c r="L1448" s="6"/>
      <c r="M1448" s="6"/>
    </row>
    <row r="1449" spans="1:13" x14ac:dyDescent="0.25">
      <c r="A1449" s="5" t="s">
        <v>140</v>
      </c>
      <c r="B1449" s="5" t="s">
        <v>139</v>
      </c>
      <c r="C1449" s="5" t="s">
        <v>154</v>
      </c>
      <c r="D1449" s="5" t="s">
        <v>4559</v>
      </c>
      <c r="E1449" s="8" t="s">
        <v>4560</v>
      </c>
      <c r="F1449" s="8" t="s">
        <v>4561</v>
      </c>
      <c r="G1449" s="5" t="s">
        <v>442</v>
      </c>
      <c r="H1449" s="6">
        <v>4480</v>
      </c>
      <c r="I1449" s="6"/>
      <c r="J1449" s="5"/>
      <c r="K1449" s="6"/>
      <c r="L1449" s="6"/>
      <c r="M1449" s="6"/>
    </row>
    <row r="1450" spans="1:13" ht="30" x14ac:dyDescent="0.25">
      <c r="A1450" s="5" t="s">
        <v>140</v>
      </c>
      <c r="B1450" s="5" t="s">
        <v>139</v>
      </c>
      <c r="C1450" s="5" t="s">
        <v>154</v>
      </c>
      <c r="D1450" s="5" t="s">
        <v>4562</v>
      </c>
      <c r="E1450" s="8" t="s">
        <v>4563</v>
      </c>
      <c r="F1450" s="8" t="s">
        <v>4564</v>
      </c>
      <c r="G1450" s="5" t="s">
        <v>442</v>
      </c>
      <c r="H1450" s="6">
        <v>4800</v>
      </c>
      <c r="I1450" s="6"/>
      <c r="J1450" s="5"/>
      <c r="K1450" s="6"/>
      <c r="L1450" s="6"/>
      <c r="M1450" s="6"/>
    </row>
    <row r="1451" spans="1:13" x14ac:dyDescent="0.25">
      <c r="A1451" s="5" t="s">
        <v>140</v>
      </c>
      <c r="B1451" s="5" t="s">
        <v>139</v>
      </c>
      <c r="C1451" s="5" t="s">
        <v>154</v>
      </c>
      <c r="D1451" s="5" t="s">
        <v>4565</v>
      </c>
      <c r="E1451" s="8" t="s">
        <v>4566</v>
      </c>
      <c r="F1451" s="8" t="s">
        <v>4567</v>
      </c>
      <c r="G1451" s="5" t="s">
        <v>446</v>
      </c>
      <c r="H1451" s="6">
        <v>6230</v>
      </c>
      <c r="I1451" s="6">
        <v>6230</v>
      </c>
      <c r="J1451" s="7">
        <v>1</v>
      </c>
      <c r="K1451" s="6"/>
      <c r="L1451" s="6"/>
      <c r="M1451" s="6">
        <v>6230</v>
      </c>
    </row>
    <row r="1452" spans="1:13" ht="45" x14ac:dyDescent="0.25">
      <c r="A1452" s="5" t="s">
        <v>140</v>
      </c>
      <c r="B1452" s="5" t="s">
        <v>139</v>
      </c>
      <c r="C1452" s="5" t="s">
        <v>154</v>
      </c>
      <c r="D1452" s="5" t="s">
        <v>4568</v>
      </c>
      <c r="E1452" s="8" t="s">
        <v>4569</v>
      </c>
      <c r="F1452" s="8" t="s">
        <v>4570</v>
      </c>
      <c r="G1452" s="5" t="s">
        <v>442</v>
      </c>
      <c r="H1452" s="6">
        <v>3200</v>
      </c>
      <c r="I1452" s="6"/>
      <c r="J1452" s="5"/>
      <c r="K1452" s="6"/>
      <c r="L1452" s="6"/>
      <c r="M1452" s="6"/>
    </row>
    <row r="1453" spans="1:13" ht="30" x14ac:dyDescent="0.25">
      <c r="A1453" s="5" t="s">
        <v>140</v>
      </c>
      <c r="B1453" s="5" t="s">
        <v>139</v>
      </c>
      <c r="C1453" s="5" t="s">
        <v>154</v>
      </c>
      <c r="D1453" s="5" t="s">
        <v>4571</v>
      </c>
      <c r="E1453" s="8" t="s">
        <v>4572</v>
      </c>
      <c r="F1453" s="8" t="s">
        <v>4573</v>
      </c>
      <c r="G1453" s="5" t="s">
        <v>442</v>
      </c>
      <c r="H1453" s="6">
        <v>4800</v>
      </c>
      <c r="I1453" s="6"/>
      <c r="J1453" s="5"/>
      <c r="K1453" s="6"/>
      <c r="L1453" s="6"/>
      <c r="M1453" s="6"/>
    </row>
    <row r="1454" spans="1:13" x14ac:dyDescent="0.25">
      <c r="A1454" s="5" t="s">
        <v>140</v>
      </c>
      <c r="B1454" s="5" t="s">
        <v>139</v>
      </c>
      <c r="C1454" s="5" t="s">
        <v>154</v>
      </c>
      <c r="D1454" s="5" t="s">
        <v>4574</v>
      </c>
      <c r="E1454" s="8" t="s">
        <v>4575</v>
      </c>
      <c r="F1454" s="8" t="s">
        <v>4576</v>
      </c>
      <c r="G1454" s="5" t="s">
        <v>442</v>
      </c>
      <c r="H1454" s="6">
        <v>3200</v>
      </c>
      <c r="I1454" s="6"/>
      <c r="J1454" s="5"/>
      <c r="K1454" s="6"/>
      <c r="L1454" s="6"/>
      <c r="M1454" s="6"/>
    </row>
    <row r="1455" spans="1:13" ht="30" x14ac:dyDescent="0.25">
      <c r="A1455" s="5" t="s">
        <v>140</v>
      </c>
      <c r="B1455" s="5" t="s">
        <v>139</v>
      </c>
      <c r="C1455" s="5" t="s">
        <v>154</v>
      </c>
      <c r="D1455" s="5" t="s">
        <v>4577</v>
      </c>
      <c r="E1455" s="8" t="s">
        <v>4578</v>
      </c>
      <c r="F1455" s="8" t="s">
        <v>4579</v>
      </c>
      <c r="G1455" s="5" t="s">
        <v>442</v>
      </c>
      <c r="H1455" s="6">
        <v>10000</v>
      </c>
      <c r="I1455" s="6"/>
      <c r="J1455" s="5"/>
      <c r="K1455" s="6"/>
      <c r="L1455" s="6"/>
      <c r="M1455" s="6"/>
    </row>
    <row r="1456" spans="1:13" ht="30" x14ac:dyDescent="0.25">
      <c r="A1456" s="5" t="s">
        <v>140</v>
      </c>
      <c r="B1456" s="5" t="s">
        <v>139</v>
      </c>
      <c r="C1456" s="5" t="s">
        <v>154</v>
      </c>
      <c r="D1456" s="5" t="s">
        <v>4580</v>
      </c>
      <c r="E1456" s="8" t="s">
        <v>4581</v>
      </c>
      <c r="F1456" s="8" t="s">
        <v>4582</v>
      </c>
      <c r="G1456" s="5" t="s">
        <v>442</v>
      </c>
      <c r="H1456" s="6">
        <v>4800</v>
      </c>
      <c r="I1456" s="6"/>
      <c r="J1456" s="5"/>
      <c r="K1456" s="6"/>
      <c r="L1456" s="6"/>
      <c r="M1456" s="6"/>
    </row>
    <row r="1457" spans="1:13" ht="30" x14ac:dyDescent="0.25">
      <c r="A1457" s="5" t="s">
        <v>140</v>
      </c>
      <c r="B1457" s="5" t="s">
        <v>139</v>
      </c>
      <c r="C1457" s="5" t="s">
        <v>154</v>
      </c>
      <c r="D1457" s="5" t="s">
        <v>4583</v>
      </c>
      <c r="E1457" s="8" t="s">
        <v>4584</v>
      </c>
      <c r="F1457" s="8" t="s">
        <v>4585</v>
      </c>
      <c r="G1457" s="5" t="s">
        <v>446</v>
      </c>
      <c r="H1457" s="6">
        <v>3200</v>
      </c>
      <c r="I1457" s="6">
        <v>3200</v>
      </c>
      <c r="J1457" s="7">
        <v>1</v>
      </c>
      <c r="K1457" s="6"/>
      <c r="L1457" s="6"/>
      <c r="M1457" s="6">
        <v>3200</v>
      </c>
    </row>
    <row r="1458" spans="1:13" ht="30" x14ac:dyDescent="0.25">
      <c r="A1458" s="5" t="s">
        <v>140</v>
      </c>
      <c r="B1458" s="5" t="s">
        <v>139</v>
      </c>
      <c r="C1458" s="5" t="s">
        <v>154</v>
      </c>
      <c r="D1458" s="5" t="s">
        <v>4586</v>
      </c>
      <c r="E1458" s="8" t="s">
        <v>4587</v>
      </c>
      <c r="F1458" s="8" t="s">
        <v>4579</v>
      </c>
      <c r="G1458" s="5" t="s">
        <v>442</v>
      </c>
      <c r="H1458" s="6">
        <v>7680</v>
      </c>
      <c r="I1458" s="6"/>
      <c r="J1458" s="5"/>
      <c r="K1458" s="6"/>
      <c r="L1458" s="6"/>
      <c r="M1458" s="6"/>
    </row>
    <row r="1459" spans="1:13" x14ac:dyDescent="0.25">
      <c r="A1459" s="5" t="s">
        <v>140</v>
      </c>
      <c r="B1459" s="5" t="s">
        <v>139</v>
      </c>
      <c r="C1459" s="5" t="s">
        <v>154</v>
      </c>
      <c r="D1459" s="5" t="s">
        <v>4588</v>
      </c>
      <c r="E1459" s="8" t="s">
        <v>4589</v>
      </c>
      <c r="F1459" s="8" t="s">
        <v>4590</v>
      </c>
      <c r="G1459" s="5" t="s">
        <v>442</v>
      </c>
      <c r="H1459" s="6">
        <v>10000</v>
      </c>
      <c r="I1459" s="6"/>
      <c r="J1459" s="5"/>
      <c r="K1459" s="6"/>
      <c r="L1459" s="6"/>
      <c r="M1459" s="6"/>
    </row>
    <row r="1460" spans="1:13" ht="30" x14ac:dyDescent="0.25">
      <c r="A1460" s="5" t="s">
        <v>140</v>
      </c>
      <c r="B1460" s="5" t="s">
        <v>139</v>
      </c>
      <c r="C1460" s="5" t="s">
        <v>154</v>
      </c>
      <c r="D1460" s="5" t="s">
        <v>4591</v>
      </c>
      <c r="E1460" s="8" t="s">
        <v>4592</v>
      </c>
      <c r="F1460" s="8" t="s">
        <v>4593</v>
      </c>
      <c r="G1460" s="5" t="s">
        <v>446</v>
      </c>
      <c r="H1460" s="6">
        <v>3200</v>
      </c>
      <c r="I1460" s="6">
        <v>3200</v>
      </c>
      <c r="J1460" s="7">
        <v>1</v>
      </c>
      <c r="K1460" s="6"/>
      <c r="L1460" s="6"/>
      <c r="M1460" s="6">
        <v>3200</v>
      </c>
    </row>
    <row r="1461" spans="1:13" x14ac:dyDescent="0.25">
      <c r="A1461" s="5" t="s">
        <v>140</v>
      </c>
      <c r="B1461" s="5" t="s">
        <v>139</v>
      </c>
      <c r="C1461" s="5" t="s">
        <v>154</v>
      </c>
      <c r="D1461" s="5" t="s">
        <v>4594</v>
      </c>
      <c r="E1461" s="8" t="s">
        <v>4595</v>
      </c>
      <c r="F1461" s="8" t="s">
        <v>4596</v>
      </c>
      <c r="G1461" s="5" t="s">
        <v>442</v>
      </c>
      <c r="H1461" s="6">
        <v>4800</v>
      </c>
      <c r="I1461" s="6"/>
      <c r="J1461" s="5"/>
      <c r="K1461" s="6"/>
      <c r="L1461" s="6"/>
      <c r="M1461" s="6"/>
    </row>
    <row r="1462" spans="1:13" ht="30" x14ac:dyDescent="0.25">
      <c r="A1462" s="5" t="s">
        <v>140</v>
      </c>
      <c r="B1462" s="5" t="s">
        <v>139</v>
      </c>
      <c r="C1462" s="5" t="s">
        <v>154</v>
      </c>
      <c r="D1462" s="5" t="s">
        <v>4597</v>
      </c>
      <c r="E1462" s="8" t="s">
        <v>4598</v>
      </c>
      <c r="F1462" s="8" t="s">
        <v>4599</v>
      </c>
      <c r="G1462" s="5" t="s">
        <v>442</v>
      </c>
      <c r="H1462" s="6">
        <v>9870</v>
      </c>
      <c r="I1462" s="6"/>
      <c r="J1462" s="5"/>
      <c r="K1462" s="6"/>
      <c r="L1462" s="6"/>
      <c r="M1462" s="6"/>
    </row>
    <row r="1463" spans="1:13" x14ac:dyDescent="0.25">
      <c r="A1463" s="5" t="s">
        <v>140</v>
      </c>
      <c r="B1463" s="5" t="s">
        <v>139</v>
      </c>
      <c r="C1463" s="5" t="s">
        <v>154</v>
      </c>
      <c r="D1463" s="5" t="s">
        <v>4600</v>
      </c>
      <c r="E1463" s="8" t="s">
        <v>4601</v>
      </c>
      <c r="F1463" s="8" t="s">
        <v>3208</v>
      </c>
      <c r="G1463" s="5" t="s">
        <v>442</v>
      </c>
      <c r="H1463" s="6">
        <v>6800</v>
      </c>
      <c r="I1463" s="6"/>
      <c r="J1463" s="5"/>
      <c r="K1463" s="6"/>
      <c r="L1463" s="6"/>
      <c r="M1463" s="6"/>
    </row>
    <row r="1464" spans="1:13" x14ac:dyDescent="0.25">
      <c r="A1464" s="5" t="s">
        <v>140</v>
      </c>
      <c r="B1464" s="5" t="s">
        <v>139</v>
      </c>
      <c r="C1464" s="5" t="s">
        <v>154</v>
      </c>
      <c r="D1464" s="5" t="s">
        <v>4602</v>
      </c>
      <c r="E1464" s="8" t="s">
        <v>4603</v>
      </c>
      <c r="F1464" s="8" t="s">
        <v>4604</v>
      </c>
      <c r="G1464" s="5" t="s">
        <v>442</v>
      </c>
      <c r="H1464" s="6">
        <v>5925</v>
      </c>
      <c r="I1464" s="6"/>
      <c r="J1464" s="5"/>
      <c r="K1464" s="6"/>
      <c r="L1464" s="6"/>
      <c r="M1464" s="6"/>
    </row>
    <row r="1465" spans="1:13" ht="30" x14ac:dyDescent="0.25">
      <c r="A1465" s="5" t="s">
        <v>140</v>
      </c>
      <c r="B1465" s="5" t="s">
        <v>139</v>
      </c>
      <c r="C1465" s="5" t="s">
        <v>154</v>
      </c>
      <c r="D1465" s="5" t="s">
        <v>4605</v>
      </c>
      <c r="E1465" s="8" t="s">
        <v>4606</v>
      </c>
      <c r="F1465" s="8" t="s">
        <v>4607</v>
      </c>
      <c r="G1465" s="5" t="s">
        <v>442</v>
      </c>
      <c r="H1465" s="6">
        <v>6860</v>
      </c>
      <c r="I1465" s="6"/>
      <c r="J1465" s="5"/>
      <c r="K1465" s="6"/>
      <c r="L1465" s="6"/>
      <c r="M1465" s="6"/>
    </row>
    <row r="1466" spans="1:13" ht="45" x14ac:dyDescent="0.25">
      <c r="A1466" s="5" t="s">
        <v>140</v>
      </c>
      <c r="B1466" s="5" t="s">
        <v>139</v>
      </c>
      <c r="C1466" s="5" t="s">
        <v>154</v>
      </c>
      <c r="D1466" s="5" t="s">
        <v>4608</v>
      </c>
      <c r="E1466" s="8" t="s">
        <v>4609</v>
      </c>
      <c r="F1466" s="8" t="s">
        <v>4610</v>
      </c>
      <c r="G1466" s="5" t="s">
        <v>446</v>
      </c>
      <c r="H1466" s="6">
        <v>6720</v>
      </c>
      <c r="I1466" s="6">
        <v>6720</v>
      </c>
      <c r="J1466" s="7">
        <v>1</v>
      </c>
      <c r="K1466" s="6"/>
      <c r="L1466" s="6"/>
      <c r="M1466" s="6">
        <v>6720</v>
      </c>
    </row>
    <row r="1467" spans="1:13" ht="30" x14ac:dyDescent="0.25">
      <c r="A1467" s="5" t="s">
        <v>140</v>
      </c>
      <c r="B1467" s="5" t="s">
        <v>139</v>
      </c>
      <c r="C1467" s="5" t="s">
        <v>154</v>
      </c>
      <c r="D1467" s="5" t="s">
        <v>4611</v>
      </c>
      <c r="E1467" s="8" t="s">
        <v>4612</v>
      </c>
      <c r="F1467" s="8" t="s">
        <v>4613</v>
      </c>
      <c r="G1467" s="5" t="s">
        <v>446</v>
      </c>
      <c r="H1467" s="6">
        <v>6800</v>
      </c>
      <c r="I1467" s="6">
        <v>6800</v>
      </c>
      <c r="J1467" s="7">
        <v>1</v>
      </c>
      <c r="K1467" s="6"/>
      <c r="L1467" s="6"/>
      <c r="M1467" s="6">
        <v>6800</v>
      </c>
    </row>
    <row r="1468" spans="1:13" ht="30" x14ac:dyDescent="0.25">
      <c r="A1468" s="5" t="s">
        <v>140</v>
      </c>
      <c r="B1468" s="5" t="s">
        <v>139</v>
      </c>
      <c r="C1468" s="5" t="s">
        <v>154</v>
      </c>
      <c r="D1468" s="5" t="s">
        <v>4614</v>
      </c>
      <c r="E1468" s="8" t="s">
        <v>4615</v>
      </c>
      <c r="F1468" s="8" t="s">
        <v>4616</v>
      </c>
      <c r="G1468" s="5" t="s">
        <v>442</v>
      </c>
      <c r="H1468" s="6">
        <v>6360</v>
      </c>
      <c r="I1468" s="6"/>
      <c r="J1468" s="5"/>
      <c r="K1468" s="6"/>
      <c r="L1468" s="6"/>
      <c r="M1468" s="6"/>
    </row>
    <row r="1469" spans="1:13" ht="30" x14ac:dyDescent="0.25">
      <c r="A1469" s="5" t="s">
        <v>140</v>
      </c>
      <c r="B1469" s="5" t="s">
        <v>139</v>
      </c>
      <c r="C1469" s="5" t="s">
        <v>154</v>
      </c>
      <c r="D1469" s="5" t="s">
        <v>4617</v>
      </c>
      <c r="E1469" s="8" t="s">
        <v>4618</v>
      </c>
      <c r="F1469" s="8" t="s">
        <v>4619</v>
      </c>
      <c r="G1469" s="5" t="s">
        <v>442</v>
      </c>
      <c r="H1469" s="6">
        <v>9250</v>
      </c>
      <c r="I1469" s="6"/>
      <c r="J1469" s="5"/>
      <c r="K1469" s="6"/>
      <c r="L1469" s="6"/>
      <c r="M1469" s="6"/>
    </row>
    <row r="1470" spans="1:13" x14ac:dyDescent="0.25">
      <c r="A1470" s="5" t="s">
        <v>140</v>
      </c>
      <c r="B1470" s="5" t="s">
        <v>139</v>
      </c>
      <c r="C1470" s="5" t="s">
        <v>154</v>
      </c>
      <c r="D1470" s="5" t="s">
        <v>4620</v>
      </c>
      <c r="E1470" s="8" t="s">
        <v>4621</v>
      </c>
      <c r="F1470" s="8" t="s">
        <v>4622</v>
      </c>
      <c r="G1470" s="5" t="s">
        <v>442</v>
      </c>
      <c r="H1470" s="6">
        <v>4800</v>
      </c>
      <c r="I1470" s="6"/>
      <c r="J1470" s="5"/>
      <c r="K1470" s="6"/>
      <c r="L1470" s="6"/>
      <c r="M1470" s="6"/>
    </row>
    <row r="1471" spans="1:13" ht="30" x14ac:dyDescent="0.25">
      <c r="A1471" s="5" t="s">
        <v>140</v>
      </c>
      <c r="B1471" s="5" t="s">
        <v>139</v>
      </c>
      <c r="C1471" s="5" t="s">
        <v>154</v>
      </c>
      <c r="D1471" s="5" t="s">
        <v>4623</v>
      </c>
      <c r="E1471" s="8" t="s">
        <v>4624</v>
      </c>
      <c r="F1471" s="8" t="s">
        <v>4625</v>
      </c>
      <c r="G1471" s="5" t="s">
        <v>442</v>
      </c>
      <c r="H1471" s="6">
        <v>4450</v>
      </c>
      <c r="I1471" s="6"/>
      <c r="J1471" s="5"/>
      <c r="K1471" s="6"/>
      <c r="L1471" s="6"/>
      <c r="M1471" s="6"/>
    </row>
    <row r="1472" spans="1:13" ht="30" x14ac:dyDescent="0.25">
      <c r="A1472" s="5" t="s">
        <v>140</v>
      </c>
      <c r="B1472" s="5" t="s">
        <v>139</v>
      </c>
      <c r="C1472" s="5" t="s">
        <v>154</v>
      </c>
      <c r="D1472" s="5" t="s">
        <v>4626</v>
      </c>
      <c r="E1472" s="8" t="s">
        <v>4627</v>
      </c>
      <c r="F1472" s="8" t="s">
        <v>4628</v>
      </c>
      <c r="G1472" s="5" t="s">
        <v>446</v>
      </c>
      <c r="H1472" s="6">
        <v>6720</v>
      </c>
      <c r="I1472" s="6">
        <v>6720</v>
      </c>
      <c r="J1472" s="7">
        <v>1</v>
      </c>
      <c r="K1472" s="6"/>
      <c r="L1472" s="6"/>
      <c r="M1472" s="6">
        <v>6720</v>
      </c>
    </row>
    <row r="1473" spans="1:13" x14ac:dyDescent="0.25">
      <c r="A1473" s="5" t="s">
        <v>140</v>
      </c>
      <c r="B1473" s="5" t="s">
        <v>139</v>
      </c>
      <c r="C1473" s="5" t="s">
        <v>154</v>
      </c>
      <c r="D1473" s="5" t="s">
        <v>4629</v>
      </c>
      <c r="E1473" s="8" t="s">
        <v>4630</v>
      </c>
      <c r="F1473" s="8" t="s">
        <v>4631</v>
      </c>
      <c r="G1473" s="5" t="s">
        <v>442</v>
      </c>
      <c r="H1473" s="6">
        <v>10000</v>
      </c>
      <c r="I1473" s="6"/>
      <c r="J1473" s="5"/>
      <c r="K1473" s="6"/>
      <c r="L1473" s="6"/>
      <c r="M1473" s="6"/>
    </row>
    <row r="1474" spans="1:13" ht="30" x14ac:dyDescent="0.25">
      <c r="A1474" s="5" t="s">
        <v>140</v>
      </c>
      <c r="B1474" s="5" t="s">
        <v>139</v>
      </c>
      <c r="C1474" s="5" t="s">
        <v>154</v>
      </c>
      <c r="D1474" s="5" t="s">
        <v>4632</v>
      </c>
      <c r="E1474" s="8" t="s">
        <v>4633</v>
      </c>
      <c r="F1474" s="8" t="s">
        <v>4634</v>
      </c>
      <c r="G1474" s="5" t="s">
        <v>442</v>
      </c>
      <c r="H1474" s="6">
        <v>5778</v>
      </c>
      <c r="I1474" s="6"/>
      <c r="J1474" s="5"/>
      <c r="K1474" s="6"/>
      <c r="L1474" s="6"/>
      <c r="M1474" s="6"/>
    </row>
    <row r="1475" spans="1:13" ht="30" x14ac:dyDescent="0.25">
      <c r="A1475" s="5" t="s">
        <v>140</v>
      </c>
      <c r="B1475" s="5" t="s">
        <v>139</v>
      </c>
      <c r="C1475" s="5" t="s">
        <v>154</v>
      </c>
      <c r="D1475" s="5" t="s">
        <v>4635</v>
      </c>
      <c r="E1475" s="8" t="s">
        <v>4636</v>
      </c>
      <c r="F1475" s="8" t="s">
        <v>3501</v>
      </c>
      <c r="G1475" s="5" t="s">
        <v>442</v>
      </c>
      <c r="H1475" s="6">
        <v>4800</v>
      </c>
      <c r="I1475" s="6"/>
      <c r="J1475" s="5"/>
      <c r="K1475" s="6"/>
      <c r="L1475" s="6"/>
      <c r="M1475" s="6"/>
    </row>
    <row r="1476" spans="1:13" ht="30" x14ac:dyDescent="0.25">
      <c r="A1476" s="5" t="s">
        <v>140</v>
      </c>
      <c r="B1476" s="5" t="s">
        <v>139</v>
      </c>
      <c r="C1476" s="5" t="s">
        <v>154</v>
      </c>
      <c r="D1476" s="5" t="s">
        <v>4637</v>
      </c>
      <c r="E1476" s="8" t="s">
        <v>4638</v>
      </c>
      <c r="F1476" s="8" t="s">
        <v>3489</v>
      </c>
      <c r="G1476" s="5" t="s">
        <v>446</v>
      </c>
      <c r="H1476" s="6">
        <v>4800</v>
      </c>
      <c r="I1476" s="6">
        <v>4800</v>
      </c>
      <c r="J1476" s="7">
        <v>1</v>
      </c>
      <c r="K1476" s="6"/>
      <c r="L1476" s="6"/>
      <c r="M1476" s="6">
        <v>4800</v>
      </c>
    </row>
    <row r="1477" spans="1:13" ht="30" x14ac:dyDescent="0.25">
      <c r="A1477" s="5" t="s">
        <v>140</v>
      </c>
      <c r="B1477" s="5" t="s">
        <v>139</v>
      </c>
      <c r="C1477" s="5" t="s">
        <v>154</v>
      </c>
      <c r="D1477" s="5" t="s">
        <v>4639</v>
      </c>
      <c r="E1477" s="8" t="s">
        <v>4640</v>
      </c>
      <c r="F1477" s="8" t="s">
        <v>2543</v>
      </c>
      <c r="G1477" s="5" t="s">
        <v>446</v>
      </c>
      <c r="H1477" s="6">
        <v>4800</v>
      </c>
      <c r="I1477" s="6">
        <v>4800</v>
      </c>
      <c r="J1477" s="7">
        <v>1</v>
      </c>
      <c r="K1477" s="6"/>
      <c r="L1477" s="6"/>
      <c r="M1477" s="6">
        <v>4800</v>
      </c>
    </row>
    <row r="1478" spans="1:13" x14ac:dyDescent="0.25">
      <c r="A1478" s="5" t="s">
        <v>140</v>
      </c>
      <c r="B1478" s="5" t="s">
        <v>139</v>
      </c>
      <c r="C1478" s="5" t="s">
        <v>154</v>
      </c>
      <c r="D1478" s="5" t="s">
        <v>4641</v>
      </c>
      <c r="E1478" s="8" t="s">
        <v>4642</v>
      </c>
      <c r="F1478" s="8" t="s">
        <v>4643</v>
      </c>
      <c r="G1478" s="5" t="s">
        <v>442</v>
      </c>
      <c r="H1478" s="6">
        <v>4480</v>
      </c>
      <c r="I1478" s="6"/>
      <c r="J1478" s="5"/>
      <c r="K1478" s="6">
        <v>8960</v>
      </c>
      <c r="L1478" s="6"/>
      <c r="M1478" s="6">
        <v>8960</v>
      </c>
    </row>
    <row r="1479" spans="1:13" x14ac:dyDescent="0.25">
      <c r="A1479" s="5" t="s">
        <v>140</v>
      </c>
      <c r="B1479" s="5" t="s">
        <v>139</v>
      </c>
      <c r="C1479" s="5" t="s">
        <v>154</v>
      </c>
      <c r="D1479" s="5" t="s">
        <v>4644</v>
      </c>
      <c r="E1479" s="8" t="s">
        <v>4645</v>
      </c>
      <c r="F1479" s="8" t="s">
        <v>4646</v>
      </c>
      <c r="G1479" s="5" t="s">
        <v>442</v>
      </c>
      <c r="H1479" s="6">
        <v>4480</v>
      </c>
      <c r="I1479" s="6"/>
      <c r="J1479" s="5"/>
      <c r="K1479" s="6"/>
      <c r="L1479" s="6"/>
      <c r="M1479" s="6"/>
    </row>
    <row r="1480" spans="1:13" x14ac:dyDescent="0.25">
      <c r="A1480" s="5" t="s">
        <v>140</v>
      </c>
      <c r="B1480" s="5" t="s">
        <v>139</v>
      </c>
      <c r="C1480" s="5" t="s">
        <v>154</v>
      </c>
      <c r="D1480" s="5" t="s">
        <v>4647</v>
      </c>
      <c r="E1480" s="8" t="s">
        <v>4648</v>
      </c>
      <c r="F1480" s="8" t="s">
        <v>4649</v>
      </c>
      <c r="G1480" s="5" t="s">
        <v>442</v>
      </c>
      <c r="H1480" s="6">
        <v>4800</v>
      </c>
      <c r="I1480" s="6"/>
      <c r="J1480" s="5"/>
      <c r="K1480" s="6"/>
      <c r="L1480" s="6"/>
      <c r="M1480" s="6"/>
    </row>
    <row r="1481" spans="1:13" ht="30" x14ac:dyDescent="0.25">
      <c r="A1481" s="5" t="s">
        <v>140</v>
      </c>
      <c r="B1481" s="5" t="s">
        <v>139</v>
      </c>
      <c r="C1481" s="5" t="s">
        <v>154</v>
      </c>
      <c r="D1481" s="5" t="s">
        <v>4650</v>
      </c>
      <c r="E1481" s="8" t="s">
        <v>4651</v>
      </c>
      <c r="F1481" s="8" t="s">
        <v>4652</v>
      </c>
      <c r="G1481" s="5" t="s">
        <v>442</v>
      </c>
      <c r="H1481" s="6">
        <v>6720</v>
      </c>
      <c r="I1481" s="6"/>
      <c r="J1481" s="5"/>
      <c r="K1481" s="6"/>
      <c r="L1481" s="6"/>
      <c r="M1481" s="6"/>
    </row>
    <row r="1482" spans="1:13" ht="30" x14ac:dyDescent="0.25">
      <c r="A1482" s="5" t="s">
        <v>140</v>
      </c>
      <c r="B1482" s="5" t="s">
        <v>139</v>
      </c>
      <c r="C1482" s="5" t="s">
        <v>154</v>
      </c>
      <c r="D1482" s="5" t="s">
        <v>4653</v>
      </c>
      <c r="E1482" s="8" t="s">
        <v>4654</v>
      </c>
      <c r="F1482" s="8" t="s">
        <v>4655</v>
      </c>
      <c r="G1482" s="5" t="s">
        <v>442</v>
      </c>
      <c r="H1482" s="6">
        <v>4800</v>
      </c>
      <c r="I1482" s="6"/>
      <c r="J1482" s="5"/>
      <c r="K1482" s="6"/>
      <c r="L1482" s="6"/>
      <c r="M1482" s="6"/>
    </row>
    <row r="1483" spans="1:13" ht="30" x14ac:dyDescent="0.25">
      <c r="A1483" s="5" t="s">
        <v>140</v>
      </c>
      <c r="B1483" s="5" t="s">
        <v>139</v>
      </c>
      <c r="C1483" s="5" t="s">
        <v>154</v>
      </c>
      <c r="D1483" s="5" t="s">
        <v>4656</v>
      </c>
      <c r="E1483" s="8" t="s">
        <v>4657</v>
      </c>
      <c r="F1483" s="8" t="s">
        <v>4658</v>
      </c>
      <c r="G1483" s="5" t="s">
        <v>446</v>
      </c>
      <c r="H1483" s="6">
        <v>6300</v>
      </c>
      <c r="I1483" s="6">
        <v>6300</v>
      </c>
      <c r="J1483" s="7">
        <v>1</v>
      </c>
      <c r="K1483" s="6"/>
      <c r="L1483" s="6"/>
      <c r="M1483" s="6">
        <v>6300</v>
      </c>
    </row>
    <row r="1484" spans="1:13" ht="45" x14ac:dyDescent="0.25">
      <c r="A1484" s="5" t="s">
        <v>140</v>
      </c>
      <c r="B1484" s="5" t="s">
        <v>139</v>
      </c>
      <c r="C1484" s="5" t="s">
        <v>154</v>
      </c>
      <c r="D1484" s="5" t="s">
        <v>4659</v>
      </c>
      <c r="E1484" s="8" t="s">
        <v>4660</v>
      </c>
      <c r="F1484" s="8" t="s">
        <v>4661</v>
      </c>
      <c r="G1484" s="5" t="s">
        <v>446</v>
      </c>
      <c r="H1484" s="6">
        <v>4800</v>
      </c>
      <c r="I1484" s="6">
        <v>4800</v>
      </c>
      <c r="J1484" s="7">
        <v>1</v>
      </c>
      <c r="K1484" s="6"/>
      <c r="L1484" s="6"/>
      <c r="M1484" s="6">
        <v>4800</v>
      </c>
    </row>
    <row r="1485" spans="1:13" ht="30" x14ac:dyDescent="0.25">
      <c r="A1485" s="5" t="s">
        <v>140</v>
      </c>
      <c r="B1485" s="5" t="s">
        <v>139</v>
      </c>
      <c r="C1485" s="5" t="s">
        <v>154</v>
      </c>
      <c r="D1485" s="5" t="s">
        <v>4662</v>
      </c>
      <c r="E1485" s="8" t="s">
        <v>4663</v>
      </c>
      <c r="F1485" s="8" t="s">
        <v>4664</v>
      </c>
      <c r="G1485" s="5" t="s">
        <v>442</v>
      </c>
      <c r="H1485" s="6">
        <v>9870</v>
      </c>
      <c r="I1485" s="6"/>
      <c r="J1485" s="5"/>
      <c r="K1485" s="6"/>
      <c r="L1485" s="6"/>
      <c r="M1485" s="6"/>
    </row>
    <row r="1486" spans="1:13" x14ac:dyDescent="0.25">
      <c r="A1486" s="5" t="s">
        <v>140</v>
      </c>
      <c r="B1486" s="5" t="s">
        <v>139</v>
      </c>
      <c r="C1486" s="5" t="s">
        <v>154</v>
      </c>
      <c r="D1486" s="5" t="s">
        <v>4665</v>
      </c>
      <c r="E1486" s="8" t="s">
        <v>4666</v>
      </c>
      <c r="F1486" s="8" t="s">
        <v>4667</v>
      </c>
      <c r="G1486" s="5" t="s">
        <v>442</v>
      </c>
      <c r="H1486" s="6">
        <v>6360</v>
      </c>
      <c r="I1486" s="6"/>
      <c r="J1486" s="5"/>
      <c r="K1486" s="6"/>
      <c r="L1486" s="6"/>
      <c r="M1486" s="6"/>
    </row>
    <row r="1487" spans="1:13" ht="45" x14ac:dyDescent="0.25">
      <c r="A1487" s="5" t="s">
        <v>140</v>
      </c>
      <c r="B1487" s="5" t="s">
        <v>139</v>
      </c>
      <c r="C1487" s="5" t="s">
        <v>154</v>
      </c>
      <c r="D1487" s="5" t="s">
        <v>4668</v>
      </c>
      <c r="E1487" s="8" t="s">
        <v>4669</v>
      </c>
      <c r="F1487" s="8" t="s">
        <v>4670</v>
      </c>
      <c r="G1487" s="5" t="s">
        <v>442</v>
      </c>
      <c r="H1487" s="6">
        <v>7040</v>
      </c>
      <c r="I1487" s="6"/>
      <c r="J1487" s="5"/>
      <c r="K1487" s="6"/>
      <c r="L1487" s="6"/>
      <c r="M1487" s="6"/>
    </row>
    <row r="1488" spans="1:13" x14ac:dyDescent="0.25">
      <c r="A1488" s="5" t="s">
        <v>140</v>
      </c>
      <c r="B1488" s="5" t="s">
        <v>139</v>
      </c>
      <c r="C1488" s="5" t="s">
        <v>154</v>
      </c>
      <c r="D1488" s="5" t="s">
        <v>4671</v>
      </c>
      <c r="E1488" s="8" t="s">
        <v>4672</v>
      </c>
      <c r="F1488" s="8" t="s">
        <v>4673</v>
      </c>
      <c r="G1488" s="5" t="s">
        <v>446</v>
      </c>
      <c r="H1488" s="6">
        <v>7000</v>
      </c>
      <c r="I1488" s="6">
        <v>7000</v>
      </c>
      <c r="J1488" s="7">
        <v>1</v>
      </c>
      <c r="K1488" s="6"/>
      <c r="L1488" s="6"/>
      <c r="M1488" s="6">
        <v>7000</v>
      </c>
    </row>
    <row r="1489" spans="1:13" ht="30" x14ac:dyDescent="0.25">
      <c r="A1489" s="5" t="s">
        <v>140</v>
      </c>
      <c r="B1489" s="5" t="s">
        <v>139</v>
      </c>
      <c r="C1489" s="5" t="s">
        <v>154</v>
      </c>
      <c r="D1489" s="5" t="s">
        <v>4674</v>
      </c>
      <c r="E1489" s="8" t="s">
        <v>4675</v>
      </c>
      <c r="F1489" s="8" t="s">
        <v>4676</v>
      </c>
      <c r="G1489" s="5" t="s">
        <v>442</v>
      </c>
      <c r="H1489" s="6">
        <v>4850</v>
      </c>
      <c r="I1489" s="6"/>
      <c r="J1489" s="5"/>
      <c r="K1489" s="6"/>
      <c r="L1489" s="6"/>
      <c r="M1489" s="6"/>
    </row>
    <row r="1490" spans="1:13" ht="30" x14ac:dyDescent="0.25">
      <c r="A1490" s="5" t="s">
        <v>140</v>
      </c>
      <c r="B1490" s="5" t="s">
        <v>139</v>
      </c>
      <c r="C1490" s="5" t="s">
        <v>154</v>
      </c>
      <c r="D1490" s="5" t="s">
        <v>4677</v>
      </c>
      <c r="E1490" s="8" t="s">
        <v>4678</v>
      </c>
      <c r="F1490" s="8" t="s">
        <v>4679</v>
      </c>
      <c r="G1490" s="5" t="s">
        <v>442</v>
      </c>
      <c r="H1490" s="6">
        <v>6720</v>
      </c>
      <c r="I1490" s="6"/>
      <c r="J1490" s="5"/>
      <c r="K1490" s="6"/>
      <c r="L1490" s="6"/>
      <c r="M1490" s="6"/>
    </row>
    <row r="1491" spans="1:13" ht="45" x14ac:dyDescent="0.25">
      <c r="A1491" s="5" t="s">
        <v>140</v>
      </c>
      <c r="B1491" s="5" t="s">
        <v>139</v>
      </c>
      <c r="C1491" s="5" t="s">
        <v>154</v>
      </c>
      <c r="D1491" s="5" t="s">
        <v>4680</v>
      </c>
      <c r="E1491" s="8" t="s">
        <v>4681</v>
      </c>
      <c r="F1491" s="8" t="s">
        <v>4682</v>
      </c>
      <c r="G1491" s="5" t="s">
        <v>442</v>
      </c>
      <c r="H1491" s="6">
        <v>8215</v>
      </c>
      <c r="I1491" s="6"/>
      <c r="J1491" s="5"/>
      <c r="K1491" s="6"/>
      <c r="L1491" s="6"/>
      <c r="M1491" s="6"/>
    </row>
    <row r="1492" spans="1:13" ht="30" x14ac:dyDescent="0.25">
      <c r="A1492" s="5" t="s">
        <v>140</v>
      </c>
      <c r="B1492" s="5" t="s">
        <v>139</v>
      </c>
      <c r="C1492" s="5" t="s">
        <v>154</v>
      </c>
      <c r="D1492" s="5" t="s">
        <v>4683</v>
      </c>
      <c r="E1492" s="8" t="s">
        <v>4684</v>
      </c>
      <c r="F1492" s="8" t="s">
        <v>4685</v>
      </c>
      <c r="G1492" s="5" t="s">
        <v>442</v>
      </c>
      <c r="H1492" s="6">
        <v>8000</v>
      </c>
      <c r="I1492" s="6"/>
      <c r="J1492" s="5"/>
      <c r="K1492" s="6"/>
      <c r="L1492" s="6"/>
      <c r="M1492" s="6"/>
    </row>
    <row r="1493" spans="1:13" x14ac:dyDescent="0.25">
      <c r="A1493" s="5" t="s">
        <v>140</v>
      </c>
      <c r="B1493" s="5" t="s">
        <v>139</v>
      </c>
      <c r="C1493" s="5" t="s">
        <v>154</v>
      </c>
      <c r="D1493" s="5" t="s">
        <v>4686</v>
      </c>
      <c r="E1493" s="8" t="s">
        <v>4687</v>
      </c>
      <c r="F1493" s="8" t="s">
        <v>4688</v>
      </c>
      <c r="G1493" s="5" t="s">
        <v>442</v>
      </c>
      <c r="H1493" s="6">
        <v>5050</v>
      </c>
      <c r="I1493" s="6"/>
      <c r="J1493" s="5"/>
      <c r="K1493" s="6"/>
      <c r="L1493" s="6"/>
      <c r="M1493" s="6"/>
    </row>
    <row r="1494" spans="1:13" ht="30" x14ac:dyDescent="0.25">
      <c r="A1494" s="5" t="s">
        <v>140</v>
      </c>
      <c r="B1494" s="5" t="s">
        <v>139</v>
      </c>
      <c r="C1494" s="5" t="s">
        <v>154</v>
      </c>
      <c r="D1494" s="5" t="s">
        <v>4689</v>
      </c>
      <c r="E1494" s="8" t="s">
        <v>4690</v>
      </c>
      <c r="F1494" s="8" t="s">
        <v>4691</v>
      </c>
      <c r="G1494" s="5" t="s">
        <v>442</v>
      </c>
      <c r="H1494" s="6">
        <v>9870</v>
      </c>
      <c r="I1494" s="6"/>
      <c r="J1494" s="5"/>
      <c r="K1494" s="6"/>
      <c r="L1494" s="6"/>
      <c r="M1494" s="6"/>
    </row>
    <row r="1495" spans="1:13" ht="30" x14ac:dyDescent="0.25">
      <c r="A1495" s="5" t="s">
        <v>140</v>
      </c>
      <c r="B1495" s="5" t="s">
        <v>139</v>
      </c>
      <c r="C1495" s="5" t="s">
        <v>154</v>
      </c>
      <c r="D1495" s="5" t="s">
        <v>4692</v>
      </c>
      <c r="E1495" s="8" t="s">
        <v>4693</v>
      </c>
      <c r="F1495" s="8" t="s">
        <v>4694</v>
      </c>
      <c r="G1495" s="5" t="s">
        <v>446</v>
      </c>
      <c r="H1495" s="6">
        <v>3200</v>
      </c>
      <c r="I1495" s="6">
        <v>3200</v>
      </c>
      <c r="J1495" s="7">
        <v>1</v>
      </c>
      <c r="K1495" s="6"/>
      <c r="L1495" s="6"/>
      <c r="M1495" s="6">
        <v>3200</v>
      </c>
    </row>
    <row r="1496" spans="1:13" ht="30" x14ac:dyDescent="0.25">
      <c r="A1496" s="5" t="s">
        <v>140</v>
      </c>
      <c r="B1496" s="5" t="s">
        <v>139</v>
      </c>
      <c r="C1496" s="5" t="s">
        <v>154</v>
      </c>
      <c r="D1496" s="5" t="s">
        <v>4695</v>
      </c>
      <c r="E1496" s="8" t="s">
        <v>4696</v>
      </c>
      <c r="F1496" s="8" t="s">
        <v>4697</v>
      </c>
      <c r="G1496" s="5" t="s">
        <v>446</v>
      </c>
      <c r="H1496" s="6">
        <v>3200</v>
      </c>
      <c r="I1496" s="6">
        <v>3200</v>
      </c>
      <c r="J1496" s="7">
        <v>1</v>
      </c>
      <c r="K1496" s="6"/>
      <c r="L1496" s="6"/>
      <c r="M1496" s="6">
        <v>3200</v>
      </c>
    </row>
    <row r="1497" spans="1:13" ht="30" x14ac:dyDescent="0.25">
      <c r="A1497" s="5" t="s">
        <v>140</v>
      </c>
      <c r="B1497" s="5" t="s">
        <v>139</v>
      </c>
      <c r="C1497" s="5" t="s">
        <v>154</v>
      </c>
      <c r="D1497" s="5" t="s">
        <v>4698</v>
      </c>
      <c r="E1497" s="8" t="s">
        <v>4699</v>
      </c>
      <c r="F1497" s="8" t="s">
        <v>4700</v>
      </c>
      <c r="G1497" s="5" t="s">
        <v>442</v>
      </c>
      <c r="H1497" s="6">
        <v>4800</v>
      </c>
      <c r="I1497" s="6"/>
      <c r="J1497" s="5"/>
      <c r="K1497" s="6"/>
      <c r="L1497" s="6"/>
      <c r="M1497" s="6"/>
    </row>
    <row r="1498" spans="1:13" ht="30" x14ac:dyDescent="0.25">
      <c r="A1498" s="5" t="s">
        <v>140</v>
      </c>
      <c r="B1498" s="5" t="s">
        <v>139</v>
      </c>
      <c r="C1498" s="5" t="s">
        <v>154</v>
      </c>
      <c r="D1498" s="5" t="s">
        <v>4701</v>
      </c>
      <c r="E1498" s="8" t="s">
        <v>4702</v>
      </c>
      <c r="F1498" s="8" t="s">
        <v>4703</v>
      </c>
      <c r="G1498" s="5" t="s">
        <v>442</v>
      </c>
      <c r="H1498" s="6">
        <v>10000</v>
      </c>
      <c r="I1498" s="6"/>
      <c r="J1498" s="5"/>
      <c r="K1498" s="6"/>
      <c r="L1498" s="6"/>
      <c r="M1498" s="6"/>
    </row>
    <row r="1499" spans="1:13" x14ac:dyDescent="0.25">
      <c r="A1499" s="5" t="s">
        <v>140</v>
      </c>
      <c r="B1499" s="5" t="s">
        <v>139</v>
      </c>
      <c r="C1499" s="5" t="s">
        <v>154</v>
      </c>
      <c r="D1499" s="5" t="s">
        <v>4704</v>
      </c>
      <c r="E1499" s="8" t="s">
        <v>4705</v>
      </c>
      <c r="F1499" s="8" t="s">
        <v>4706</v>
      </c>
      <c r="G1499" s="5" t="s">
        <v>442</v>
      </c>
      <c r="H1499" s="6">
        <v>4500</v>
      </c>
      <c r="I1499" s="6"/>
      <c r="J1499" s="5"/>
      <c r="K1499" s="6"/>
      <c r="L1499" s="6"/>
      <c r="M1499" s="6"/>
    </row>
    <row r="1500" spans="1:13" ht="30" x14ac:dyDescent="0.25">
      <c r="A1500" s="5" t="s">
        <v>140</v>
      </c>
      <c r="B1500" s="5" t="s">
        <v>139</v>
      </c>
      <c r="C1500" s="5" t="s">
        <v>154</v>
      </c>
      <c r="D1500" s="5" t="s">
        <v>4707</v>
      </c>
      <c r="E1500" s="8" t="s">
        <v>4708</v>
      </c>
      <c r="F1500" s="8" t="s">
        <v>4709</v>
      </c>
      <c r="G1500" s="5" t="s">
        <v>442</v>
      </c>
      <c r="H1500" s="6">
        <v>4450</v>
      </c>
      <c r="I1500" s="6"/>
      <c r="J1500" s="5"/>
      <c r="K1500" s="6"/>
      <c r="L1500" s="6"/>
      <c r="M1500" s="6"/>
    </row>
    <row r="1501" spans="1:13" x14ac:dyDescent="0.25">
      <c r="A1501" s="5" t="s">
        <v>140</v>
      </c>
      <c r="B1501" s="5" t="s">
        <v>139</v>
      </c>
      <c r="C1501" s="5" t="s">
        <v>154</v>
      </c>
      <c r="D1501" s="5" t="s">
        <v>4710</v>
      </c>
      <c r="E1501" s="8" t="s">
        <v>4711</v>
      </c>
      <c r="F1501" s="8" t="s">
        <v>4712</v>
      </c>
      <c r="G1501" s="5" t="s">
        <v>446</v>
      </c>
      <c r="H1501" s="6">
        <v>4800</v>
      </c>
      <c r="I1501" s="6">
        <v>4800</v>
      </c>
      <c r="J1501" s="7">
        <v>0.51890000000000003</v>
      </c>
      <c r="K1501" s="6"/>
      <c r="L1501" s="6"/>
      <c r="M1501" s="6">
        <v>4800</v>
      </c>
    </row>
    <row r="1502" spans="1:13" ht="30" x14ac:dyDescent="0.25">
      <c r="A1502" s="5" t="s">
        <v>140</v>
      </c>
      <c r="B1502" s="5" t="s">
        <v>139</v>
      </c>
      <c r="C1502" s="5" t="s">
        <v>154</v>
      </c>
      <c r="D1502" s="5" t="s">
        <v>4713</v>
      </c>
      <c r="E1502" s="8" t="s">
        <v>4714</v>
      </c>
      <c r="F1502" s="8" t="s">
        <v>4715</v>
      </c>
      <c r="G1502" s="5" t="s">
        <v>442</v>
      </c>
      <c r="H1502" s="6">
        <v>4800</v>
      </c>
      <c r="I1502" s="6"/>
      <c r="J1502" s="5"/>
      <c r="K1502" s="6"/>
      <c r="L1502" s="6"/>
      <c r="M1502" s="6"/>
    </row>
    <row r="1503" spans="1:13" ht="30" x14ac:dyDescent="0.25">
      <c r="A1503" s="5" t="s">
        <v>140</v>
      </c>
      <c r="B1503" s="5" t="s">
        <v>139</v>
      </c>
      <c r="C1503" s="5" t="s">
        <v>154</v>
      </c>
      <c r="D1503" s="5" t="s">
        <v>4716</v>
      </c>
      <c r="E1503" s="8" t="s">
        <v>4717</v>
      </c>
      <c r="F1503" s="8" t="s">
        <v>4718</v>
      </c>
      <c r="G1503" s="5" t="s">
        <v>442</v>
      </c>
      <c r="H1503" s="6">
        <v>5760</v>
      </c>
      <c r="I1503" s="6"/>
      <c r="J1503" s="5"/>
      <c r="K1503" s="6"/>
      <c r="L1503" s="6"/>
      <c r="M1503" s="6"/>
    </row>
    <row r="1504" spans="1:13" ht="30" x14ac:dyDescent="0.25">
      <c r="A1504" s="5" t="s">
        <v>140</v>
      </c>
      <c r="B1504" s="5" t="s">
        <v>139</v>
      </c>
      <c r="C1504" s="5" t="s">
        <v>154</v>
      </c>
      <c r="D1504" s="5" t="s">
        <v>4719</v>
      </c>
      <c r="E1504" s="8" t="s">
        <v>4720</v>
      </c>
      <c r="F1504" s="8" t="s">
        <v>2231</v>
      </c>
      <c r="G1504" s="5" t="s">
        <v>442</v>
      </c>
      <c r="H1504" s="6">
        <v>4800</v>
      </c>
      <c r="I1504" s="6"/>
      <c r="J1504" s="5"/>
      <c r="K1504" s="6"/>
      <c r="L1504" s="6"/>
      <c r="M1504" s="6"/>
    </row>
    <row r="1505" spans="1:13" x14ac:dyDescent="0.25">
      <c r="A1505" s="5" t="s">
        <v>140</v>
      </c>
      <c r="B1505" s="5" t="s">
        <v>139</v>
      </c>
      <c r="C1505" s="5" t="s">
        <v>154</v>
      </c>
      <c r="D1505" s="5" t="s">
        <v>4721</v>
      </c>
      <c r="E1505" s="8" t="s">
        <v>3743</v>
      </c>
      <c r="F1505" s="8" t="s">
        <v>4722</v>
      </c>
      <c r="G1505" s="5" t="s">
        <v>442</v>
      </c>
      <c r="H1505" s="6">
        <v>3200</v>
      </c>
      <c r="I1505" s="6"/>
      <c r="J1505" s="5"/>
      <c r="K1505" s="6"/>
      <c r="L1505" s="6"/>
      <c r="M1505" s="6"/>
    </row>
    <row r="1506" spans="1:13" ht="30" x14ac:dyDescent="0.25">
      <c r="A1506" s="5" t="s">
        <v>140</v>
      </c>
      <c r="B1506" s="5" t="s">
        <v>139</v>
      </c>
      <c r="C1506" s="5" t="s">
        <v>154</v>
      </c>
      <c r="D1506" s="5" t="s">
        <v>4723</v>
      </c>
      <c r="E1506" s="8" t="s">
        <v>4724</v>
      </c>
      <c r="F1506" s="8" t="s">
        <v>4725</v>
      </c>
      <c r="G1506" s="5" t="s">
        <v>442</v>
      </c>
      <c r="H1506" s="6">
        <v>9195</v>
      </c>
      <c r="I1506" s="6"/>
      <c r="J1506" s="5"/>
      <c r="K1506" s="6"/>
      <c r="L1506" s="6"/>
      <c r="M1506" s="6"/>
    </row>
    <row r="1507" spans="1:13" x14ac:dyDescent="0.25">
      <c r="A1507" s="5" t="s">
        <v>140</v>
      </c>
      <c r="B1507" s="5" t="s">
        <v>139</v>
      </c>
      <c r="C1507" s="5" t="s">
        <v>154</v>
      </c>
      <c r="D1507" s="5" t="s">
        <v>4726</v>
      </c>
      <c r="E1507" s="8" t="s">
        <v>4727</v>
      </c>
      <c r="F1507" s="8" t="s">
        <v>4728</v>
      </c>
      <c r="G1507" s="5" t="s">
        <v>442</v>
      </c>
      <c r="H1507" s="6">
        <v>4800</v>
      </c>
      <c r="I1507" s="6"/>
      <c r="J1507" s="5"/>
      <c r="K1507" s="6"/>
      <c r="L1507" s="6"/>
      <c r="M1507" s="6"/>
    </row>
    <row r="1508" spans="1:13" x14ac:dyDescent="0.25">
      <c r="A1508" s="5" t="s">
        <v>140</v>
      </c>
      <c r="B1508" s="5" t="s">
        <v>139</v>
      </c>
      <c r="C1508" s="5" t="s">
        <v>154</v>
      </c>
      <c r="D1508" s="5" t="s">
        <v>4729</v>
      </c>
      <c r="E1508" s="8" t="s">
        <v>4730</v>
      </c>
      <c r="F1508" s="8" t="s">
        <v>4731</v>
      </c>
      <c r="G1508" s="5" t="s">
        <v>442</v>
      </c>
      <c r="H1508" s="6">
        <v>6280</v>
      </c>
      <c r="I1508" s="6"/>
      <c r="J1508" s="5"/>
      <c r="K1508" s="6"/>
      <c r="L1508" s="6"/>
      <c r="M1508" s="6"/>
    </row>
    <row r="1509" spans="1:13" x14ac:dyDescent="0.25">
      <c r="A1509" s="5" t="s">
        <v>140</v>
      </c>
      <c r="B1509" s="5" t="s">
        <v>139</v>
      </c>
      <c r="C1509" s="5" t="s">
        <v>154</v>
      </c>
      <c r="D1509" s="5" t="s">
        <v>4732</v>
      </c>
      <c r="E1509" s="8" t="s">
        <v>3794</v>
      </c>
      <c r="F1509" s="8" t="s">
        <v>4733</v>
      </c>
      <c r="G1509" s="5" t="s">
        <v>442</v>
      </c>
      <c r="H1509" s="6">
        <v>6720</v>
      </c>
      <c r="I1509" s="6"/>
      <c r="J1509" s="5"/>
      <c r="K1509" s="6"/>
      <c r="L1509" s="6"/>
      <c r="M1509" s="6"/>
    </row>
    <row r="1510" spans="1:13" x14ac:dyDescent="0.25">
      <c r="A1510" s="5" t="s">
        <v>140</v>
      </c>
      <c r="B1510" s="5" t="s">
        <v>139</v>
      </c>
      <c r="C1510" s="5" t="s">
        <v>154</v>
      </c>
      <c r="D1510" s="5" t="s">
        <v>4734</v>
      </c>
      <c r="E1510" s="8" t="s">
        <v>2018</v>
      </c>
      <c r="F1510" s="8" t="s">
        <v>4735</v>
      </c>
      <c r="G1510" s="5" t="s">
        <v>442</v>
      </c>
      <c r="H1510" s="6">
        <v>3200</v>
      </c>
      <c r="I1510" s="6"/>
      <c r="J1510" s="5"/>
      <c r="K1510" s="6"/>
      <c r="L1510" s="6"/>
      <c r="M1510" s="6"/>
    </row>
    <row r="1511" spans="1:13" ht="45" x14ac:dyDescent="0.25">
      <c r="A1511" s="5" t="s">
        <v>140</v>
      </c>
      <c r="B1511" s="5" t="s">
        <v>139</v>
      </c>
      <c r="C1511" s="5" t="s">
        <v>154</v>
      </c>
      <c r="D1511" s="5" t="s">
        <v>4736</v>
      </c>
      <c r="E1511" s="8" t="s">
        <v>4737</v>
      </c>
      <c r="F1511" s="8" t="s">
        <v>4738</v>
      </c>
      <c r="G1511" s="5" t="s">
        <v>442</v>
      </c>
      <c r="H1511" s="6">
        <v>8460</v>
      </c>
      <c r="I1511" s="6"/>
      <c r="J1511" s="5"/>
      <c r="K1511" s="6"/>
      <c r="L1511" s="6"/>
      <c r="M1511" s="6"/>
    </row>
    <row r="1512" spans="1:13" ht="30" x14ac:dyDescent="0.25">
      <c r="A1512" s="5" t="s">
        <v>140</v>
      </c>
      <c r="B1512" s="5" t="s">
        <v>139</v>
      </c>
      <c r="C1512" s="5" t="s">
        <v>154</v>
      </c>
      <c r="D1512" s="5" t="s">
        <v>4739</v>
      </c>
      <c r="E1512" s="8" t="s">
        <v>4740</v>
      </c>
      <c r="F1512" s="8" t="s">
        <v>4741</v>
      </c>
      <c r="G1512" s="5" t="s">
        <v>442</v>
      </c>
      <c r="H1512" s="6">
        <v>4480</v>
      </c>
      <c r="I1512" s="6"/>
      <c r="J1512" s="5"/>
      <c r="K1512" s="6">
        <v>4480</v>
      </c>
      <c r="L1512" s="6"/>
      <c r="M1512" s="6">
        <v>4480</v>
      </c>
    </row>
    <row r="1513" spans="1:13" ht="30" x14ac:dyDescent="0.25">
      <c r="A1513" s="5" t="s">
        <v>140</v>
      </c>
      <c r="B1513" s="5" t="s">
        <v>139</v>
      </c>
      <c r="C1513" s="5" t="s">
        <v>154</v>
      </c>
      <c r="D1513" s="5" t="s">
        <v>4742</v>
      </c>
      <c r="E1513" s="8" t="s">
        <v>4743</v>
      </c>
      <c r="F1513" s="8" t="s">
        <v>4744</v>
      </c>
      <c r="G1513" s="5" t="s">
        <v>442</v>
      </c>
      <c r="H1513" s="6">
        <v>5000</v>
      </c>
      <c r="I1513" s="6"/>
      <c r="J1513" s="5"/>
      <c r="K1513" s="6"/>
      <c r="L1513" s="6"/>
      <c r="M1513" s="6"/>
    </row>
    <row r="1514" spans="1:13" ht="30" x14ac:dyDescent="0.25">
      <c r="A1514" s="5" t="s">
        <v>140</v>
      </c>
      <c r="B1514" s="5" t="s">
        <v>139</v>
      </c>
      <c r="C1514" s="5" t="s">
        <v>154</v>
      </c>
      <c r="D1514" s="5" t="s">
        <v>4745</v>
      </c>
      <c r="E1514" s="8" t="s">
        <v>4746</v>
      </c>
      <c r="F1514" s="8" t="s">
        <v>4747</v>
      </c>
      <c r="G1514" s="5" t="s">
        <v>442</v>
      </c>
      <c r="H1514" s="6">
        <v>6230</v>
      </c>
      <c r="I1514" s="6"/>
      <c r="J1514" s="5"/>
      <c r="K1514" s="6"/>
      <c r="L1514" s="6"/>
      <c r="M1514" s="6"/>
    </row>
    <row r="1515" spans="1:13" x14ac:dyDescent="0.25">
      <c r="A1515" s="5" t="s">
        <v>140</v>
      </c>
      <c r="B1515" s="5" t="s">
        <v>139</v>
      </c>
      <c r="C1515" s="5" t="s">
        <v>154</v>
      </c>
      <c r="D1515" s="5" t="s">
        <v>4748</v>
      </c>
      <c r="E1515" s="8" t="s">
        <v>4749</v>
      </c>
      <c r="F1515" s="8" t="s">
        <v>4750</v>
      </c>
      <c r="G1515" s="5" t="s">
        <v>442</v>
      </c>
      <c r="H1515" s="6">
        <v>10000</v>
      </c>
      <c r="I1515" s="6"/>
      <c r="J1515" s="5"/>
      <c r="K1515" s="6"/>
      <c r="L1515" s="6"/>
      <c r="M1515" s="6"/>
    </row>
    <row r="1516" spans="1:13" x14ac:dyDescent="0.25">
      <c r="A1516" s="5" t="s">
        <v>140</v>
      </c>
      <c r="B1516" s="5" t="s">
        <v>139</v>
      </c>
      <c r="C1516" s="5" t="s">
        <v>154</v>
      </c>
      <c r="D1516" s="5" t="s">
        <v>4751</v>
      </c>
      <c r="E1516" s="8" t="s">
        <v>4752</v>
      </c>
      <c r="F1516" s="8" t="s">
        <v>3226</v>
      </c>
      <c r="G1516" s="5" t="s">
        <v>442</v>
      </c>
      <c r="H1516" s="6">
        <v>5520</v>
      </c>
      <c r="I1516" s="6"/>
      <c r="J1516" s="5"/>
      <c r="K1516" s="6"/>
      <c r="L1516" s="6"/>
      <c r="M1516" s="6"/>
    </row>
    <row r="1517" spans="1:13" x14ac:dyDescent="0.25">
      <c r="A1517" s="5" t="s">
        <v>140</v>
      </c>
      <c r="B1517" s="5" t="s">
        <v>139</v>
      </c>
      <c r="C1517" s="5" t="s">
        <v>154</v>
      </c>
      <c r="D1517" s="5" t="s">
        <v>4753</v>
      </c>
      <c r="E1517" s="8" t="s">
        <v>4754</v>
      </c>
      <c r="F1517" s="8" t="s">
        <v>2537</v>
      </c>
      <c r="G1517" s="5" t="s">
        <v>442</v>
      </c>
      <c r="H1517" s="6">
        <v>3200</v>
      </c>
      <c r="I1517" s="6"/>
      <c r="J1517" s="5"/>
      <c r="K1517" s="6"/>
      <c r="L1517" s="6"/>
      <c r="M1517" s="6"/>
    </row>
    <row r="1518" spans="1:13" ht="30" x14ac:dyDescent="0.25">
      <c r="A1518" s="5" t="s">
        <v>140</v>
      </c>
      <c r="B1518" s="5" t="s">
        <v>139</v>
      </c>
      <c r="C1518" s="5" t="s">
        <v>154</v>
      </c>
      <c r="D1518" s="5" t="s">
        <v>4755</v>
      </c>
      <c r="E1518" s="8" t="s">
        <v>4756</v>
      </c>
      <c r="F1518" s="8" t="s">
        <v>4757</v>
      </c>
      <c r="G1518" s="5" t="s">
        <v>442</v>
      </c>
      <c r="H1518" s="6">
        <v>10000</v>
      </c>
      <c r="I1518" s="6"/>
      <c r="J1518" s="5"/>
      <c r="K1518" s="6"/>
      <c r="L1518" s="6"/>
      <c r="M1518" s="6"/>
    </row>
    <row r="1519" spans="1:13" x14ac:dyDescent="0.25">
      <c r="A1519" s="5" t="s">
        <v>140</v>
      </c>
      <c r="B1519" s="5" t="s">
        <v>139</v>
      </c>
      <c r="C1519" s="5" t="s">
        <v>154</v>
      </c>
      <c r="D1519" s="5" t="s">
        <v>4758</v>
      </c>
      <c r="E1519" s="8" t="s">
        <v>4759</v>
      </c>
      <c r="F1519" s="8" t="s">
        <v>4760</v>
      </c>
      <c r="G1519" s="5" t="s">
        <v>442</v>
      </c>
      <c r="H1519" s="6">
        <v>9250</v>
      </c>
      <c r="I1519" s="6"/>
      <c r="J1519" s="5"/>
      <c r="K1519" s="6"/>
      <c r="L1519" s="6"/>
      <c r="M1519" s="6"/>
    </row>
    <row r="1520" spans="1:13" ht="45" x14ac:dyDescent="0.25">
      <c r="A1520" s="5" t="s">
        <v>140</v>
      </c>
      <c r="B1520" s="5" t="s">
        <v>139</v>
      </c>
      <c r="C1520" s="5" t="s">
        <v>154</v>
      </c>
      <c r="D1520" s="5" t="s">
        <v>4761</v>
      </c>
      <c r="E1520" s="8" t="s">
        <v>4762</v>
      </c>
      <c r="F1520" s="8" t="s">
        <v>4763</v>
      </c>
      <c r="G1520" s="5" t="s">
        <v>442</v>
      </c>
      <c r="H1520" s="6">
        <v>10000</v>
      </c>
      <c r="I1520" s="6"/>
      <c r="J1520" s="5"/>
      <c r="K1520" s="6"/>
      <c r="L1520" s="6"/>
      <c r="M1520" s="6"/>
    </row>
    <row r="1521" spans="1:13" ht="45" x14ac:dyDescent="0.25">
      <c r="A1521" s="5" t="s">
        <v>140</v>
      </c>
      <c r="B1521" s="5" t="s">
        <v>139</v>
      </c>
      <c r="C1521" s="5" t="s">
        <v>154</v>
      </c>
      <c r="D1521" s="5" t="s">
        <v>4764</v>
      </c>
      <c r="E1521" s="8" t="s">
        <v>4765</v>
      </c>
      <c r="F1521" s="8" t="s">
        <v>4766</v>
      </c>
      <c r="G1521" s="5" t="s">
        <v>442</v>
      </c>
      <c r="H1521" s="6">
        <v>9250</v>
      </c>
      <c r="I1521" s="6"/>
      <c r="J1521" s="5"/>
      <c r="K1521" s="6"/>
      <c r="L1521" s="6"/>
      <c r="M1521" s="6"/>
    </row>
    <row r="1522" spans="1:13" x14ac:dyDescent="0.25">
      <c r="A1522" s="5" t="s">
        <v>140</v>
      </c>
      <c r="B1522" s="5" t="s">
        <v>139</v>
      </c>
      <c r="C1522" s="5" t="s">
        <v>154</v>
      </c>
      <c r="D1522" s="5" t="s">
        <v>4767</v>
      </c>
      <c r="E1522" s="8" t="s">
        <v>4768</v>
      </c>
      <c r="F1522" s="8" t="s">
        <v>4769</v>
      </c>
      <c r="G1522" s="5" t="s">
        <v>442</v>
      </c>
      <c r="H1522" s="6">
        <v>10000</v>
      </c>
      <c r="I1522" s="6"/>
      <c r="J1522" s="5"/>
      <c r="K1522" s="6"/>
      <c r="L1522" s="6"/>
      <c r="M1522" s="6"/>
    </row>
    <row r="1523" spans="1:13" x14ac:dyDescent="0.25">
      <c r="A1523" s="5" t="s">
        <v>140</v>
      </c>
      <c r="B1523" s="5" t="s">
        <v>139</v>
      </c>
      <c r="C1523" s="5" t="s">
        <v>154</v>
      </c>
      <c r="D1523" s="5" t="s">
        <v>4770</v>
      </c>
      <c r="E1523" s="8" t="s">
        <v>4771</v>
      </c>
      <c r="F1523" s="8" t="s">
        <v>4772</v>
      </c>
      <c r="G1523" s="5" t="s">
        <v>446</v>
      </c>
      <c r="H1523" s="6">
        <v>3200</v>
      </c>
      <c r="I1523" s="6">
        <v>3200</v>
      </c>
      <c r="J1523" s="7">
        <v>1</v>
      </c>
      <c r="K1523" s="6"/>
      <c r="L1523" s="6"/>
      <c r="M1523" s="6">
        <v>3200</v>
      </c>
    </row>
    <row r="1524" spans="1:13" ht="30" x14ac:dyDescent="0.25">
      <c r="A1524" s="5" t="s">
        <v>140</v>
      </c>
      <c r="B1524" s="5" t="s">
        <v>139</v>
      </c>
      <c r="C1524" s="5" t="s">
        <v>154</v>
      </c>
      <c r="D1524" s="5" t="s">
        <v>4773</v>
      </c>
      <c r="E1524" s="8" t="s">
        <v>4774</v>
      </c>
      <c r="F1524" s="8" t="s">
        <v>4775</v>
      </c>
      <c r="G1524" s="5" t="s">
        <v>442</v>
      </c>
      <c r="H1524" s="6">
        <v>7040</v>
      </c>
      <c r="I1524" s="6"/>
      <c r="J1524" s="5"/>
      <c r="K1524" s="6"/>
      <c r="L1524" s="6"/>
      <c r="M1524" s="6"/>
    </row>
    <row r="1525" spans="1:13" ht="45" x14ac:dyDescent="0.25">
      <c r="A1525" s="5" t="s">
        <v>140</v>
      </c>
      <c r="B1525" s="5" t="s">
        <v>139</v>
      </c>
      <c r="C1525" s="5" t="s">
        <v>154</v>
      </c>
      <c r="D1525" s="5" t="s">
        <v>4776</v>
      </c>
      <c r="E1525" s="8" t="s">
        <v>4777</v>
      </c>
      <c r="F1525" s="8" t="s">
        <v>4778</v>
      </c>
      <c r="G1525" s="5" t="s">
        <v>442</v>
      </c>
      <c r="H1525" s="6">
        <v>4800</v>
      </c>
      <c r="I1525" s="6"/>
      <c r="J1525" s="5"/>
      <c r="K1525" s="6"/>
      <c r="L1525" s="6"/>
      <c r="M1525" s="6"/>
    </row>
    <row r="1526" spans="1:13" x14ac:dyDescent="0.25">
      <c r="A1526" s="5" t="s">
        <v>140</v>
      </c>
      <c r="B1526" s="5" t="s">
        <v>139</v>
      </c>
      <c r="C1526" s="5" t="s">
        <v>154</v>
      </c>
      <c r="D1526" s="5" t="s">
        <v>4779</v>
      </c>
      <c r="E1526" s="8" t="s">
        <v>4780</v>
      </c>
      <c r="F1526" s="8" t="s">
        <v>4781</v>
      </c>
      <c r="G1526" s="5" t="s">
        <v>442</v>
      </c>
      <c r="H1526" s="6">
        <v>6750</v>
      </c>
      <c r="I1526" s="6"/>
      <c r="J1526" s="5"/>
      <c r="K1526" s="6"/>
      <c r="L1526" s="6"/>
      <c r="M1526" s="6"/>
    </row>
    <row r="1527" spans="1:13" ht="75" x14ac:dyDescent="0.25">
      <c r="A1527" s="5" t="s">
        <v>140</v>
      </c>
      <c r="B1527" s="5" t="s">
        <v>139</v>
      </c>
      <c r="C1527" s="5" t="s">
        <v>154</v>
      </c>
      <c r="D1527" s="5" t="s">
        <v>4782</v>
      </c>
      <c r="E1527" s="8" t="s">
        <v>4783</v>
      </c>
      <c r="F1527" s="8" t="s">
        <v>2126</v>
      </c>
      <c r="G1527" s="5" t="s">
        <v>442</v>
      </c>
      <c r="H1527" s="6">
        <v>3200</v>
      </c>
      <c r="I1527" s="6"/>
      <c r="J1527" s="5"/>
      <c r="K1527" s="6"/>
      <c r="L1527" s="6"/>
      <c r="M1527" s="6"/>
    </row>
    <row r="1528" spans="1:13" ht="30" x14ac:dyDescent="0.25">
      <c r="A1528" s="5" t="s">
        <v>140</v>
      </c>
      <c r="B1528" s="5" t="s">
        <v>139</v>
      </c>
      <c r="C1528" s="5" t="s">
        <v>154</v>
      </c>
      <c r="D1528" s="5" t="s">
        <v>4784</v>
      </c>
      <c r="E1528" s="8" t="s">
        <v>4785</v>
      </c>
      <c r="F1528" s="8" t="s">
        <v>4786</v>
      </c>
      <c r="G1528" s="5" t="s">
        <v>442</v>
      </c>
      <c r="H1528" s="6">
        <v>10000</v>
      </c>
      <c r="I1528" s="6"/>
      <c r="J1528" s="5"/>
      <c r="K1528" s="6"/>
      <c r="L1528" s="6"/>
      <c r="M1528" s="6"/>
    </row>
    <row r="1529" spans="1:13" x14ac:dyDescent="0.25">
      <c r="A1529" s="5" t="s">
        <v>140</v>
      </c>
      <c r="B1529" s="5" t="s">
        <v>139</v>
      </c>
      <c r="C1529" s="5" t="s">
        <v>154</v>
      </c>
      <c r="D1529" s="5" t="s">
        <v>4787</v>
      </c>
      <c r="E1529" s="8" t="s">
        <v>4788</v>
      </c>
      <c r="F1529" s="8" t="s">
        <v>4789</v>
      </c>
      <c r="G1529" s="5" t="s">
        <v>446</v>
      </c>
      <c r="H1529" s="6">
        <v>4800</v>
      </c>
      <c r="I1529" s="6">
        <v>4800</v>
      </c>
      <c r="J1529" s="7">
        <v>1</v>
      </c>
      <c r="K1529" s="6"/>
      <c r="L1529" s="6"/>
      <c r="M1529" s="6">
        <v>4800</v>
      </c>
    </row>
    <row r="1530" spans="1:13" ht="30" x14ac:dyDescent="0.25">
      <c r="A1530" s="5" t="s">
        <v>140</v>
      </c>
      <c r="B1530" s="5" t="s">
        <v>139</v>
      </c>
      <c r="C1530" s="5" t="s">
        <v>154</v>
      </c>
      <c r="D1530" s="5" t="s">
        <v>4790</v>
      </c>
      <c r="E1530" s="8" t="s">
        <v>4791</v>
      </c>
      <c r="F1530" s="8" t="s">
        <v>4792</v>
      </c>
      <c r="G1530" s="5" t="s">
        <v>442</v>
      </c>
      <c r="H1530" s="6">
        <v>6080</v>
      </c>
      <c r="I1530" s="6"/>
      <c r="J1530" s="5"/>
      <c r="K1530" s="6"/>
      <c r="L1530" s="6"/>
      <c r="M1530" s="6"/>
    </row>
    <row r="1531" spans="1:13" ht="30" x14ac:dyDescent="0.25">
      <c r="A1531" s="5" t="s">
        <v>140</v>
      </c>
      <c r="B1531" s="5" t="s">
        <v>139</v>
      </c>
      <c r="C1531" s="5" t="s">
        <v>154</v>
      </c>
      <c r="D1531" s="5" t="s">
        <v>4793</v>
      </c>
      <c r="E1531" s="8" t="s">
        <v>4794</v>
      </c>
      <c r="F1531" s="8" t="s">
        <v>4795</v>
      </c>
      <c r="G1531" s="5" t="s">
        <v>442</v>
      </c>
      <c r="H1531" s="6">
        <v>9730</v>
      </c>
      <c r="I1531" s="6"/>
      <c r="J1531" s="5"/>
      <c r="K1531" s="6"/>
      <c r="L1531" s="6"/>
      <c r="M1531" s="6"/>
    </row>
    <row r="1532" spans="1:13" ht="30" x14ac:dyDescent="0.25">
      <c r="A1532" s="5" t="s">
        <v>140</v>
      </c>
      <c r="B1532" s="5" t="s">
        <v>139</v>
      </c>
      <c r="C1532" s="5" t="s">
        <v>154</v>
      </c>
      <c r="D1532" s="5" t="s">
        <v>4796</v>
      </c>
      <c r="E1532" s="8" t="s">
        <v>4797</v>
      </c>
      <c r="F1532" s="8" t="s">
        <v>4798</v>
      </c>
      <c r="G1532" s="5" t="s">
        <v>442</v>
      </c>
      <c r="H1532" s="6">
        <v>6230</v>
      </c>
      <c r="I1532" s="6"/>
      <c r="J1532" s="5"/>
      <c r="K1532" s="6"/>
      <c r="L1532" s="6"/>
      <c r="M1532" s="6"/>
    </row>
    <row r="1533" spans="1:13" ht="45" x14ac:dyDescent="0.25">
      <c r="A1533" s="5" t="s">
        <v>140</v>
      </c>
      <c r="B1533" s="5" t="s">
        <v>139</v>
      </c>
      <c r="C1533" s="5" t="s">
        <v>154</v>
      </c>
      <c r="D1533" s="5" t="s">
        <v>4799</v>
      </c>
      <c r="E1533" s="8" t="s">
        <v>4800</v>
      </c>
      <c r="F1533" s="8" t="s">
        <v>4801</v>
      </c>
      <c r="G1533" s="5" t="s">
        <v>442</v>
      </c>
      <c r="H1533" s="6">
        <v>9856</v>
      </c>
      <c r="I1533" s="6"/>
      <c r="J1533" s="5"/>
      <c r="K1533" s="6"/>
      <c r="L1533" s="6"/>
      <c r="M1533" s="6"/>
    </row>
    <row r="1534" spans="1:13" ht="30" x14ac:dyDescent="0.25">
      <c r="A1534" s="5" t="s">
        <v>140</v>
      </c>
      <c r="B1534" s="5" t="s">
        <v>139</v>
      </c>
      <c r="C1534" s="5" t="s">
        <v>154</v>
      </c>
      <c r="D1534" s="5" t="s">
        <v>4802</v>
      </c>
      <c r="E1534" s="8" t="s">
        <v>4803</v>
      </c>
      <c r="F1534" s="8" t="s">
        <v>2273</v>
      </c>
      <c r="G1534" s="5" t="s">
        <v>442</v>
      </c>
      <c r="H1534" s="6">
        <v>3200</v>
      </c>
      <c r="I1534" s="6"/>
      <c r="J1534" s="5"/>
      <c r="K1534" s="6"/>
      <c r="L1534" s="6"/>
      <c r="M1534" s="6"/>
    </row>
    <row r="1535" spans="1:13" ht="30" x14ac:dyDescent="0.25">
      <c r="A1535" s="5" t="s">
        <v>140</v>
      </c>
      <c r="B1535" s="5" t="s">
        <v>139</v>
      </c>
      <c r="C1535" s="5" t="s">
        <v>154</v>
      </c>
      <c r="D1535" s="5" t="s">
        <v>4804</v>
      </c>
      <c r="E1535" s="8" t="s">
        <v>4805</v>
      </c>
      <c r="F1535" s="8" t="s">
        <v>4806</v>
      </c>
      <c r="G1535" s="5" t="s">
        <v>442</v>
      </c>
      <c r="H1535" s="6">
        <v>8375</v>
      </c>
      <c r="I1535" s="6"/>
      <c r="J1535" s="5"/>
      <c r="K1535" s="6"/>
      <c r="L1535" s="6"/>
      <c r="M1535" s="6"/>
    </row>
    <row r="1536" spans="1:13" ht="30" x14ac:dyDescent="0.25">
      <c r="A1536" s="5" t="s">
        <v>140</v>
      </c>
      <c r="B1536" s="5" t="s">
        <v>139</v>
      </c>
      <c r="C1536" s="5" t="s">
        <v>154</v>
      </c>
      <c r="D1536" s="5" t="s">
        <v>4807</v>
      </c>
      <c r="E1536" s="8" t="s">
        <v>4808</v>
      </c>
      <c r="F1536" s="8" t="s">
        <v>4809</v>
      </c>
      <c r="G1536" s="5" t="s">
        <v>442</v>
      </c>
      <c r="H1536" s="6">
        <v>4450</v>
      </c>
      <c r="I1536" s="6"/>
      <c r="J1536" s="5"/>
      <c r="K1536" s="6"/>
      <c r="L1536" s="6"/>
      <c r="M1536" s="6"/>
    </row>
    <row r="1537" spans="1:13" ht="30" x14ac:dyDescent="0.25">
      <c r="A1537" s="5" t="s">
        <v>140</v>
      </c>
      <c r="B1537" s="5" t="s">
        <v>139</v>
      </c>
      <c r="C1537" s="5" t="s">
        <v>154</v>
      </c>
      <c r="D1537" s="5" t="s">
        <v>4810</v>
      </c>
      <c r="E1537" s="8" t="s">
        <v>4811</v>
      </c>
      <c r="F1537" s="8" t="s">
        <v>4812</v>
      </c>
      <c r="G1537" s="5" t="s">
        <v>442</v>
      </c>
      <c r="H1537" s="6">
        <v>9870</v>
      </c>
      <c r="I1537" s="6"/>
      <c r="J1537" s="5"/>
      <c r="K1537" s="6"/>
      <c r="L1537" s="6"/>
      <c r="M1537" s="6"/>
    </row>
    <row r="1538" spans="1:13" ht="30" x14ac:dyDescent="0.25">
      <c r="A1538" s="5" t="s">
        <v>140</v>
      </c>
      <c r="B1538" s="5" t="s">
        <v>139</v>
      </c>
      <c r="C1538" s="5" t="s">
        <v>154</v>
      </c>
      <c r="D1538" s="5" t="s">
        <v>4813</v>
      </c>
      <c r="E1538" s="8" t="s">
        <v>4814</v>
      </c>
      <c r="F1538" s="8" t="s">
        <v>4815</v>
      </c>
      <c r="G1538" s="5" t="s">
        <v>442</v>
      </c>
      <c r="H1538" s="6">
        <v>3200</v>
      </c>
      <c r="I1538" s="6"/>
      <c r="J1538" s="5"/>
      <c r="K1538" s="6"/>
      <c r="L1538" s="6"/>
      <c r="M1538" s="6"/>
    </row>
    <row r="1539" spans="1:13" ht="30" x14ac:dyDescent="0.25">
      <c r="A1539" s="5" t="s">
        <v>140</v>
      </c>
      <c r="B1539" s="5" t="s">
        <v>139</v>
      </c>
      <c r="C1539" s="5" t="s">
        <v>154</v>
      </c>
      <c r="D1539" s="5" t="s">
        <v>4816</v>
      </c>
      <c r="E1539" s="8" t="s">
        <v>4817</v>
      </c>
      <c r="F1539" s="8" t="s">
        <v>4818</v>
      </c>
      <c r="G1539" s="5" t="s">
        <v>442</v>
      </c>
      <c r="H1539" s="6">
        <v>5000</v>
      </c>
      <c r="I1539" s="6"/>
      <c r="J1539" s="5"/>
      <c r="K1539" s="6"/>
      <c r="L1539" s="6"/>
      <c r="M1539" s="6"/>
    </row>
    <row r="1540" spans="1:13" x14ac:dyDescent="0.25">
      <c r="A1540" s="5" t="s">
        <v>140</v>
      </c>
      <c r="B1540" s="5" t="s">
        <v>139</v>
      </c>
      <c r="C1540" s="5" t="s">
        <v>154</v>
      </c>
      <c r="D1540" s="5" t="s">
        <v>4819</v>
      </c>
      <c r="E1540" s="8" t="s">
        <v>4820</v>
      </c>
      <c r="F1540" s="8" t="s">
        <v>4821</v>
      </c>
      <c r="G1540" s="5" t="s">
        <v>442</v>
      </c>
      <c r="H1540" s="6">
        <v>3200</v>
      </c>
      <c r="I1540" s="6"/>
      <c r="J1540" s="5"/>
      <c r="K1540" s="6"/>
      <c r="L1540" s="6"/>
      <c r="M1540" s="6"/>
    </row>
    <row r="1541" spans="1:13" ht="30" x14ac:dyDescent="0.25">
      <c r="A1541" s="5" t="s">
        <v>140</v>
      </c>
      <c r="B1541" s="5" t="s">
        <v>139</v>
      </c>
      <c r="C1541" s="5" t="s">
        <v>154</v>
      </c>
      <c r="D1541" s="5" t="s">
        <v>4822</v>
      </c>
      <c r="E1541" s="8" t="s">
        <v>4823</v>
      </c>
      <c r="F1541" s="8" t="s">
        <v>4824</v>
      </c>
      <c r="G1541" s="5" t="s">
        <v>442</v>
      </c>
      <c r="H1541" s="6">
        <v>10000</v>
      </c>
      <c r="I1541" s="6"/>
      <c r="J1541" s="5"/>
      <c r="K1541" s="6"/>
      <c r="L1541" s="6"/>
      <c r="M1541" s="6"/>
    </row>
    <row r="1542" spans="1:13" ht="30" x14ac:dyDescent="0.25">
      <c r="A1542" s="5" t="s">
        <v>140</v>
      </c>
      <c r="B1542" s="5" t="s">
        <v>139</v>
      </c>
      <c r="C1542" s="5" t="s">
        <v>154</v>
      </c>
      <c r="D1542" s="5" t="s">
        <v>4825</v>
      </c>
      <c r="E1542" s="8" t="s">
        <v>4826</v>
      </c>
      <c r="F1542" s="8" t="s">
        <v>4827</v>
      </c>
      <c r="G1542" s="5" t="s">
        <v>442</v>
      </c>
      <c r="H1542" s="6">
        <v>10000</v>
      </c>
      <c r="I1542" s="6"/>
      <c r="J1542" s="5"/>
      <c r="K1542" s="6"/>
      <c r="L1542" s="6"/>
      <c r="M1542" s="6"/>
    </row>
    <row r="1543" spans="1:13" x14ac:dyDescent="0.25">
      <c r="A1543" s="5" t="s">
        <v>140</v>
      </c>
      <c r="B1543" s="5" t="s">
        <v>139</v>
      </c>
      <c r="C1543" s="5" t="s">
        <v>154</v>
      </c>
      <c r="D1543" s="5" t="s">
        <v>4828</v>
      </c>
      <c r="E1543" s="8" t="s">
        <v>4829</v>
      </c>
      <c r="F1543" s="8" t="s">
        <v>2833</v>
      </c>
      <c r="G1543" s="5" t="s">
        <v>442</v>
      </c>
      <c r="H1543" s="6">
        <v>6530</v>
      </c>
      <c r="I1543" s="6"/>
      <c r="J1543" s="5"/>
      <c r="K1543" s="6"/>
      <c r="L1543" s="6"/>
      <c r="M1543" s="6"/>
    </row>
    <row r="1544" spans="1:13" x14ac:dyDescent="0.25">
      <c r="A1544" s="5" t="s">
        <v>140</v>
      </c>
      <c r="B1544" s="5" t="s">
        <v>139</v>
      </c>
      <c r="C1544" s="5" t="s">
        <v>154</v>
      </c>
      <c r="D1544" s="5" t="s">
        <v>4830</v>
      </c>
      <c r="E1544" s="8" t="s">
        <v>4831</v>
      </c>
      <c r="F1544" s="8" t="s">
        <v>4832</v>
      </c>
      <c r="G1544" s="5" t="s">
        <v>442</v>
      </c>
      <c r="H1544" s="6">
        <v>4450</v>
      </c>
      <c r="I1544" s="6"/>
      <c r="J1544" s="5"/>
      <c r="K1544" s="6"/>
      <c r="L1544" s="6"/>
      <c r="M1544" s="6"/>
    </row>
    <row r="1545" spans="1:13" x14ac:dyDescent="0.25">
      <c r="A1545" s="5" t="s">
        <v>140</v>
      </c>
      <c r="B1545" s="5" t="s">
        <v>139</v>
      </c>
      <c r="C1545" s="5" t="s">
        <v>154</v>
      </c>
      <c r="D1545" s="5" t="s">
        <v>4833</v>
      </c>
      <c r="E1545" s="8" t="s">
        <v>4834</v>
      </c>
      <c r="F1545" s="8" t="s">
        <v>4835</v>
      </c>
      <c r="G1545" s="5" t="s">
        <v>446</v>
      </c>
      <c r="H1545" s="6">
        <v>4450</v>
      </c>
      <c r="I1545" s="6">
        <v>4450</v>
      </c>
      <c r="J1545" s="7">
        <v>1</v>
      </c>
      <c r="K1545" s="6"/>
      <c r="L1545" s="6"/>
      <c r="M1545" s="6">
        <v>4450</v>
      </c>
    </row>
    <row r="1546" spans="1:13" ht="30" x14ac:dyDescent="0.25">
      <c r="A1546" s="5" t="s">
        <v>140</v>
      </c>
      <c r="B1546" s="5" t="s">
        <v>139</v>
      </c>
      <c r="C1546" s="5" t="s">
        <v>154</v>
      </c>
      <c r="D1546" s="5" t="s">
        <v>4836</v>
      </c>
      <c r="E1546" s="8" t="s">
        <v>4837</v>
      </c>
      <c r="F1546" s="8" t="s">
        <v>4838</v>
      </c>
      <c r="G1546" s="5" t="s">
        <v>442</v>
      </c>
      <c r="H1546" s="6">
        <v>10000</v>
      </c>
      <c r="I1546" s="6"/>
      <c r="J1546" s="5"/>
      <c r="K1546" s="6"/>
      <c r="L1546" s="6"/>
      <c r="M1546" s="6"/>
    </row>
    <row r="1547" spans="1:13" ht="30" x14ac:dyDescent="0.25">
      <c r="A1547" s="5" t="s">
        <v>140</v>
      </c>
      <c r="B1547" s="5" t="s">
        <v>139</v>
      </c>
      <c r="C1547" s="5" t="s">
        <v>154</v>
      </c>
      <c r="D1547" s="5" t="s">
        <v>4839</v>
      </c>
      <c r="E1547" s="8" t="s">
        <v>4840</v>
      </c>
      <c r="F1547" s="8" t="s">
        <v>2174</v>
      </c>
      <c r="G1547" s="5" t="s">
        <v>442</v>
      </c>
      <c r="H1547" s="6">
        <v>5675</v>
      </c>
      <c r="I1547" s="6"/>
      <c r="J1547" s="5"/>
      <c r="K1547" s="6"/>
      <c r="L1547" s="6"/>
      <c r="M1547" s="6"/>
    </row>
    <row r="1548" spans="1:13" ht="30" x14ac:dyDescent="0.25">
      <c r="A1548" s="5" t="s">
        <v>140</v>
      </c>
      <c r="B1548" s="5" t="s">
        <v>139</v>
      </c>
      <c r="C1548" s="5" t="s">
        <v>154</v>
      </c>
      <c r="D1548" s="5" t="s">
        <v>4841</v>
      </c>
      <c r="E1548" s="8" t="s">
        <v>4842</v>
      </c>
      <c r="F1548" s="8" t="s">
        <v>2660</v>
      </c>
      <c r="G1548" s="5" t="s">
        <v>442</v>
      </c>
      <c r="H1548" s="6">
        <v>3200</v>
      </c>
      <c r="I1548" s="6"/>
      <c r="J1548" s="5"/>
      <c r="K1548" s="6"/>
      <c r="L1548" s="6"/>
      <c r="M1548" s="6"/>
    </row>
    <row r="1549" spans="1:13" x14ac:dyDescent="0.25">
      <c r="A1549" s="5" t="s">
        <v>140</v>
      </c>
      <c r="B1549" s="5" t="s">
        <v>139</v>
      </c>
      <c r="C1549" s="5" t="s">
        <v>154</v>
      </c>
      <c r="D1549" s="5" t="s">
        <v>4843</v>
      </c>
      <c r="E1549" s="8" t="s">
        <v>4844</v>
      </c>
      <c r="F1549" s="8" t="s">
        <v>4845</v>
      </c>
      <c r="G1549" s="5" t="s">
        <v>442</v>
      </c>
      <c r="H1549" s="6">
        <v>3200</v>
      </c>
      <c r="I1549" s="6"/>
      <c r="J1549" s="5"/>
      <c r="K1549" s="6"/>
      <c r="L1549" s="6"/>
      <c r="M1549" s="6"/>
    </row>
    <row r="1550" spans="1:13" ht="45" x14ac:dyDescent="0.25">
      <c r="A1550" s="5" t="s">
        <v>140</v>
      </c>
      <c r="B1550" s="5" t="s">
        <v>139</v>
      </c>
      <c r="C1550" s="5" t="s">
        <v>154</v>
      </c>
      <c r="D1550" s="5" t="s">
        <v>4846</v>
      </c>
      <c r="E1550" s="8" t="s">
        <v>4847</v>
      </c>
      <c r="F1550" s="8" t="s">
        <v>4848</v>
      </c>
      <c r="G1550" s="5" t="s">
        <v>442</v>
      </c>
      <c r="H1550" s="6">
        <v>3200</v>
      </c>
      <c r="I1550" s="6"/>
      <c r="J1550" s="5"/>
      <c r="K1550" s="6"/>
      <c r="L1550" s="6"/>
      <c r="M1550" s="6"/>
    </row>
    <row r="1551" spans="1:13" ht="30" x14ac:dyDescent="0.25">
      <c r="A1551" s="5" t="s">
        <v>140</v>
      </c>
      <c r="B1551" s="5" t="s">
        <v>139</v>
      </c>
      <c r="C1551" s="5" t="s">
        <v>154</v>
      </c>
      <c r="D1551" s="5" t="s">
        <v>4849</v>
      </c>
      <c r="E1551" s="8" t="s">
        <v>4850</v>
      </c>
      <c r="F1551" s="8" t="s">
        <v>4851</v>
      </c>
      <c r="G1551" s="5" t="s">
        <v>442</v>
      </c>
      <c r="H1551" s="6">
        <v>10000</v>
      </c>
      <c r="I1551" s="6"/>
      <c r="J1551" s="5"/>
      <c r="K1551" s="6"/>
      <c r="L1551" s="6"/>
      <c r="M1551" s="6"/>
    </row>
    <row r="1552" spans="1:13" x14ac:dyDescent="0.25">
      <c r="A1552" s="5" t="s">
        <v>140</v>
      </c>
      <c r="B1552" s="5" t="s">
        <v>139</v>
      </c>
      <c r="C1552" s="5" t="s">
        <v>154</v>
      </c>
      <c r="D1552" s="5" t="s">
        <v>4852</v>
      </c>
      <c r="E1552" s="8" t="s">
        <v>3518</v>
      </c>
      <c r="F1552" s="8" t="s">
        <v>4853</v>
      </c>
      <c r="G1552" s="5" t="s">
        <v>442</v>
      </c>
      <c r="H1552" s="6">
        <v>4450</v>
      </c>
      <c r="I1552" s="6"/>
      <c r="J1552" s="5"/>
      <c r="K1552" s="6"/>
      <c r="L1552" s="6"/>
      <c r="M1552" s="6"/>
    </row>
    <row r="1553" spans="1:13" ht="45" x14ac:dyDescent="0.25">
      <c r="A1553" s="5" t="s">
        <v>140</v>
      </c>
      <c r="B1553" s="5" t="s">
        <v>139</v>
      </c>
      <c r="C1553" s="5" t="s">
        <v>154</v>
      </c>
      <c r="D1553" s="5" t="s">
        <v>4854</v>
      </c>
      <c r="E1553" s="8" t="s">
        <v>4855</v>
      </c>
      <c r="F1553" s="8" t="s">
        <v>4856</v>
      </c>
      <c r="G1553" s="5" t="s">
        <v>446</v>
      </c>
      <c r="H1553" s="6">
        <v>6720</v>
      </c>
      <c r="I1553" s="6">
        <v>6720</v>
      </c>
      <c r="J1553" s="7">
        <v>1</v>
      </c>
      <c r="K1553" s="6"/>
      <c r="L1553" s="6"/>
      <c r="M1553" s="6">
        <v>6720</v>
      </c>
    </row>
    <row r="1554" spans="1:13" x14ac:dyDescent="0.25">
      <c r="A1554" s="5" t="s">
        <v>140</v>
      </c>
      <c r="B1554" s="5" t="s">
        <v>139</v>
      </c>
      <c r="C1554" s="5" t="s">
        <v>154</v>
      </c>
      <c r="D1554" s="5" t="s">
        <v>4857</v>
      </c>
      <c r="E1554" s="8" t="s">
        <v>4858</v>
      </c>
      <c r="F1554" s="8" t="s">
        <v>4859</v>
      </c>
      <c r="G1554" s="5" t="s">
        <v>442</v>
      </c>
      <c r="H1554" s="6">
        <v>3200</v>
      </c>
      <c r="I1554" s="6"/>
      <c r="J1554" s="5"/>
      <c r="K1554" s="6"/>
      <c r="L1554" s="6"/>
      <c r="M1554" s="6"/>
    </row>
    <row r="1555" spans="1:13" x14ac:dyDescent="0.25">
      <c r="A1555" s="5" t="s">
        <v>140</v>
      </c>
      <c r="B1555" s="5" t="s">
        <v>139</v>
      </c>
      <c r="C1555" s="5" t="s">
        <v>154</v>
      </c>
      <c r="D1555" s="5" t="s">
        <v>4860</v>
      </c>
      <c r="E1555" s="8" t="s">
        <v>4861</v>
      </c>
      <c r="F1555" s="8" t="s">
        <v>4862</v>
      </c>
      <c r="G1555" s="5" t="s">
        <v>442</v>
      </c>
      <c r="H1555" s="6">
        <v>4800</v>
      </c>
      <c r="I1555" s="6"/>
      <c r="J1555" s="5"/>
      <c r="K1555" s="6"/>
      <c r="L1555" s="6"/>
      <c r="M1555" s="6"/>
    </row>
    <row r="1556" spans="1:13" x14ac:dyDescent="0.25">
      <c r="A1556" s="5" t="s">
        <v>140</v>
      </c>
      <c r="B1556" s="5" t="s">
        <v>139</v>
      </c>
      <c r="C1556" s="5" t="s">
        <v>154</v>
      </c>
      <c r="D1556" s="5" t="s">
        <v>4863</v>
      </c>
      <c r="E1556" s="8" t="s">
        <v>4864</v>
      </c>
      <c r="F1556" s="8" t="s">
        <v>4865</v>
      </c>
      <c r="G1556" s="5" t="s">
        <v>442</v>
      </c>
      <c r="H1556" s="6">
        <v>5700</v>
      </c>
      <c r="I1556" s="6"/>
      <c r="J1556" s="5"/>
      <c r="K1556" s="6"/>
      <c r="L1556" s="6"/>
      <c r="M1556" s="6"/>
    </row>
    <row r="1557" spans="1:13" x14ac:dyDescent="0.25">
      <c r="A1557" s="5" t="s">
        <v>140</v>
      </c>
      <c r="B1557" s="5" t="s">
        <v>139</v>
      </c>
      <c r="C1557" s="5" t="s">
        <v>154</v>
      </c>
      <c r="D1557" s="5" t="s">
        <v>4866</v>
      </c>
      <c r="E1557" s="8" t="s">
        <v>4867</v>
      </c>
      <c r="F1557" s="8" t="s">
        <v>4868</v>
      </c>
      <c r="G1557" s="5" t="s">
        <v>442</v>
      </c>
      <c r="H1557" s="6">
        <v>4480</v>
      </c>
      <c r="I1557" s="6"/>
      <c r="J1557" s="5"/>
      <c r="K1557" s="6"/>
      <c r="L1557" s="6"/>
      <c r="M1557" s="6"/>
    </row>
    <row r="1558" spans="1:13" ht="30" x14ac:dyDescent="0.25">
      <c r="A1558" s="5" t="s">
        <v>140</v>
      </c>
      <c r="B1558" s="5" t="s">
        <v>139</v>
      </c>
      <c r="C1558" s="5" t="s">
        <v>154</v>
      </c>
      <c r="D1558" s="5" t="s">
        <v>4869</v>
      </c>
      <c r="E1558" s="8" t="s">
        <v>4870</v>
      </c>
      <c r="F1558" s="8" t="s">
        <v>4871</v>
      </c>
      <c r="G1558" s="5" t="s">
        <v>442</v>
      </c>
      <c r="H1558" s="6">
        <v>7770</v>
      </c>
      <c r="I1558" s="6"/>
      <c r="J1558" s="5"/>
      <c r="K1558" s="6"/>
      <c r="L1558" s="6"/>
      <c r="M1558" s="6"/>
    </row>
    <row r="1559" spans="1:13" ht="30" x14ac:dyDescent="0.25">
      <c r="A1559" s="5" t="s">
        <v>140</v>
      </c>
      <c r="B1559" s="5" t="s">
        <v>139</v>
      </c>
      <c r="C1559" s="5" t="s">
        <v>154</v>
      </c>
      <c r="D1559" s="5" t="s">
        <v>4872</v>
      </c>
      <c r="E1559" s="8" t="s">
        <v>4873</v>
      </c>
      <c r="F1559" s="8" t="s">
        <v>3607</v>
      </c>
      <c r="G1559" s="5" t="s">
        <v>446</v>
      </c>
      <c r="H1559" s="6">
        <v>4800</v>
      </c>
      <c r="I1559" s="6">
        <v>4800</v>
      </c>
      <c r="J1559" s="7">
        <v>1</v>
      </c>
      <c r="K1559" s="6"/>
      <c r="L1559" s="6"/>
      <c r="M1559" s="6">
        <v>4800</v>
      </c>
    </row>
    <row r="1560" spans="1:13" ht="30" x14ac:dyDescent="0.25">
      <c r="A1560" s="5" t="s">
        <v>140</v>
      </c>
      <c r="B1560" s="5" t="s">
        <v>139</v>
      </c>
      <c r="C1560" s="5" t="s">
        <v>154</v>
      </c>
      <c r="D1560" s="5" t="s">
        <v>4874</v>
      </c>
      <c r="E1560" s="8" t="s">
        <v>4875</v>
      </c>
      <c r="F1560" s="8" t="s">
        <v>4876</v>
      </c>
      <c r="G1560" s="5" t="s">
        <v>442</v>
      </c>
      <c r="H1560" s="6">
        <v>3200</v>
      </c>
      <c r="I1560" s="6"/>
      <c r="J1560" s="5"/>
      <c r="K1560" s="6"/>
      <c r="L1560" s="6"/>
      <c r="M1560" s="6"/>
    </row>
    <row r="1561" spans="1:13" x14ac:dyDescent="0.25">
      <c r="A1561" s="5" t="s">
        <v>140</v>
      </c>
      <c r="B1561" s="5" t="s">
        <v>139</v>
      </c>
      <c r="C1561" s="5" t="s">
        <v>154</v>
      </c>
      <c r="D1561" s="5" t="s">
        <v>4877</v>
      </c>
      <c r="E1561" s="8" t="s">
        <v>4878</v>
      </c>
      <c r="F1561" s="8" t="s">
        <v>4879</v>
      </c>
      <c r="G1561" s="5" t="s">
        <v>442</v>
      </c>
      <c r="H1561" s="6">
        <v>7970</v>
      </c>
      <c r="I1561" s="6"/>
      <c r="J1561" s="5"/>
      <c r="K1561" s="6"/>
      <c r="L1561" s="6"/>
      <c r="M1561" s="6"/>
    </row>
    <row r="1562" spans="1:13" ht="30" x14ac:dyDescent="0.25">
      <c r="A1562" s="5" t="s">
        <v>140</v>
      </c>
      <c r="B1562" s="5" t="s">
        <v>139</v>
      </c>
      <c r="C1562" s="5" t="s">
        <v>154</v>
      </c>
      <c r="D1562" s="5" t="s">
        <v>4880</v>
      </c>
      <c r="E1562" s="8" t="s">
        <v>4881</v>
      </c>
      <c r="F1562" s="8" t="s">
        <v>4882</v>
      </c>
      <c r="G1562" s="5" t="s">
        <v>442</v>
      </c>
      <c r="H1562" s="6">
        <v>9570</v>
      </c>
      <c r="I1562" s="6"/>
      <c r="J1562" s="5"/>
      <c r="K1562" s="6"/>
      <c r="L1562" s="6"/>
      <c r="M1562" s="6"/>
    </row>
    <row r="1563" spans="1:13" x14ac:dyDescent="0.25">
      <c r="A1563" s="5" t="s">
        <v>140</v>
      </c>
      <c r="B1563" s="5" t="s">
        <v>139</v>
      </c>
      <c r="C1563" s="5" t="s">
        <v>154</v>
      </c>
      <c r="D1563" s="5" t="s">
        <v>4883</v>
      </c>
      <c r="E1563" s="8" t="s">
        <v>4884</v>
      </c>
      <c r="F1563" s="8" t="s">
        <v>4885</v>
      </c>
      <c r="G1563" s="5" t="s">
        <v>442</v>
      </c>
      <c r="H1563" s="6">
        <v>7079</v>
      </c>
      <c r="I1563" s="6"/>
      <c r="J1563" s="5"/>
      <c r="K1563" s="6"/>
      <c r="L1563" s="6"/>
      <c r="M1563" s="6"/>
    </row>
    <row r="1564" spans="1:13" ht="30" x14ac:dyDescent="0.25">
      <c r="A1564" s="5" t="s">
        <v>140</v>
      </c>
      <c r="B1564" s="5" t="s">
        <v>139</v>
      </c>
      <c r="C1564" s="5" t="s">
        <v>154</v>
      </c>
      <c r="D1564" s="5" t="s">
        <v>4886</v>
      </c>
      <c r="E1564" s="8" t="s">
        <v>4887</v>
      </c>
      <c r="F1564" s="8" t="s">
        <v>4888</v>
      </c>
      <c r="G1564" s="5" t="s">
        <v>446</v>
      </c>
      <c r="H1564" s="6">
        <v>4800</v>
      </c>
      <c r="I1564" s="6">
        <v>4800</v>
      </c>
      <c r="J1564" s="7">
        <v>1</v>
      </c>
      <c r="K1564" s="6"/>
      <c r="L1564" s="6"/>
      <c r="M1564" s="6">
        <v>4800</v>
      </c>
    </row>
    <row r="1565" spans="1:13" ht="30" x14ac:dyDescent="0.25">
      <c r="A1565" s="5" t="s">
        <v>140</v>
      </c>
      <c r="B1565" s="5" t="s">
        <v>139</v>
      </c>
      <c r="C1565" s="5" t="s">
        <v>154</v>
      </c>
      <c r="D1565" s="5" t="s">
        <v>4889</v>
      </c>
      <c r="E1565" s="8" t="s">
        <v>4890</v>
      </c>
      <c r="F1565" s="8" t="s">
        <v>4891</v>
      </c>
      <c r="G1565" s="5" t="s">
        <v>442</v>
      </c>
      <c r="H1565" s="6">
        <v>6270</v>
      </c>
      <c r="I1565" s="6"/>
      <c r="J1565" s="5"/>
      <c r="K1565" s="6"/>
      <c r="L1565" s="6"/>
      <c r="M1565" s="6"/>
    </row>
    <row r="1566" spans="1:13" x14ac:dyDescent="0.25">
      <c r="A1566" s="5" t="s">
        <v>140</v>
      </c>
      <c r="B1566" s="5" t="s">
        <v>139</v>
      </c>
      <c r="C1566" s="5" t="s">
        <v>154</v>
      </c>
      <c r="D1566" s="5" t="s">
        <v>4892</v>
      </c>
      <c r="E1566" s="8" t="s">
        <v>4893</v>
      </c>
      <c r="F1566" s="8" t="s">
        <v>4894</v>
      </c>
      <c r="G1566" s="5" t="s">
        <v>442</v>
      </c>
      <c r="H1566" s="6">
        <v>4800</v>
      </c>
      <c r="I1566" s="6">
        <v>4800</v>
      </c>
      <c r="J1566" s="7">
        <v>1</v>
      </c>
      <c r="K1566" s="6"/>
      <c r="L1566" s="6"/>
      <c r="M1566" s="6">
        <v>4800</v>
      </c>
    </row>
    <row r="1567" spans="1:13" x14ac:dyDescent="0.25">
      <c r="A1567" s="5" t="s">
        <v>140</v>
      </c>
      <c r="B1567" s="5" t="s">
        <v>139</v>
      </c>
      <c r="C1567" s="5" t="s">
        <v>154</v>
      </c>
      <c r="D1567" s="5" t="s">
        <v>4895</v>
      </c>
      <c r="E1567" s="8" t="s">
        <v>4896</v>
      </c>
      <c r="F1567" s="8" t="s">
        <v>4897</v>
      </c>
      <c r="G1567" s="5" t="s">
        <v>442</v>
      </c>
      <c r="H1567" s="6">
        <v>3200</v>
      </c>
      <c r="I1567" s="6"/>
      <c r="J1567" s="5"/>
      <c r="K1567" s="6"/>
      <c r="L1567" s="6"/>
      <c r="M1567" s="6"/>
    </row>
    <row r="1568" spans="1:13" ht="30" x14ac:dyDescent="0.25">
      <c r="A1568" s="5" t="s">
        <v>140</v>
      </c>
      <c r="B1568" s="5" t="s">
        <v>139</v>
      </c>
      <c r="C1568" s="5" t="s">
        <v>154</v>
      </c>
      <c r="D1568" s="5" t="s">
        <v>4898</v>
      </c>
      <c r="E1568" s="8" t="s">
        <v>4899</v>
      </c>
      <c r="F1568" s="8" t="s">
        <v>4900</v>
      </c>
      <c r="G1568" s="5" t="s">
        <v>442</v>
      </c>
      <c r="H1568" s="6">
        <v>10000</v>
      </c>
      <c r="I1568" s="6"/>
      <c r="J1568" s="5"/>
      <c r="K1568" s="6"/>
      <c r="L1568" s="6"/>
      <c r="M1568" s="6"/>
    </row>
    <row r="1569" spans="1:13" x14ac:dyDescent="0.25">
      <c r="A1569" s="5" t="s">
        <v>140</v>
      </c>
      <c r="B1569" s="5" t="s">
        <v>139</v>
      </c>
      <c r="C1569" s="5" t="s">
        <v>154</v>
      </c>
      <c r="D1569" s="5" t="s">
        <v>4901</v>
      </c>
      <c r="E1569" s="8" t="s">
        <v>4902</v>
      </c>
      <c r="F1569" s="8" t="s">
        <v>4903</v>
      </c>
      <c r="G1569" s="5" t="s">
        <v>442</v>
      </c>
      <c r="H1569" s="6">
        <v>8630</v>
      </c>
      <c r="I1569" s="6"/>
      <c r="J1569" s="5"/>
      <c r="K1569" s="6"/>
      <c r="L1569" s="6"/>
      <c r="M1569" s="6"/>
    </row>
    <row r="1570" spans="1:13" x14ac:dyDescent="0.25">
      <c r="A1570" s="5" t="s">
        <v>140</v>
      </c>
      <c r="B1570" s="5" t="s">
        <v>139</v>
      </c>
      <c r="C1570" s="5" t="s">
        <v>154</v>
      </c>
      <c r="D1570" s="5" t="s">
        <v>4904</v>
      </c>
      <c r="E1570" s="8" t="s">
        <v>4905</v>
      </c>
      <c r="F1570" s="8" t="s">
        <v>2433</v>
      </c>
      <c r="G1570" s="5" t="s">
        <v>442</v>
      </c>
      <c r="H1570" s="6">
        <v>4450</v>
      </c>
      <c r="I1570" s="6"/>
      <c r="J1570" s="5"/>
      <c r="K1570" s="6"/>
      <c r="L1570" s="6"/>
      <c r="M1570" s="6"/>
    </row>
    <row r="1571" spans="1:13" ht="30" x14ac:dyDescent="0.25">
      <c r="A1571" s="5" t="s">
        <v>140</v>
      </c>
      <c r="B1571" s="5" t="s">
        <v>139</v>
      </c>
      <c r="C1571" s="5" t="s">
        <v>154</v>
      </c>
      <c r="D1571" s="5" t="s">
        <v>4906</v>
      </c>
      <c r="E1571" s="8" t="s">
        <v>4907</v>
      </c>
      <c r="F1571" s="8" t="s">
        <v>4908</v>
      </c>
      <c r="G1571" s="5" t="s">
        <v>442</v>
      </c>
      <c r="H1571" s="6">
        <v>5715</v>
      </c>
      <c r="I1571" s="6"/>
      <c r="J1571" s="5"/>
      <c r="K1571" s="6"/>
      <c r="L1571" s="6"/>
      <c r="M1571" s="6"/>
    </row>
    <row r="1572" spans="1:13" x14ac:dyDescent="0.25">
      <c r="A1572" s="5" t="s">
        <v>140</v>
      </c>
      <c r="B1572" s="5" t="s">
        <v>139</v>
      </c>
      <c r="C1572" s="5" t="s">
        <v>154</v>
      </c>
      <c r="D1572" s="5" t="s">
        <v>4909</v>
      </c>
      <c r="E1572" s="8" t="s">
        <v>4910</v>
      </c>
      <c r="F1572" s="8" t="s">
        <v>4911</v>
      </c>
      <c r="G1572" s="5" t="s">
        <v>442</v>
      </c>
      <c r="H1572" s="6">
        <v>9480</v>
      </c>
      <c r="I1572" s="6"/>
      <c r="J1572" s="5"/>
      <c r="K1572" s="6"/>
      <c r="L1572" s="6"/>
      <c r="M1572" s="6"/>
    </row>
    <row r="1573" spans="1:13" x14ac:dyDescent="0.25">
      <c r="A1573" s="5" t="s">
        <v>140</v>
      </c>
      <c r="B1573" s="5" t="s">
        <v>139</v>
      </c>
      <c r="C1573" s="5" t="s">
        <v>154</v>
      </c>
      <c r="D1573" s="5" t="s">
        <v>4912</v>
      </c>
      <c r="E1573" s="8" t="s">
        <v>4913</v>
      </c>
      <c r="F1573" s="8" t="s">
        <v>4914</v>
      </c>
      <c r="G1573" s="5" t="s">
        <v>446</v>
      </c>
      <c r="H1573" s="6">
        <v>10000</v>
      </c>
      <c r="I1573" s="6">
        <v>10000</v>
      </c>
      <c r="J1573" s="7">
        <v>1</v>
      </c>
      <c r="K1573" s="6"/>
      <c r="L1573" s="6"/>
      <c r="M1573" s="6">
        <v>10000</v>
      </c>
    </row>
    <row r="1574" spans="1:13" ht="30" x14ac:dyDescent="0.25">
      <c r="A1574" s="5" t="s">
        <v>140</v>
      </c>
      <c r="B1574" s="5" t="s">
        <v>139</v>
      </c>
      <c r="C1574" s="5" t="s">
        <v>154</v>
      </c>
      <c r="D1574" s="5" t="s">
        <v>4915</v>
      </c>
      <c r="E1574" s="8" t="s">
        <v>4916</v>
      </c>
      <c r="F1574" s="8" t="s">
        <v>3184</v>
      </c>
      <c r="G1574" s="5" t="s">
        <v>442</v>
      </c>
      <c r="H1574" s="6">
        <v>3200</v>
      </c>
      <c r="I1574" s="6"/>
      <c r="J1574" s="5"/>
      <c r="K1574" s="6"/>
      <c r="L1574" s="6"/>
      <c r="M1574" s="6"/>
    </row>
    <row r="1575" spans="1:13" x14ac:dyDescent="0.25">
      <c r="A1575" s="5" t="s">
        <v>140</v>
      </c>
      <c r="B1575" s="5" t="s">
        <v>139</v>
      </c>
      <c r="C1575" s="5" t="s">
        <v>154</v>
      </c>
      <c r="D1575" s="5" t="s">
        <v>4917</v>
      </c>
      <c r="E1575" s="8" t="s">
        <v>4918</v>
      </c>
      <c r="F1575" s="8" t="s">
        <v>4919</v>
      </c>
      <c r="G1575" s="5" t="s">
        <v>442</v>
      </c>
      <c r="H1575" s="6">
        <v>5200</v>
      </c>
      <c r="I1575" s="6"/>
      <c r="J1575" s="5"/>
      <c r="K1575" s="6"/>
      <c r="L1575" s="6"/>
      <c r="M1575" s="6"/>
    </row>
    <row r="1576" spans="1:13" x14ac:dyDescent="0.25">
      <c r="A1576" s="5" t="s">
        <v>140</v>
      </c>
      <c r="B1576" s="5" t="s">
        <v>139</v>
      </c>
      <c r="C1576" s="5" t="s">
        <v>154</v>
      </c>
      <c r="D1576" s="5" t="s">
        <v>4920</v>
      </c>
      <c r="E1576" s="8" t="s">
        <v>4921</v>
      </c>
      <c r="F1576" s="8" t="s">
        <v>4922</v>
      </c>
      <c r="G1576" s="5" t="s">
        <v>442</v>
      </c>
      <c r="H1576" s="6">
        <v>9500</v>
      </c>
      <c r="I1576" s="6"/>
      <c r="J1576" s="5"/>
      <c r="K1576" s="6"/>
      <c r="L1576" s="6"/>
      <c r="M1576" s="6"/>
    </row>
    <row r="1577" spans="1:13" x14ac:dyDescent="0.25">
      <c r="A1577" s="5" t="s">
        <v>140</v>
      </c>
      <c r="B1577" s="5" t="s">
        <v>139</v>
      </c>
      <c r="C1577" s="5" t="s">
        <v>154</v>
      </c>
      <c r="D1577" s="5" t="s">
        <v>4923</v>
      </c>
      <c r="E1577" s="8" t="s">
        <v>4924</v>
      </c>
      <c r="F1577" s="8" t="s">
        <v>4925</v>
      </c>
      <c r="G1577" s="5" t="s">
        <v>442</v>
      </c>
      <c r="H1577" s="6">
        <v>4800</v>
      </c>
      <c r="I1577" s="6"/>
      <c r="J1577" s="5"/>
      <c r="K1577" s="6"/>
      <c r="L1577" s="6"/>
      <c r="M1577" s="6"/>
    </row>
    <row r="1578" spans="1:13" ht="30" x14ac:dyDescent="0.25">
      <c r="A1578" s="5" t="s">
        <v>140</v>
      </c>
      <c r="B1578" s="5" t="s">
        <v>139</v>
      </c>
      <c r="C1578" s="5" t="s">
        <v>154</v>
      </c>
      <c r="D1578" s="5" t="s">
        <v>4926</v>
      </c>
      <c r="E1578" s="8" t="s">
        <v>4927</v>
      </c>
      <c r="F1578" s="8" t="s">
        <v>4928</v>
      </c>
      <c r="G1578" s="5" t="s">
        <v>442</v>
      </c>
      <c r="H1578" s="6">
        <v>6720</v>
      </c>
      <c r="I1578" s="6"/>
      <c r="J1578" s="5"/>
      <c r="K1578" s="6"/>
      <c r="L1578" s="6"/>
      <c r="M1578" s="6"/>
    </row>
    <row r="1579" spans="1:13" ht="30" x14ac:dyDescent="0.25">
      <c r="A1579" s="5" t="s">
        <v>140</v>
      </c>
      <c r="B1579" s="5" t="s">
        <v>139</v>
      </c>
      <c r="C1579" s="5" t="s">
        <v>154</v>
      </c>
      <c r="D1579" s="5" t="s">
        <v>4929</v>
      </c>
      <c r="E1579" s="8" t="s">
        <v>4930</v>
      </c>
      <c r="F1579" s="8" t="s">
        <v>4931</v>
      </c>
      <c r="G1579" s="5" t="s">
        <v>442</v>
      </c>
      <c r="H1579" s="6">
        <v>4800</v>
      </c>
      <c r="I1579" s="6"/>
      <c r="J1579" s="5"/>
      <c r="K1579" s="6"/>
      <c r="L1579" s="6"/>
      <c r="M1579" s="6"/>
    </row>
    <row r="1580" spans="1:13" ht="30" x14ac:dyDescent="0.25">
      <c r="A1580" s="5" t="s">
        <v>140</v>
      </c>
      <c r="B1580" s="5" t="s">
        <v>139</v>
      </c>
      <c r="C1580" s="5" t="s">
        <v>154</v>
      </c>
      <c r="D1580" s="5" t="s">
        <v>4932</v>
      </c>
      <c r="E1580" s="8" t="s">
        <v>4933</v>
      </c>
      <c r="F1580" s="8" t="s">
        <v>4934</v>
      </c>
      <c r="G1580" s="5" t="s">
        <v>446</v>
      </c>
      <c r="H1580" s="6">
        <v>7050</v>
      </c>
      <c r="I1580" s="6">
        <v>7050</v>
      </c>
      <c r="J1580" s="7">
        <v>1</v>
      </c>
      <c r="K1580" s="6"/>
      <c r="L1580" s="6"/>
      <c r="M1580" s="6">
        <v>7050</v>
      </c>
    </row>
    <row r="1581" spans="1:13" ht="30" x14ac:dyDescent="0.25">
      <c r="A1581" s="5" t="s">
        <v>140</v>
      </c>
      <c r="B1581" s="5" t="s">
        <v>139</v>
      </c>
      <c r="C1581" s="5" t="s">
        <v>154</v>
      </c>
      <c r="D1581" s="5" t="s">
        <v>4935</v>
      </c>
      <c r="E1581" s="8" t="s">
        <v>4936</v>
      </c>
      <c r="F1581" s="8" t="s">
        <v>4937</v>
      </c>
      <c r="G1581" s="5" t="s">
        <v>442</v>
      </c>
      <c r="H1581" s="6">
        <v>3200</v>
      </c>
      <c r="I1581" s="6"/>
      <c r="J1581" s="5"/>
      <c r="K1581" s="6"/>
      <c r="L1581" s="6"/>
      <c r="M1581" s="6"/>
    </row>
    <row r="1582" spans="1:13" x14ac:dyDescent="0.25">
      <c r="A1582" s="5" t="s">
        <v>140</v>
      </c>
      <c r="B1582" s="5" t="s">
        <v>139</v>
      </c>
      <c r="C1582" s="5" t="s">
        <v>154</v>
      </c>
      <c r="D1582" s="5" t="s">
        <v>4938</v>
      </c>
      <c r="E1582" s="8" t="s">
        <v>4939</v>
      </c>
      <c r="F1582" s="8" t="s">
        <v>4940</v>
      </c>
      <c r="G1582" s="5" t="s">
        <v>442</v>
      </c>
      <c r="H1582" s="6">
        <v>3200</v>
      </c>
      <c r="I1582" s="6"/>
      <c r="J1582" s="5"/>
      <c r="K1582" s="6"/>
      <c r="L1582" s="6"/>
      <c r="M1582" s="6"/>
    </row>
    <row r="1583" spans="1:13" x14ac:dyDescent="0.25">
      <c r="A1583" s="5" t="s">
        <v>140</v>
      </c>
      <c r="B1583" s="5" t="s">
        <v>139</v>
      </c>
      <c r="C1583" s="5" t="s">
        <v>154</v>
      </c>
      <c r="D1583" s="5" t="s">
        <v>4941</v>
      </c>
      <c r="E1583" s="8" t="s">
        <v>4942</v>
      </c>
      <c r="F1583" s="8" t="s">
        <v>4943</v>
      </c>
      <c r="G1583" s="5" t="s">
        <v>442</v>
      </c>
      <c r="H1583" s="6">
        <v>6645</v>
      </c>
      <c r="I1583" s="6"/>
      <c r="J1583" s="5"/>
      <c r="K1583" s="6"/>
      <c r="L1583" s="6"/>
      <c r="M1583" s="6"/>
    </row>
    <row r="1584" spans="1:13" x14ac:dyDescent="0.25">
      <c r="A1584" s="5" t="s">
        <v>140</v>
      </c>
      <c r="B1584" s="5" t="s">
        <v>139</v>
      </c>
      <c r="C1584" s="5" t="s">
        <v>154</v>
      </c>
      <c r="D1584" s="5" t="s">
        <v>4944</v>
      </c>
      <c r="E1584" s="8" t="s">
        <v>4945</v>
      </c>
      <c r="F1584" s="8" t="s">
        <v>4946</v>
      </c>
      <c r="G1584" s="5" t="s">
        <v>442</v>
      </c>
      <c r="H1584" s="6">
        <v>9890</v>
      </c>
      <c r="I1584" s="6"/>
      <c r="J1584" s="5"/>
      <c r="K1584" s="6"/>
      <c r="L1584" s="6"/>
      <c r="M1584" s="6"/>
    </row>
    <row r="1585" spans="1:13" ht="30" x14ac:dyDescent="0.25">
      <c r="A1585" s="5" t="s">
        <v>140</v>
      </c>
      <c r="B1585" s="5" t="s">
        <v>139</v>
      </c>
      <c r="C1585" s="5" t="s">
        <v>154</v>
      </c>
      <c r="D1585" s="5" t="s">
        <v>4947</v>
      </c>
      <c r="E1585" s="8" t="s">
        <v>4948</v>
      </c>
      <c r="F1585" s="8" t="s">
        <v>3157</v>
      </c>
      <c r="G1585" s="5" t="s">
        <v>442</v>
      </c>
      <c r="H1585" s="6">
        <v>5443</v>
      </c>
      <c r="I1585" s="6"/>
      <c r="J1585" s="5"/>
      <c r="K1585" s="6"/>
      <c r="L1585" s="6"/>
      <c r="M1585" s="6"/>
    </row>
    <row r="1586" spans="1:13" x14ac:dyDescent="0.25">
      <c r="A1586" s="5" t="s">
        <v>140</v>
      </c>
      <c r="B1586" s="5" t="s">
        <v>139</v>
      </c>
      <c r="C1586" s="5" t="s">
        <v>154</v>
      </c>
      <c r="D1586" s="5" t="s">
        <v>4949</v>
      </c>
      <c r="E1586" s="8" t="s">
        <v>3225</v>
      </c>
      <c r="F1586" s="8" t="s">
        <v>4950</v>
      </c>
      <c r="G1586" s="5" t="s">
        <v>442</v>
      </c>
      <c r="H1586" s="6">
        <v>7040</v>
      </c>
      <c r="I1586" s="6"/>
      <c r="J1586" s="5"/>
      <c r="K1586" s="6"/>
      <c r="L1586" s="6"/>
      <c r="M1586" s="6"/>
    </row>
    <row r="1587" spans="1:13" ht="30" x14ac:dyDescent="0.25">
      <c r="A1587" s="5" t="s">
        <v>140</v>
      </c>
      <c r="B1587" s="5" t="s">
        <v>139</v>
      </c>
      <c r="C1587" s="5" t="s">
        <v>154</v>
      </c>
      <c r="D1587" s="5" t="s">
        <v>4951</v>
      </c>
      <c r="E1587" s="8" t="s">
        <v>4952</v>
      </c>
      <c r="F1587" s="8" t="s">
        <v>4953</v>
      </c>
      <c r="G1587" s="5" t="s">
        <v>442</v>
      </c>
      <c r="H1587" s="6">
        <v>10000</v>
      </c>
      <c r="I1587" s="6"/>
      <c r="J1587" s="5"/>
      <c r="K1587" s="6"/>
      <c r="L1587" s="6"/>
      <c r="M1587" s="6"/>
    </row>
    <row r="1588" spans="1:13" x14ac:dyDescent="0.25">
      <c r="A1588" s="5" t="s">
        <v>140</v>
      </c>
      <c r="B1588" s="5" t="s">
        <v>139</v>
      </c>
      <c r="C1588" s="5" t="s">
        <v>154</v>
      </c>
      <c r="D1588" s="5" t="s">
        <v>4954</v>
      </c>
      <c r="E1588" s="8" t="s">
        <v>4955</v>
      </c>
      <c r="F1588" s="8" t="s">
        <v>4956</v>
      </c>
      <c r="G1588" s="5" t="s">
        <v>442</v>
      </c>
      <c r="H1588" s="6">
        <v>7680</v>
      </c>
      <c r="I1588" s="6"/>
      <c r="J1588" s="5"/>
      <c r="K1588" s="6"/>
      <c r="L1588" s="6"/>
      <c r="M1588" s="6"/>
    </row>
    <row r="1589" spans="1:13" x14ac:dyDescent="0.25">
      <c r="A1589" s="5" t="s">
        <v>140</v>
      </c>
      <c r="B1589" s="5" t="s">
        <v>139</v>
      </c>
      <c r="C1589" s="5" t="s">
        <v>154</v>
      </c>
      <c r="D1589" s="5" t="s">
        <v>4957</v>
      </c>
      <c r="E1589" s="8" t="s">
        <v>4958</v>
      </c>
      <c r="F1589" s="8" t="s">
        <v>4959</v>
      </c>
      <c r="G1589" s="5" t="s">
        <v>442</v>
      </c>
      <c r="H1589" s="6">
        <v>9890</v>
      </c>
      <c r="I1589" s="6"/>
      <c r="J1589" s="5"/>
      <c r="K1589" s="6"/>
      <c r="L1589" s="6"/>
      <c r="M1589" s="6"/>
    </row>
    <row r="1590" spans="1:13" ht="30" x14ac:dyDescent="0.25">
      <c r="A1590" s="5" t="s">
        <v>140</v>
      </c>
      <c r="B1590" s="5" t="s">
        <v>139</v>
      </c>
      <c r="C1590" s="5" t="s">
        <v>154</v>
      </c>
      <c r="D1590" s="5" t="s">
        <v>4960</v>
      </c>
      <c r="E1590" s="8" t="s">
        <v>4961</v>
      </c>
      <c r="F1590" s="8" t="s">
        <v>4962</v>
      </c>
      <c r="G1590" s="5" t="s">
        <v>442</v>
      </c>
      <c r="H1590" s="6">
        <v>5856</v>
      </c>
      <c r="I1590" s="6"/>
      <c r="J1590" s="5"/>
      <c r="K1590" s="6"/>
      <c r="L1590" s="6"/>
      <c r="M1590" s="6"/>
    </row>
    <row r="1591" spans="1:13" ht="30" x14ac:dyDescent="0.25">
      <c r="A1591" s="5" t="s">
        <v>140</v>
      </c>
      <c r="B1591" s="5" t="s">
        <v>139</v>
      </c>
      <c r="C1591" s="5" t="s">
        <v>154</v>
      </c>
      <c r="D1591" s="5" t="s">
        <v>4963</v>
      </c>
      <c r="E1591" s="8" t="s">
        <v>4964</v>
      </c>
      <c r="F1591" s="8" t="s">
        <v>4965</v>
      </c>
      <c r="G1591" s="5" t="s">
        <v>442</v>
      </c>
      <c r="H1591" s="6">
        <v>9250</v>
      </c>
      <c r="I1591" s="6"/>
      <c r="J1591" s="5"/>
      <c r="K1591" s="6"/>
      <c r="L1591" s="6"/>
      <c r="M1591" s="6"/>
    </row>
    <row r="1592" spans="1:13" ht="30" x14ac:dyDescent="0.25">
      <c r="A1592" s="5" t="s">
        <v>140</v>
      </c>
      <c r="B1592" s="5" t="s">
        <v>139</v>
      </c>
      <c r="C1592" s="5" t="s">
        <v>154</v>
      </c>
      <c r="D1592" s="5" t="s">
        <v>4966</v>
      </c>
      <c r="E1592" s="8" t="s">
        <v>4967</v>
      </c>
      <c r="F1592" s="8" t="s">
        <v>4968</v>
      </c>
      <c r="G1592" s="5" t="s">
        <v>442</v>
      </c>
      <c r="H1592" s="6">
        <v>10000</v>
      </c>
      <c r="I1592" s="6"/>
      <c r="J1592" s="5"/>
      <c r="K1592" s="6"/>
      <c r="L1592" s="6"/>
      <c r="M1592" s="6"/>
    </row>
    <row r="1593" spans="1:13" x14ac:dyDescent="0.25">
      <c r="A1593" s="5" t="s">
        <v>140</v>
      </c>
      <c r="B1593" s="5" t="s">
        <v>139</v>
      </c>
      <c r="C1593" s="5" t="s">
        <v>154</v>
      </c>
      <c r="D1593" s="5" t="s">
        <v>4969</v>
      </c>
      <c r="E1593" s="8" t="s">
        <v>4970</v>
      </c>
      <c r="F1593" s="8" t="s">
        <v>4971</v>
      </c>
      <c r="G1593" s="5" t="s">
        <v>442</v>
      </c>
      <c r="H1593" s="6">
        <v>7050</v>
      </c>
      <c r="I1593" s="6"/>
      <c r="J1593" s="5"/>
      <c r="K1593" s="6"/>
      <c r="L1593" s="6"/>
      <c r="M1593" s="6"/>
    </row>
    <row r="1594" spans="1:13" ht="30" x14ac:dyDescent="0.25">
      <c r="A1594" s="5" t="s">
        <v>140</v>
      </c>
      <c r="B1594" s="5" t="s">
        <v>139</v>
      </c>
      <c r="C1594" s="5" t="s">
        <v>154</v>
      </c>
      <c r="D1594" s="5" t="s">
        <v>4972</v>
      </c>
      <c r="E1594" s="8" t="s">
        <v>4973</v>
      </c>
      <c r="F1594" s="8" t="s">
        <v>4974</v>
      </c>
      <c r="G1594" s="5" t="s">
        <v>442</v>
      </c>
      <c r="H1594" s="6">
        <v>7995</v>
      </c>
      <c r="I1594" s="6"/>
      <c r="J1594" s="5"/>
      <c r="K1594" s="6"/>
      <c r="L1594" s="6"/>
      <c r="M1594" s="6"/>
    </row>
    <row r="1595" spans="1:13" ht="30" x14ac:dyDescent="0.25">
      <c r="A1595" s="5" t="s">
        <v>140</v>
      </c>
      <c r="B1595" s="5" t="s">
        <v>139</v>
      </c>
      <c r="C1595" s="5" t="s">
        <v>154</v>
      </c>
      <c r="D1595" s="5" t="s">
        <v>4975</v>
      </c>
      <c r="E1595" s="8" t="s">
        <v>4976</v>
      </c>
      <c r="F1595" s="8" t="s">
        <v>4977</v>
      </c>
      <c r="G1595" s="5" t="s">
        <v>442</v>
      </c>
      <c r="H1595" s="6">
        <v>4800</v>
      </c>
      <c r="I1595" s="6"/>
      <c r="J1595" s="5"/>
      <c r="K1595" s="6"/>
      <c r="L1595" s="6"/>
      <c r="M1595" s="6"/>
    </row>
    <row r="1596" spans="1:13" ht="30" x14ac:dyDescent="0.25">
      <c r="A1596" s="5" t="s">
        <v>140</v>
      </c>
      <c r="B1596" s="5" t="s">
        <v>139</v>
      </c>
      <c r="C1596" s="5" t="s">
        <v>154</v>
      </c>
      <c r="D1596" s="5" t="s">
        <v>4978</v>
      </c>
      <c r="E1596" s="8" t="s">
        <v>4979</v>
      </c>
      <c r="F1596" s="8" t="s">
        <v>4980</v>
      </c>
      <c r="G1596" s="5" t="s">
        <v>442</v>
      </c>
      <c r="H1596" s="6">
        <v>10000</v>
      </c>
      <c r="I1596" s="6"/>
      <c r="J1596" s="5"/>
      <c r="K1596" s="6"/>
      <c r="L1596" s="6"/>
      <c r="M1596" s="6"/>
    </row>
    <row r="1597" spans="1:13" ht="30" x14ac:dyDescent="0.25">
      <c r="A1597" s="5" t="s">
        <v>140</v>
      </c>
      <c r="B1597" s="5" t="s">
        <v>139</v>
      </c>
      <c r="C1597" s="5" t="s">
        <v>154</v>
      </c>
      <c r="D1597" s="5" t="s">
        <v>4981</v>
      </c>
      <c r="E1597" s="8" t="s">
        <v>4982</v>
      </c>
      <c r="F1597" s="8" t="s">
        <v>4983</v>
      </c>
      <c r="G1597" s="5" t="s">
        <v>442</v>
      </c>
      <c r="H1597" s="6">
        <v>10000</v>
      </c>
      <c r="I1597" s="6"/>
      <c r="J1597" s="5"/>
      <c r="K1597" s="6"/>
      <c r="L1597" s="6"/>
      <c r="M1597" s="6"/>
    </row>
    <row r="1598" spans="1:13" x14ac:dyDescent="0.25">
      <c r="A1598" s="5" t="s">
        <v>140</v>
      </c>
      <c r="B1598" s="5" t="s">
        <v>139</v>
      </c>
      <c r="C1598" s="5" t="s">
        <v>154</v>
      </c>
      <c r="D1598" s="5" t="s">
        <v>4984</v>
      </c>
      <c r="E1598" s="8" t="s">
        <v>4985</v>
      </c>
      <c r="F1598" s="8" t="s">
        <v>4986</v>
      </c>
      <c r="G1598" s="5" t="s">
        <v>442</v>
      </c>
      <c r="H1598" s="6">
        <v>4480</v>
      </c>
      <c r="I1598" s="6"/>
      <c r="J1598" s="5"/>
      <c r="K1598" s="6"/>
      <c r="L1598" s="6"/>
      <c r="M1598" s="6"/>
    </row>
    <row r="1599" spans="1:13" ht="30" x14ac:dyDescent="0.25">
      <c r="A1599" s="5" t="s">
        <v>140</v>
      </c>
      <c r="B1599" s="5" t="s">
        <v>139</v>
      </c>
      <c r="C1599" s="5" t="s">
        <v>154</v>
      </c>
      <c r="D1599" s="5" t="s">
        <v>4987</v>
      </c>
      <c r="E1599" s="8" t="s">
        <v>3039</v>
      </c>
      <c r="F1599" s="8" t="s">
        <v>3040</v>
      </c>
      <c r="G1599" s="5" t="s">
        <v>442</v>
      </c>
      <c r="H1599" s="6">
        <v>6150</v>
      </c>
      <c r="I1599" s="6"/>
      <c r="J1599" s="5"/>
      <c r="K1599" s="6"/>
      <c r="L1599" s="6"/>
      <c r="M1599" s="6"/>
    </row>
    <row r="1600" spans="1:13" x14ac:dyDescent="0.25">
      <c r="A1600" s="5" t="s">
        <v>140</v>
      </c>
      <c r="B1600" s="5" t="s">
        <v>139</v>
      </c>
      <c r="C1600" s="5" t="s">
        <v>154</v>
      </c>
      <c r="D1600" s="5" t="s">
        <v>4988</v>
      </c>
      <c r="E1600" s="8" t="s">
        <v>4989</v>
      </c>
      <c r="F1600" s="8" t="s">
        <v>4990</v>
      </c>
      <c r="G1600" s="5" t="s">
        <v>442</v>
      </c>
      <c r="H1600" s="6">
        <v>10000</v>
      </c>
      <c r="I1600" s="6"/>
      <c r="J1600" s="5"/>
      <c r="K1600" s="6"/>
      <c r="L1600" s="6"/>
      <c r="M1600" s="6"/>
    </row>
    <row r="1601" spans="1:13" ht="30" x14ac:dyDescent="0.25">
      <c r="A1601" s="5" t="s">
        <v>140</v>
      </c>
      <c r="B1601" s="5" t="s">
        <v>139</v>
      </c>
      <c r="C1601" s="5" t="s">
        <v>154</v>
      </c>
      <c r="D1601" s="5" t="s">
        <v>4991</v>
      </c>
      <c r="E1601" s="8" t="s">
        <v>4992</v>
      </c>
      <c r="F1601" s="8" t="s">
        <v>4993</v>
      </c>
      <c r="G1601" s="5" t="s">
        <v>442</v>
      </c>
      <c r="H1601" s="6">
        <v>4800</v>
      </c>
      <c r="I1601" s="6"/>
      <c r="J1601" s="5"/>
      <c r="K1601" s="6"/>
      <c r="L1601" s="6"/>
      <c r="M1601" s="6"/>
    </row>
    <row r="1602" spans="1:13" x14ac:dyDescent="0.25">
      <c r="A1602" s="5" t="s">
        <v>140</v>
      </c>
      <c r="B1602" s="5" t="s">
        <v>139</v>
      </c>
      <c r="C1602" s="5" t="s">
        <v>154</v>
      </c>
      <c r="D1602" s="5" t="s">
        <v>4994</v>
      </c>
      <c r="E1602" s="8" t="s">
        <v>4995</v>
      </c>
      <c r="F1602" s="8" t="s">
        <v>4996</v>
      </c>
      <c r="G1602" s="5" t="s">
        <v>442</v>
      </c>
      <c r="H1602" s="6">
        <v>9250</v>
      </c>
      <c r="I1602" s="6"/>
      <c r="J1602" s="5"/>
      <c r="K1602" s="6"/>
      <c r="L1602" s="6"/>
      <c r="M1602" s="6"/>
    </row>
    <row r="1603" spans="1:13" ht="30" x14ac:dyDescent="0.25">
      <c r="A1603" s="5" t="s">
        <v>140</v>
      </c>
      <c r="B1603" s="5" t="s">
        <v>139</v>
      </c>
      <c r="C1603" s="5" t="s">
        <v>154</v>
      </c>
      <c r="D1603" s="5" t="s">
        <v>4997</v>
      </c>
      <c r="E1603" s="8" t="s">
        <v>4998</v>
      </c>
      <c r="F1603" s="8" t="s">
        <v>4999</v>
      </c>
      <c r="G1603" s="5" t="s">
        <v>442</v>
      </c>
      <c r="H1603" s="6">
        <v>4450</v>
      </c>
      <c r="I1603" s="6"/>
      <c r="J1603" s="5"/>
      <c r="K1603" s="6"/>
      <c r="L1603" s="6"/>
      <c r="M1603" s="6"/>
    </row>
    <row r="1604" spans="1:13" x14ac:dyDescent="0.25">
      <c r="A1604" s="5" t="s">
        <v>140</v>
      </c>
      <c r="B1604" s="5" t="s">
        <v>139</v>
      </c>
      <c r="C1604" s="5" t="s">
        <v>154</v>
      </c>
      <c r="D1604" s="5" t="s">
        <v>5000</v>
      </c>
      <c r="E1604" s="8" t="s">
        <v>5001</v>
      </c>
      <c r="F1604" s="8" t="s">
        <v>5002</v>
      </c>
      <c r="G1604" s="5" t="s">
        <v>442</v>
      </c>
      <c r="H1604" s="6">
        <v>6795</v>
      </c>
      <c r="I1604" s="6"/>
      <c r="J1604" s="5"/>
      <c r="K1604" s="6"/>
      <c r="L1604" s="6"/>
      <c r="M1604" s="6"/>
    </row>
    <row r="1605" spans="1:13" ht="30" x14ac:dyDescent="0.25">
      <c r="A1605" s="5" t="s">
        <v>140</v>
      </c>
      <c r="B1605" s="5" t="s">
        <v>139</v>
      </c>
      <c r="C1605" s="5" t="s">
        <v>154</v>
      </c>
      <c r="D1605" s="5" t="s">
        <v>5003</v>
      </c>
      <c r="E1605" s="8" t="s">
        <v>5004</v>
      </c>
      <c r="F1605" s="8" t="s">
        <v>3040</v>
      </c>
      <c r="G1605" s="5" t="s">
        <v>442</v>
      </c>
      <c r="H1605" s="6">
        <v>9920</v>
      </c>
      <c r="I1605" s="6"/>
      <c r="J1605" s="5"/>
      <c r="K1605" s="6"/>
      <c r="L1605" s="6"/>
      <c r="M1605" s="6"/>
    </row>
    <row r="1606" spans="1:13" ht="30" x14ac:dyDescent="0.25">
      <c r="A1606" s="5" t="s">
        <v>140</v>
      </c>
      <c r="B1606" s="5" t="s">
        <v>139</v>
      </c>
      <c r="C1606" s="5" t="s">
        <v>154</v>
      </c>
      <c r="D1606" s="5" t="s">
        <v>5005</v>
      </c>
      <c r="E1606" s="8" t="s">
        <v>5006</v>
      </c>
      <c r="F1606" s="8" t="s">
        <v>5007</v>
      </c>
      <c r="G1606" s="5" t="s">
        <v>442</v>
      </c>
      <c r="H1606" s="6">
        <v>8190</v>
      </c>
      <c r="I1606" s="6"/>
      <c r="J1606" s="5"/>
      <c r="K1606" s="6"/>
      <c r="L1606" s="6"/>
      <c r="M1606" s="6"/>
    </row>
    <row r="1607" spans="1:13" x14ac:dyDescent="0.25">
      <c r="A1607" s="5" t="s">
        <v>140</v>
      </c>
      <c r="B1607" s="5" t="s">
        <v>139</v>
      </c>
      <c r="C1607" s="5" t="s">
        <v>154</v>
      </c>
      <c r="D1607" s="5" t="s">
        <v>5008</v>
      </c>
      <c r="E1607" s="8" t="s">
        <v>5009</v>
      </c>
      <c r="F1607" s="8" t="s">
        <v>1972</v>
      </c>
      <c r="G1607" s="5" t="s">
        <v>442</v>
      </c>
      <c r="H1607" s="6">
        <v>5550</v>
      </c>
      <c r="I1607" s="6"/>
      <c r="J1607" s="5"/>
      <c r="K1607" s="6"/>
      <c r="L1607" s="6"/>
      <c r="M1607" s="6"/>
    </row>
    <row r="1608" spans="1:13" ht="60" x14ac:dyDescent="0.25">
      <c r="A1608" s="5" t="s">
        <v>140</v>
      </c>
      <c r="B1608" s="5" t="s">
        <v>139</v>
      </c>
      <c r="C1608" s="5" t="s">
        <v>154</v>
      </c>
      <c r="D1608" s="5" t="s">
        <v>5010</v>
      </c>
      <c r="E1608" s="8" t="s">
        <v>5011</v>
      </c>
      <c r="F1608" s="8" t="s">
        <v>5012</v>
      </c>
      <c r="G1608" s="5" t="s">
        <v>442</v>
      </c>
      <c r="H1608" s="6">
        <v>9930</v>
      </c>
      <c r="I1608" s="6"/>
      <c r="J1608" s="5"/>
      <c r="K1608" s="6"/>
      <c r="L1608" s="6"/>
      <c r="M1608" s="6"/>
    </row>
    <row r="1609" spans="1:13" x14ac:dyDescent="0.25">
      <c r="A1609" s="5" t="s">
        <v>140</v>
      </c>
      <c r="B1609" s="5" t="s">
        <v>139</v>
      </c>
      <c r="C1609" s="5" t="s">
        <v>154</v>
      </c>
      <c r="D1609" s="5" t="s">
        <v>5013</v>
      </c>
      <c r="E1609" s="8" t="s">
        <v>5014</v>
      </c>
      <c r="F1609" s="8" t="s">
        <v>2198</v>
      </c>
      <c r="G1609" s="5" t="s">
        <v>442</v>
      </c>
      <c r="H1609" s="6">
        <v>5520</v>
      </c>
      <c r="I1609" s="6"/>
      <c r="J1609" s="5"/>
      <c r="K1609" s="6"/>
      <c r="L1609" s="6"/>
      <c r="M1609" s="6"/>
    </row>
    <row r="1610" spans="1:13" ht="30" x14ac:dyDescent="0.25">
      <c r="A1610" s="5" t="s">
        <v>140</v>
      </c>
      <c r="B1610" s="5" t="s">
        <v>139</v>
      </c>
      <c r="C1610" s="5" t="s">
        <v>154</v>
      </c>
      <c r="D1610" s="5" t="s">
        <v>5015</v>
      </c>
      <c r="E1610" s="8" t="s">
        <v>5016</v>
      </c>
      <c r="F1610" s="8" t="s">
        <v>2999</v>
      </c>
      <c r="G1610" s="5" t="s">
        <v>442</v>
      </c>
      <c r="H1610" s="6">
        <v>5000</v>
      </c>
      <c r="I1610" s="6"/>
      <c r="J1610" s="5"/>
      <c r="K1610" s="6"/>
      <c r="L1610" s="6"/>
      <c r="M1610" s="6"/>
    </row>
    <row r="1611" spans="1:13" x14ac:dyDescent="0.25">
      <c r="A1611" s="5" t="s">
        <v>140</v>
      </c>
      <c r="B1611" s="5" t="s">
        <v>139</v>
      </c>
      <c r="C1611" s="5" t="s">
        <v>154</v>
      </c>
      <c r="D1611" s="5" t="s">
        <v>5017</v>
      </c>
      <c r="E1611" s="8" t="s">
        <v>5018</v>
      </c>
      <c r="F1611" s="8" t="s">
        <v>5019</v>
      </c>
      <c r="G1611" s="5" t="s">
        <v>442</v>
      </c>
      <c r="H1611" s="6">
        <v>9335</v>
      </c>
      <c r="I1611" s="6"/>
      <c r="J1611" s="5"/>
      <c r="K1611" s="6"/>
      <c r="L1611" s="6"/>
      <c r="M1611" s="6"/>
    </row>
    <row r="1612" spans="1:13" ht="45" x14ac:dyDescent="0.25">
      <c r="A1612" s="5" t="s">
        <v>140</v>
      </c>
      <c r="B1612" s="5" t="s">
        <v>139</v>
      </c>
      <c r="C1612" s="5" t="s">
        <v>154</v>
      </c>
      <c r="D1612" s="5" t="s">
        <v>5020</v>
      </c>
      <c r="E1612" s="8" t="s">
        <v>5021</v>
      </c>
      <c r="F1612" s="8" t="s">
        <v>5022</v>
      </c>
      <c r="G1612" s="5" t="s">
        <v>442</v>
      </c>
      <c r="H1612" s="6">
        <v>10000</v>
      </c>
      <c r="I1612" s="6"/>
      <c r="J1612" s="5"/>
      <c r="K1612" s="6"/>
      <c r="L1612" s="6"/>
      <c r="M1612" s="6"/>
    </row>
    <row r="1613" spans="1:13" x14ac:dyDescent="0.25">
      <c r="A1613" s="5" t="s">
        <v>140</v>
      </c>
      <c r="B1613" s="5" t="s">
        <v>139</v>
      </c>
      <c r="C1613" s="5" t="s">
        <v>154</v>
      </c>
      <c r="D1613" s="5" t="s">
        <v>5023</v>
      </c>
      <c r="E1613" s="8" t="s">
        <v>5024</v>
      </c>
      <c r="F1613" s="8" t="s">
        <v>5025</v>
      </c>
      <c r="G1613" s="5" t="s">
        <v>446</v>
      </c>
      <c r="H1613" s="6">
        <v>4800</v>
      </c>
      <c r="I1613" s="6">
        <v>4800</v>
      </c>
      <c r="J1613" s="7">
        <v>1</v>
      </c>
      <c r="K1613" s="6"/>
      <c r="L1613" s="6"/>
      <c r="M1613" s="6">
        <v>4800</v>
      </c>
    </row>
    <row r="1614" spans="1:13" ht="30" x14ac:dyDescent="0.25">
      <c r="A1614" s="5" t="s">
        <v>140</v>
      </c>
      <c r="B1614" s="5" t="s">
        <v>139</v>
      </c>
      <c r="C1614" s="5" t="s">
        <v>154</v>
      </c>
      <c r="D1614" s="5" t="s">
        <v>5026</v>
      </c>
      <c r="E1614" s="8" t="s">
        <v>5027</v>
      </c>
      <c r="F1614" s="8" t="s">
        <v>5028</v>
      </c>
      <c r="G1614" s="5" t="s">
        <v>442</v>
      </c>
      <c r="H1614" s="6">
        <v>6170</v>
      </c>
      <c r="I1614" s="6"/>
      <c r="J1614" s="5"/>
      <c r="K1614" s="6"/>
      <c r="L1614" s="6"/>
      <c r="M1614" s="6"/>
    </row>
    <row r="1615" spans="1:13" ht="30" x14ac:dyDescent="0.25">
      <c r="A1615" s="5" t="s">
        <v>140</v>
      </c>
      <c r="B1615" s="5" t="s">
        <v>139</v>
      </c>
      <c r="C1615" s="5" t="s">
        <v>154</v>
      </c>
      <c r="D1615" s="5" t="s">
        <v>5029</v>
      </c>
      <c r="E1615" s="8" t="s">
        <v>5030</v>
      </c>
      <c r="F1615" s="8" t="s">
        <v>3510</v>
      </c>
      <c r="G1615" s="5" t="s">
        <v>442</v>
      </c>
      <c r="H1615" s="6">
        <v>6800</v>
      </c>
      <c r="I1615" s="6"/>
      <c r="J1615" s="5"/>
      <c r="K1615" s="6"/>
      <c r="L1615" s="6"/>
      <c r="M1615" s="6"/>
    </row>
    <row r="1616" spans="1:13" ht="30" x14ac:dyDescent="0.25">
      <c r="A1616" s="5" t="s">
        <v>140</v>
      </c>
      <c r="B1616" s="5" t="s">
        <v>139</v>
      </c>
      <c r="C1616" s="5" t="s">
        <v>154</v>
      </c>
      <c r="D1616" s="5" t="s">
        <v>5031</v>
      </c>
      <c r="E1616" s="8" t="s">
        <v>5032</v>
      </c>
      <c r="F1616" s="8" t="s">
        <v>5033</v>
      </c>
      <c r="G1616" s="5" t="s">
        <v>446</v>
      </c>
      <c r="H1616" s="6">
        <v>6720</v>
      </c>
      <c r="I1616" s="6">
        <v>6720</v>
      </c>
      <c r="J1616" s="7">
        <v>1</v>
      </c>
      <c r="K1616" s="6"/>
      <c r="L1616" s="6"/>
      <c r="M1616" s="6">
        <v>6720</v>
      </c>
    </row>
    <row r="1617" spans="1:13" ht="30" x14ac:dyDescent="0.25">
      <c r="A1617" s="5" t="s">
        <v>140</v>
      </c>
      <c r="B1617" s="5" t="s">
        <v>139</v>
      </c>
      <c r="C1617" s="5" t="s">
        <v>154</v>
      </c>
      <c r="D1617" s="5" t="s">
        <v>5034</v>
      </c>
      <c r="E1617" s="8" t="s">
        <v>5035</v>
      </c>
      <c r="F1617" s="8" t="s">
        <v>3696</v>
      </c>
      <c r="G1617" s="5" t="s">
        <v>442</v>
      </c>
      <c r="H1617" s="6">
        <v>5800</v>
      </c>
      <c r="I1617" s="6"/>
      <c r="J1617" s="5"/>
      <c r="K1617" s="6"/>
      <c r="L1617" s="6"/>
      <c r="M1617" s="6"/>
    </row>
    <row r="1618" spans="1:13" x14ac:dyDescent="0.25">
      <c r="A1618" s="5" t="s">
        <v>140</v>
      </c>
      <c r="B1618" s="5" t="s">
        <v>139</v>
      </c>
      <c r="C1618" s="5" t="s">
        <v>154</v>
      </c>
      <c r="D1618" s="5" t="s">
        <v>5036</v>
      </c>
      <c r="E1618" s="8" t="s">
        <v>5037</v>
      </c>
      <c r="F1618" s="8" t="s">
        <v>5038</v>
      </c>
      <c r="G1618" s="5" t="s">
        <v>442</v>
      </c>
      <c r="H1618" s="6">
        <v>9825</v>
      </c>
      <c r="I1618" s="6"/>
      <c r="J1618" s="5"/>
      <c r="K1618" s="6"/>
      <c r="L1618" s="6"/>
      <c r="M1618" s="6"/>
    </row>
    <row r="1619" spans="1:13" ht="30" x14ac:dyDescent="0.25">
      <c r="A1619" s="5" t="s">
        <v>140</v>
      </c>
      <c r="B1619" s="5" t="s">
        <v>139</v>
      </c>
      <c r="C1619" s="5" t="s">
        <v>154</v>
      </c>
      <c r="D1619" s="5" t="s">
        <v>5039</v>
      </c>
      <c r="E1619" s="8" t="s">
        <v>5040</v>
      </c>
      <c r="F1619" s="8" t="s">
        <v>5041</v>
      </c>
      <c r="G1619" s="5" t="s">
        <v>442</v>
      </c>
      <c r="H1619" s="6">
        <v>4800</v>
      </c>
      <c r="I1619" s="6"/>
      <c r="J1619" s="5"/>
      <c r="K1619" s="6"/>
      <c r="L1619" s="6"/>
      <c r="M1619" s="6"/>
    </row>
    <row r="1620" spans="1:13" ht="30" x14ac:dyDescent="0.25">
      <c r="A1620" s="5" t="s">
        <v>140</v>
      </c>
      <c r="B1620" s="5" t="s">
        <v>139</v>
      </c>
      <c r="C1620" s="5" t="s">
        <v>154</v>
      </c>
      <c r="D1620" s="5" t="s">
        <v>5042</v>
      </c>
      <c r="E1620" s="8" t="s">
        <v>5043</v>
      </c>
      <c r="F1620" s="8" t="s">
        <v>5044</v>
      </c>
      <c r="G1620" s="5" t="s">
        <v>442</v>
      </c>
      <c r="H1620" s="6">
        <v>7050</v>
      </c>
      <c r="I1620" s="6"/>
      <c r="J1620" s="5"/>
      <c r="K1620" s="6"/>
      <c r="L1620" s="6"/>
      <c r="M1620" s="6"/>
    </row>
    <row r="1621" spans="1:13" ht="30" x14ac:dyDescent="0.25">
      <c r="A1621" s="5" t="s">
        <v>140</v>
      </c>
      <c r="B1621" s="5" t="s">
        <v>139</v>
      </c>
      <c r="C1621" s="5" t="s">
        <v>154</v>
      </c>
      <c r="D1621" s="5" t="s">
        <v>5045</v>
      </c>
      <c r="E1621" s="8" t="s">
        <v>5046</v>
      </c>
      <c r="F1621" s="8" t="s">
        <v>5047</v>
      </c>
      <c r="G1621" s="5" t="s">
        <v>442</v>
      </c>
      <c r="H1621" s="6">
        <v>6230</v>
      </c>
      <c r="I1621" s="6"/>
      <c r="J1621" s="5"/>
      <c r="K1621" s="6"/>
      <c r="L1621" s="6"/>
      <c r="M1621" s="6"/>
    </row>
    <row r="1622" spans="1:13" x14ac:dyDescent="0.25">
      <c r="A1622" s="5" t="s">
        <v>140</v>
      </c>
      <c r="B1622" s="5" t="s">
        <v>139</v>
      </c>
      <c r="C1622" s="5" t="s">
        <v>154</v>
      </c>
      <c r="D1622" s="5" t="s">
        <v>5048</v>
      </c>
      <c r="E1622" s="8" t="s">
        <v>5049</v>
      </c>
      <c r="F1622" s="8" t="s">
        <v>5050</v>
      </c>
      <c r="G1622" s="5" t="s">
        <v>442</v>
      </c>
      <c r="H1622" s="6">
        <v>10000</v>
      </c>
      <c r="I1622" s="6"/>
      <c r="J1622" s="5"/>
      <c r="K1622" s="6"/>
      <c r="L1622" s="6"/>
      <c r="M1622" s="6"/>
    </row>
    <row r="1623" spans="1:13" x14ac:dyDescent="0.25">
      <c r="A1623" s="5" t="s">
        <v>140</v>
      </c>
      <c r="B1623" s="5" t="s">
        <v>139</v>
      </c>
      <c r="C1623" s="5" t="s">
        <v>154</v>
      </c>
      <c r="D1623" s="5" t="s">
        <v>5051</v>
      </c>
      <c r="E1623" s="8" t="s">
        <v>5052</v>
      </c>
      <c r="F1623" s="8" t="s">
        <v>5053</v>
      </c>
      <c r="G1623" s="5" t="s">
        <v>442</v>
      </c>
      <c r="H1623" s="6">
        <v>4800</v>
      </c>
      <c r="I1623" s="6"/>
      <c r="J1623" s="5"/>
      <c r="K1623" s="6"/>
      <c r="L1623" s="6"/>
      <c r="M1623" s="6"/>
    </row>
    <row r="1624" spans="1:13" ht="30" x14ac:dyDescent="0.25">
      <c r="A1624" s="5" t="s">
        <v>140</v>
      </c>
      <c r="B1624" s="5" t="s">
        <v>139</v>
      </c>
      <c r="C1624" s="5" t="s">
        <v>154</v>
      </c>
      <c r="D1624" s="5" t="s">
        <v>5054</v>
      </c>
      <c r="E1624" s="8" t="s">
        <v>5055</v>
      </c>
      <c r="F1624" s="8" t="s">
        <v>5056</v>
      </c>
      <c r="G1624" s="5" t="s">
        <v>442</v>
      </c>
      <c r="H1624" s="6">
        <v>8000</v>
      </c>
      <c r="I1624" s="6"/>
      <c r="J1624" s="5"/>
      <c r="K1624" s="6"/>
      <c r="L1624" s="6"/>
      <c r="M1624" s="6"/>
    </row>
    <row r="1625" spans="1:13" ht="30" x14ac:dyDescent="0.25">
      <c r="A1625" s="5" t="s">
        <v>140</v>
      </c>
      <c r="B1625" s="5" t="s">
        <v>139</v>
      </c>
      <c r="C1625" s="5" t="s">
        <v>154</v>
      </c>
      <c r="D1625" s="5" t="s">
        <v>5057</v>
      </c>
      <c r="E1625" s="8" t="s">
        <v>5058</v>
      </c>
      <c r="F1625" s="8" t="s">
        <v>5059</v>
      </c>
      <c r="G1625" s="5" t="s">
        <v>442</v>
      </c>
      <c r="H1625" s="6">
        <v>4800</v>
      </c>
      <c r="I1625" s="6"/>
      <c r="J1625" s="5"/>
      <c r="K1625" s="6"/>
      <c r="L1625" s="6"/>
      <c r="M1625" s="6"/>
    </row>
    <row r="1626" spans="1:13" ht="30" x14ac:dyDescent="0.25">
      <c r="A1626" s="5" t="s">
        <v>140</v>
      </c>
      <c r="B1626" s="5" t="s">
        <v>139</v>
      </c>
      <c r="C1626" s="5" t="s">
        <v>154</v>
      </c>
      <c r="D1626" s="5" t="s">
        <v>5060</v>
      </c>
      <c r="E1626" s="8" t="s">
        <v>5061</v>
      </c>
      <c r="F1626" s="8" t="s">
        <v>5062</v>
      </c>
      <c r="G1626" s="5" t="s">
        <v>442</v>
      </c>
      <c r="H1626" s="6">
        <v>9280</v>
      </c>
      <c r="I1626" s="6"/>
      <c r="J1626" s="5"/>
      <c r="K1626" s="6"/>
      <c r="L1626" s="6"/>
      <c r="M1626" s="6"/>
    </row>
    <row r="1627" spans="1:13" ht="30" x14ac:dyDescent="0.25">
      <c r="A1627" s="5" t="s">
        <v>140</v>
      </c>
      <c r="B1627" s="5" t="s">
        <v>139</v>
      </c>
      <c r="C1627" s="5" t="s">
        <v>154</v>
      </c>
      <c r="D1627" s="5" t="s">
        <v>5063</v>
      </c>
      <c r="E1627" s="8" t="s">
        <v>5064</v>
      </c>
      <c r="F1627" s="8" t="s">
        <v>5065</v>
      </c>
      <c r="G1627" s="5" t="s">
        <v>446</v>
      </c>
      <c r="H1627" s="6">
        <v>6080</v>
      </c>
      <c r="I1627" s="6">
        <v>6080</v>
      </c>
      <c r="J1627" s="7">
        <v>0.90480000000000005</v>
      </c>
      <c r="K1627" s="6"/>
      <c r="L1627" s="6"/>
      <c r="M1627" s="6">
        <v>6080</v>
      </c>
    </row>
    <row r="1628" spans="1:13" ht="45" x14ac:dyDescent="0.25">
      <c r="A1628" s="5" t="s">
        <v>140</v>
      </c>
      <c r="B1628" s="5" t="s">
        <v>139</v>
      </c>
      <c r="C1628" s="5" t="s">
        <v>154</v>
      </c>
      <c r="D1628" s="5" t="s">
        <v>5066</v>
      </c>
      <c r="E1628" s="8" t="s">
        <v>5067</v>
      </c>
      <c r="F1628" s="8" t="s">
        <v>5068</v>
      </c>
      <c r="G1628" s="5" t="s">
        <v>442</v>
      </c>
      <c r="H1628" s="6">
        <v>9870</v>
      </c>
      <c r="I1628" s="6"/>
      <c r="J1628" s="5"/>
      <c r="K1628" s="6"/>
      <c r="L1628" s="6"/>
      <c r="M1628" s="6"/>
    </row>
    <row r="1629" spans="1:13" x14ac:dyDescent="0.25">
      <c r="A1629" s="5" t="s">
        <v>140</v>
      </c>
      <c r="B1629" s="5" t="s">
        <v>139</v>
      </c>
      <c r="C1629" s="5" t="s">
        <v>154</v>
      </c>
      <c r="D1629" s="5" t="s">
        <v>5069</v>
      </c>
      <c r="E1629" s="8" t="s">
        <v>5070</v>
      </c>
      <c r="F1629" s="8" t="s">
        <v>5071</v>
      </c>
      <c r="G1629" s="5" t="s">
        <v>442</v>
      </c>
      <c r="H1629" s="6">
        <v>6400</v>
      </c>
      <c r="I1629" s="6"/>
      <c r="J1629" s="5"/>
      <c r="K1629" s="6"/>
      <c r="L1629" s="6"/>
      <c r="M1629" s="6"/>
    </row>
    <row r="1630" spans="1:13" x14ac:dyDescent="0.25">
      <c r="A1630" s="5" t="s">
        <v>140</v>
      </c>
      <c r="B1630" s="5" t="s">
        <v>139</v>
      </c>
      <c r="C1630" s="5" t="s">
        <v>154</v>
      </c>
      <c r="D1630" s="5" t="s">
        <v>5072</v>
      </c>
      <c r="E1630" s="8" t="s">
        <v>5073</v>
      </c>
      <c r="F1630" s="8" t="s">
        <v>5074</v>
      </c>
      <c r="G1630" s="5" t="s">
        <v>442</v>
      </c>
      <c r="H1630" s="6">
        <v>9920</v>
      </c>
      <c r="I1630" s="6"/>
      <c r="J1630" s="5"/>
      <c r="K1630" s="6"/>
      <c r="L1630" s="6"/>
      <c r="M1630" s="6"/>
    </row>
    <row r="1631" spans="1:13" x14ac:dyDescent="0.25">
      <c r="A1631" s="5" t="s">
        <v>140</v>
      </c>
      <c r="B1631" s="5" t="s">
        <v>139</v>
      </c>
      <c r="C1631" s="5" t="s">
        <v>154</v>
      </c>
      <c r="D1631" s="5" t="s">
        <v>5075</v>
      </c>
      <c r="E1631" s="8" t="s">
        <v>5076</v>
      </c>
      <c r="F1631" s="8" t="s">
        <v>5077</v>
      </c>
      <c r="G1631" s="5" t="s">
        <v>442</v>
      </c>
      <c r="H1631" s="6">
        <v>10000</v>
      </c>
      <c r="I1631" s="6"/>
      <c r="J1631" s="5"/>
      <c r="K1631" s="6"/>
      <c r="L1631" s="6"/>
      <c r="M1631" s="6"/>
    </row>
    <row r="1632" spans="1:13" ht="30" x14ac:dyDescent="0.25">
      <c r="A1632" s="5" t="s">
        <v>140</v>
      </c>
      <c r="B1632" s="5" t="s">
        <v>139</v>
      </c>
      <c r="C1632" s="5" t="s">
        <v>154</v>
      </c>
      <c r="D1632" s="5" t="s">
        <v>5078</v>
      </c>
      <c r="E1632" s="8" t="s">
        <v>5079</v>
      </c>
      <c r="F1632" s="8" t="s">
        <v>5080</v>
      </c>
      <c r="G1632" s="5" t="s">
        <v>442</v>
      </c>
      <c r="H1632" s="6">
        <v>4800</v>
      </c>
      <c r="I1632" s="6"/>
      <c r="J1632" s="5"/>
      <c r="K1632" s="6"/>
      <c r="L1632" s="6"/>
      <c r="M1632" s="6"/>
    </row>
    <row r="1633" spans="1:13" x14ac:dyDescent="0.25">
      <c r="A1633" s="5" t="s">
        <v>140</v>
      </c>
      <c r="B1633" s="5" t="s">
        <v>139</v>
      </c>
      <c r="C1633" s="5" t="s">
        <v>154</v>
      </c>
      <c r="D1633" s="5" t="s">
        <v>5081</v>
      </c>
      <c r="E1633" s="8" t="s">
        <v>5082</v>
      </c>
      <c r="F1633" s="8" t="s">
        <v>5083</v>
      </c>
      <c r="G1633" s="5" t="s">
        <v>442</v>
      </c>
      <c r="H1633" s="6">
        <v>10000</v>
      </c>
      <c r="I1633" s="6"/>
      <c r="J1633" s="5"/>
      <c r="K1633" s="6"/>
      <c r="L1633" s="6"/>
      <c r="M1633" s="6"/>
    </row>
    <row r="1634" spans="1:13" x14ac:dyDescent="0.25">
      <c r="A1634" s="5" t="s">
        <v>140</v>
      </c>
      <c r="B1634" s="5" t="s">
        <v>139</v>
      </c>
      <c r="C1634" s="5" t="s">
        <v>154</v>
      </c>
      <c r="D1634" s="5" t="s">
        <v>5084</v>
      </c>
      <c r="E1634" s="8" t="s">
        <v>3225</v>
      </c>
      <c r="F1634" s="8" t="s">
        <v>5085</v>
      </c>
      <c r="G1634" s="5" t="s">
        <v>442</v>
      </c>
      <c r="H1634" s="6">
        <v>4480</v>
      </c>
      <c r="I1634" s="6"/>
      <c r="J1634" s="5"/>
      <c r="K1634" s="6"/>
      <c r="L1634" s="6"/>
      <c r="M1634" s="6"/>
    </row>
    <row r="1635" spans="1:13" x14ac:dyDescent="0.25">
      <c r="A1635" s="5" t="s">
        <v>140</v>
      </c>
      <c r="B1635" s="5" t="s">
        <v>139</v>
      </c>
      <c r="C1635" s="5" t="s">
        <v>154</v>
      </c>
      <c r="D1635" s="5" t="s">
        <v>5086</v>
      </c>
      <c r="E1635" s="8" t="s">
        <v>5087</v>
      </c>
      <c r="F1635" s="8" t="s">
        <v>5088</v>
      </c>
      <c r="G1635" s="5" t="s">
        <v>442</v>
      </c>
      <c r="H1635" s="6">
        <v>8640</v>
      </c>
      <c r="I1635" s="6"/>
      <c r="J1635" s="5"/>
      <c r="K1635" s="6"/>
      <c r="L1635" s="6"/>
      <c r="M1635" s="6"/>
    </row>
    <row r="1636" spans="1:13" ht="30" x14ac:dyDescent="0.25">
      <c r="A1636" s="5" t="s">
        <v>140</v>
      </c>
      <c r="B1636" s="5" t="s">
        <v>139</v>
      </c>
      <c r="C1636" s="5" t="s">
        <v>154</v>
      </c>
      <c r="D1636" s="5" t="s">
        <v>5089</v>
      </c>
      <c r="E1636" s="8" t="s">
        <v>5090</v>
      </c>
      <c r="F1636" s="8" t="s">
        <v>5091</v>
      </c>
      <c r="G1636" s="5" t="s">
        <v>442</v>
      </c>
      <c r="H1636" s="6">
        <v>4800</v>
      </c>
      <c r="I1636" s="6"/>
      <c r="J1636" s="5"/>
      <c r="K1636" s="6"/>
      <c r="L1636" s="6"/>
      <c r="M1636" s="6"/>
    </row>
    <row r="1637" spans="1:13" x14ac:dyDescent="0.25">
      <c r="A1637" s="5" t="s">
        <v>140</v>
      </c>
      <c r="B1637" s="5" t="s">
        <v>139</v>
      </c>
      <c r="C1637" s="5" t="s">
        <v>154</v>
      </c>
      <c r="D1637" s="5" t="s">
        <v>5092</v>
      </c>
      <c r="E1637" s="8" t="s">
        <v>5093</v>
      </c>
      <c r="F1637" s="8" t="s">
        <v>5094</v>
      </c>
      <c r="G1637" s="5" t="s">
        <v>442</v>
      </c>
      <c r="H1637" s="6">
        <v>3200</v>
      </c>
      <c r="I1637" s="6"/>
      <c r="J1637" s="5"/>
      <c r="K1637" s="6"/>
      <c r="L1637" s="6"/>
      <c r="M1637" s="6"/>
    </row>
    <row r="1638" spans="1:13" ht="30" x14ac:dyDescent="0.25">
      <c r="A1638" s="5" t="s">
        <v>140</v>
      </c>
      <c r="B1638" s="5" t="s">
        <v>139</v>
      </c>
      <c r="C1638" s="5" t="s">
        <v>154</v>
      </c>
      <c r="D1638" s="5" t="s">
        <v>5095</v>
      </c>
      <c r="E1638" s="8" t="s">
        <v>5096</v>
      </c>
      <c r="F1638" s="8" t="s">
        <v>3040</v>
      </c>
      <c r="G1638" s="5" t="s">
        <v>442</v>
      </c>
      <c r="H1638" s="6">
        <v>9710</v>
      </c>
      <c r="I1638" s="6"/>
      <c r="J1638" s="5"/>
      <c r="K1638" s="6"/>
      <c r="L1638" s="6"/>
      <c r="M1638" s="6"/>
    </row>
    <row r="1639" spans="1:13" x14ac:dyDescent="0.25">
      <c r="A1639" s="5" t="s">
        <v>140</v>
      </c>
      <c r="B1639" s="5" t="s">
        <v>139</v>
      </c>
      <c r="C1639" s="5" t="s">
        <v>154</v>
      </c>
      <c r="D1639" s="5" t="s">
        <v>5097</v>
      </c>
      <c r="E1639" s="8" t="s">
        <v>5098</v>
      </c>
      <c r="F1639" s="8" t="s">
        <v>5099</v>
      </c>
      <c r="G1639" s="5" t="s">
        <v>442</v>
      </c>
      <c r="H1639" s="6">
        <v>5100</v>
      </c>
      <c r="I1639" s="6"/>
      <c r="J1639" s="5"/>
      <c r="K1639" s="6"/>
      <c r="L1639" s="6"/>
      <c r="M1639" s="6"/>
    </row>
    <row r="1640" spans="1:13" ht="30" x14ac:dyDescent="0.25">
      <c r="A1640" s="5" t="s">
        <v>140</v>
      </c>
      <c r="B1640" s="5" t="s">
        <v>139</v>
      </c>
      <c r="C1640" s="5" t="s">
        <v>154</v>
      </c>
      <c r="D1640" s="5" t="s">
        <v>5100</v>
      </c>
      <c r="E1640" s="8" t="s">
        <v>5101</v>
      </c>
      <c r="F1640" s="8" t="s">
        <v>5102</v>
      </c>
      <c r="G1640" s="5" t="s">
        <v>442</v>
      </c>
      <c r="H1640" s="6">
        <v>4450</v>
      </c>
      <c r="I1640" s="6"/>
      <c r="J1640" s="5"/>
      <c r="K1640" s="6"/>
      <c r="L1640" s="6"/>
      <c r="M1640" s="6"/>
    </row>
    <row r="1641" spans="1:13" ht="30" x14ac:dyDescent="0.25">
      <c r="A1641" s="5" t="s">
        <v>140</v>
      </c>
      <c r="B1641" s="5" t="s">
        <v>139</v>
      </c>
      <c r="C1641" s="5" t="s">
        <v>154</v>
      </c>
      <c r="D1641" s="5" t="s">
        <v>5103</v>
      </c>
      <c r="E1641" s="8" t="s">
        <v>5104</v>
      </c>
      <c r="F1641" s="8" t="s">
        <v>5105</v>
      </c>
      <c r="G1641" s="5" t="s">
        <v>442</v>
      </c>
      <c r="H1641" s="6">
        <v>9514</v>
      </c>
      <c r="I1641" s="6"/>
      <c r="J1641" s="5"/>
      <c r="K1641" s="6"/>
      <c r="L1641" s="6"/>
      <c r="M1641" s="6"/>
    </row>
    <row r="1642" spans="1:13" ht="30" x14ac:dyDescent="0.25">
      <c r="A1642" s="5" t="s">
        <v>140</v>
      </c>
      <c r="B1642" s="5" t="s">
        <v>139</v>
      </c>
      <c r="C1642" s="5" t="s">
        <v>154</v>
      </c>
      <c r="D1642" s="5" t="s">
        <v>5106</v>
      </c>
      <c r="E1642" s="8" t="s">
        <v>5107</v>
      </c>
      <c r="F1642" s="8" t="s">
        <v>5108</v>
      </c>
      <c r="G1642" s="5" t="s">
        <v>442</v>
      </c>
      <c r="H1642" s="6">
        <v>7680</v>
      </c>
      <c r="I1642" s="6"/>
      <c r="J1642" s="5"/>
      <c r="K1642" s="6"/>
      <c r="L1642" s="6"/>
      <c r="M1642" s="6"/>
    </row>
    <row r="1643" spans="1:13" x14ac:dyDescent="0.25">
      <c r="A1643" s="5" t="s">
        <v>140</v>
      </c>
      <c r="B1643" s="5" t="s">
        <v>139</v>
      </c>
      <c r="C1643" s="5" t="s">
        <v>154</v>
      </c>
      <c r="D1643" s="5" t="s">
        <v>5109</v>
      </c>
      <c r="E1643" s="8" t="s">
        <v>5110</v>
      </c>
      <c r="F1643" s="8" t="s">
        <v>5111</v>
      </c>
      <c r="G1643" s="5" t="s">
        <v>442</v>
      </c>
      <c r="H1643" s="6">
        <v>9920</v>
      </c>
      <c r="I1643" s="6"/>
      <c r="J1643" s="5"/>
      <c r="K1643" s="6"/>
      <c r="L1643" s="6"/>
      <c r="M1643" s="6"/>
    </row>
    <row r="1644" spans="1:13" x14ac:dyDescent="0.25">
      <c r="A1644" s="5" t="s">
        <v>140</v>
      </c>
      <c r="B1644" s="5" t="s">
        <v>139</v>
      </c>
      <c r="C1644" s="5" t="s">
        <v>154</v>
      </c>
      <c r="D1644" s="5" t="s">
        <v>5112</v>
      </c>
      <c r="E1644" s="8" t="s">
        <v>5113</v>
      </c>
      <c r="F1644" s="8" t="s">
        <v>5114</v>
      </c>
      <c r="G1644" s="5" t="s">
        <v>442</v>
      </c>
      <c r="H1644" s="6">
        <v>9995</v>
      </c>
      <c r="I1644" s="6"/>
      <c r="J1644" s="5"/>
      <c r="K1644" s="6"/>
      <c r="L1644" s="6"/>
      <c r="M1644" s="6"/>
    </row>
    <row r="1645" spans="1:13" ht="30" x14ac:dyDescent="0.25">
      <c r="A1645" s="5" t="s">
        <v>140</v>
      </c>
      <c r="B1645" s="5" t="s">
        <v>139</v>
      </c>
      <c r="C1645" s="5" t="s">
        <v>154</v>
      </c>
      <c r="D1645" s="5" t="s">
        <v>5115</v>
      </c>
      <c r="E1645" s="8" t="s">
        <v>5116</v>
      </c>
      <c r="F1645" s="8" t="s">
        <v>3759</v>
      </c>
      <c r="G1645" s="5" t="s">
        <v>442</v>
      </c>
      <c r="H1645" s="6">
        <v>4800</v>
      </c>
      <c r="I1645" s="6"/>
      <c r="J1645" s="5"/>
      <c r="K1645" s="6"/>
      <c r="L1645" s="6"/>
      <c r="M1645" s="6"/>
    </row>
    <row r="1646" spans="1:13" x14ac:dyDescent="0.25">
      <c r="A1646" s="5" t="s">
        <v>140</v>
      </c>
      <c r="B1646" s="5" t="s">
        <v>139</v>
      </c>
      <c r="C1646" s="5" t="s">
        <v>154</v>
      </c>
      <c r="D1646" s="5" t="s">
        <v>5117</v>
      </c>
      <c r="E1646" s="8" t="s">
        <v>5118</v>
      </c>
      <c r="F1646" s="8" t="s">
        <v>3351</v>
      </c>
      <c r="G1646" s="5" t="s">
        <v>442</v>
      </c>
      <c r="H1646" s="6">
        <v>6720</v>
      </c>
      <c r="I1646" s="6"/>
      <c r="J1646" s="5"/>
      <c r="K1646" s="6"/>
      <c r="L1646" s="6"/>
      <c r="M1646" s="6"/>
    </row>
    <row r="1647" spans="1:13" ht="30" x14ac:dyDescent="0.25">
      <c r="A1647" s="5" t="s">
        <v>140</v>
      </c>
      <c r="B1647" s="5" t="s">
        <v>139</v>
      </c>
      <c r="C1647" s="5" t="s">
        <v>154</v>
      </c>
      <c r="D1647" s="5" t="s">
        <v>5119</v>
      </c>
      <c r="E1647" s="8" t="s">
        <v>5120</v>
      </c>
      <c r="F1647" s="8" t="s">
        <v>5121</v>
      </c>
      <c r="G1647" s="5" t="s">
        <v>442</v>
      </c>
      <c r="H1647" s="6">
        <v>4800</v>
      </c>
      <c r="I1647" s="6"/>
      <c r="J1647" s="5"/>
      <c r="K1647" s="6"/>
      <c r="L1647" s="6"/>
      <c r="M1647" s="6"/>
    </row>
    <row r="1648" spans="1:13" ht="30" x14ac:dyDescent="0.25">
      <c r="A1648" s="5" t="s">
        <v>140</v>
      </c>
      <c r="B1648" s="5" t="s">
        <v>139</v>
      </c>
      <c r="C1648" s="5" t="s">
        <v>154</v>
      </c>
      <c r="D1648" s="5" t="s">
        <v>5122</v>
      </c>
      <c r="E1648" s="8" t="s">
        <v>5123</v>
      </c>
      <c r="F1648" s="8" t="s">
        <v>5124</v>
      </c>
      <c r="G1648" s="5" t="s">
        <v>442</v>
      </c>
      <c r="H1648" s="6">
        <v>10000</v>
      </c>
      <c r="I1648" s="6"/>
      <c r="J1648" s="5"/>
      <c r="K1648" s="6"/>
      <c r="L1648" s="6"/>
      <c r="M1648" s="6"/>
    </row>
    <row r="1649" spans="1:13" ht="30" x14ac:dyDescent="0.25">
      <c r="A1649" s="5" t="s">
        <v>140</v>
      </c>
      <c r="B1649" s="5" t="s">
        <v>139</v>
      </c>
      <c r="C1649" s="5" t="s">
        <v>158</v>
      </c>
      <c r="D1649" s="5" t="s">
        <v>5125</v>
      </c>
      <c r="E1649" s="8" t="s">
        <v>5126</v>
      </c>
      <c r="F1649" s="8" t="s">
        <v>5127</v>
      </c>
      <c r="G1649" s="5" t="s">
        <v>442</v>
      </c>
      <c r="H1649" s="6">
        <v>35100000</v>
      </c>
      <c r="I1649" s="6">
        <v>10530000</v>
      </c>
      <c r="J1649" s="7">
        <v>0.3</v>
      </c>
      <c r="K1649" s="6"/>
      <c r="L1649" s="6"/>
      <c r="M1649" s="6">
        <v>10530000</v>
      </c>
    </row>
    <row r="1650" spans="1:13" ht="45" x14ac:dyDescent="0.25">
      <c r="A1650" s="5" t="s">
        <v>140</v>
      </c>
      <c r="B1650" s="5" t="s">
        <v>139</v>
      </c>
      <c r="C1650" s="5" t="s">
        <v>230</v>
      </c>
      <c r="D1650" s="5" t="s">
        <v>5128</v>
      </c>
      <c r="E1650" s="8" t="s">
        <v>5129</v>
      </c>
      <c r="F1650" s="8" t="s">
        <v>5130</v>
      </c>
      <c r="G1650" s="5" t="s">
        <v>442</v>
      </c>
      <c r="H1650" s="6">
        <v>1085926</v>
      </c>
      <c r="I1650" s="6"/>
      <c r="J1650" s="5"/>
      <c r="K1650" s="6"/>
      <c r="L1650" s="6"/>
      <c r="M1650" s="6"/>
    </row>
    <row r="1651" spans="1:13" ht="30" x14ac:dyDescent="0.25">
      <c r="A1651" s="5" t="s">
        <v>140</v>
      </c>
      <c r="B1651" s="5" t="s">
        <v>139</v>
      </c>
      <c r="C1651" s="5" t="s">
        <v>230</v>
      </c>
      <c r="D1651" s="5" t="s">
        <v>5131</v>
      </c>
      <c r="E1651" s="8" t="s">
        <v>5132</v>
      </c>
      <c r="F1651" s="8" t="s">
        <v>5133</v>
      </c>
      <c r="G1651" s="5" t="s">
        <v>442</v>
      </c>
      <c r="H1651" s="6">
        <v>1040000</v>
      </c>
      <c r="I1651" s="6"/>
      <c r="J1651" s="5"/>
      <c r="K1651" s="6"/>
      <c r="L1651" s="6"/>
      <c r="M1651" s="6"/>
    </row>
    <row r="1652" spans="1:13" ht="45" x14ac:dyDescent="0.25">
      <c r="A1652" s="5" t="s">
        <v>140</v>
      </c>
      <c r="B1652" s="5" t="s">
        <v>139</v>
      </c>
      <c r="C1652" s="5" t="s">
        <v>230</v>
      </c>
      <c r="D1652" s="5" t="s">
        <v>5134</v>
      </c>
      <c r="E1652" s="8" t="s">
        <v>5129</v>
      </c>
      <c r="F1652" s="8" t="s">
        <v>5135</v>
      </c>
      <c r="G1652" s="5" t="s">
        <v>442</v>
      </c>
      <c r="H1652" s="6">
        <v>1038510</v>
      </c>
      <c r="I1652" s="6"/>
      <c r="J1652" s="5"/>
      <c r="K1652" s="6"/>
      <c r="L1652" s="6"/>
      <c r="M1652" s="6"/>
    </row>
    <row r="1653" spans="1:13" ht="45" x14ac:dyDescent="0.25">
      <c r="A1653" s="5" t="s">
        <v>140</v>
      </c>
      <c r="B1653" s="5" t="s">
        <v>139</v>
      </c>
      <c r="C1653" s="5" t="s">
        <v>230</v>
      </c>
      <c r="D1653" s="5" t="s">
        <v>5136</v>
      </c>
      <c r="E1653" s="8" t="s">
        <v>5129</v>
      </c>
      <c r="F1653" s="8" t="s">
        <v>5137</v>
      </c>
      <c r="G1653" s="5" t="s">
        <v>442</v>
      </c>
      <c r="H1653" s="6">
        <v>1120995</v>
      </c>
      <c r="I1653" s="6"/>
      <c r="J1653" s="5"/>
      <c r="K1653" s="6"/>
      <c r="L1653" s="6"/>
      <c r="M1653" s="6"/>
    </row>
    <row r="1654" spans="1:13" ht="30" x14ac:dyDescent="0.25">
      <c r="A1654" s="5" t="s">
        <v>140</v>
      </c>
      <c r="B1654" s="5" t="s">
        <v>139</v>
      </c>
      <c r="C1654" s="5" t="s">
        <v>230</v>
      </c>
      <c r="D1654" s="5" t="s">
        <v>5138</v>
      </c>
      <c r="E1654" s="8" t="s">
        <v>5139</v>
      </c>
      <c r="F1654" s="8" t="s">
        <v>5140</v>
      </c>
      <c r="G1654" s="5" t="s">
        <v>442</v>
      </c>
      <c r="H1654" s="6">
        <v>545987</v>
      </c>
      <c r="I1654" s="6"/>
      <c r="J1654" s="5"/>
      <c r="K1654" s="6"/>
      <c r="L1654" s="6"/>
      <c r="M1654" s="6"/>
    </row>
    <row r="1655" spans="1:13" ht="45" x14ac:dyDescent="0.25">
      <c r="A1655" s="5" t="s">
        <v>140</v>
      </c>
      <c r="B1655" s="5" t="s">
        <v>139</v>
      </c>
      <c r="C1655" s="5" t="s">
        <v>230</v>
      </c>
      <c r="D1655" s="5" t="s">
        <v>5141</v>
      </c>
      <c r="E1655" s="8" t="s">
        <v>5142</v>
      </c>
      <c r="F1655" s="8" t="s">
        <v>5143</v>
      </c>
      <c r="G1655" s="5" t="s">
        <v>442</v>
      </c>
      <c r="H1655" s="6">
        <v>877090</v>
      </c>
      <c r="I1655" s="6"/>
      <c r="J1655" s="5"/>
      <c r="K1655" s="6"/>
      <c r="L1655" s="6"/>
      <c r="M1655" s="6"/>
    </row>
    <row r="1656" spans="1:13" ht="45" x14ac:dyDescent="0.25">
      <c r="A1656" s="5" t="s">
        <v>140</v>
      </c>
      <c r="B1656" s="5" t="s">
        <v>139</v>
      </c>
      <c r="C1656" s="5" t="s">
        <v>230</v>
      </c>
      <c r="D1656" s="5" t="s">
        <v>5144</v>
      </c>
      <c r="E1656" s="8" t="s">
        <v>5145</v>
      </c>
      <c r="F1656" s="8" t="s">
        <v>5146</v>
      </c>
      <c r="G1656" s="5" t="s">
        <v>442</v>
      </c>
      <c r="H1656" s="6">
        <v>880485</v>
      </c>
      <c r="I1656" s="6"/>
      <c r="J1656" s="5"/>
      <c r="K1656" s="6"/>
      <c r="L1656" s="6"/>
      <c r="M1656" s="6"/>
    </row>
    <row r="1657" spans="1:13" ht="45" x14ac:dyDescent="0.25">
      <c r="A1657" s="5" t="s">
        <v>140</v>
      </c>
      <c r="B1657" s="5" t="s">
        <v>139</v>
      </c>
      <c r="C1657" s="5" t="s">
        <v>230</v>
      </c>
      <c r="D1657" s="5" t="s">
        <v>5147</v>
      </c>
      <c r="E1657" s="8" t="s">
        <v>5148</v>
      </c>
      <c r="F1657" s="8" t="s">
        <v>5149</v>
      </c>
      <c r="G1657" s="5" t="s">
        <v>442</v>
      </c>
      <c r="H1657" s="6">
        <v>2665920</v>
      </c>
      <c r="I1657" s="6"/>
      <c r="J1657" s="5"/>
      <c r="K1657" s="6"/>
      <c r="L1657" s="6"/>
      <c r="M1657" s="6"/>
    </row>
    <row r="1658" spans="1:13" ht="45" x14ac:dyDescent="0.25">
      <c r="A1658" s="5" t="s">
        <v>140</v>
      </c>
      <c r="B1658" s="5" t="s">
        <v>139</v>
      </c>
      <c r="C1658" s="5" t="s">
        <v>230</v>
      </c>
      <c r="D1658" s="5" t="s">
        <v>5150</v>
      </c>
      <c r="E1658" s="8" t="s">
        <v>5151</v>
      </c>
      <c r="F1658" s="8" t="s">
        <v>5152</v>
      </c>
      <c r="G1658" s="5" t="s">
        <v>442</v>
      </c>
      <c r="H1658" s="6">
        <v>1388800</v>
      </c>
      <c r="I1658" s="6"/>
      <c r="J1658" s="5"/>
      <c r="K1658" s="6"/>
      <c r="L1658" s="6"/>
      <c r="M1658" s="6"/>
    </row>
    <row r="1659" spans="1:13" ht="45" x14ac:dyDescent="0.25">
      <c r="A1659" s="5" t="s">
        <v>140</v>
      </c>
      <c r="B1659" s="5" t="s">
        <v>139</v>
      </c>
      <c r="C1659" s="5" t="s">
        <v>230</v>
      </c>
      <c r="D1659" s="5" t="s">
        <v>5153</v>
      </c>
      <c r="E1659" s="8" t="s">
        <v>5154</v>
      </c>
      <c r="F1659" s="8" t="s">
        <v>5155</v>
      </c>
      <c r="G1659" s="5" t="s">
        <v>442</v>
      </c>
      <c r="H1659" s="6">
        <v>1388800</v>
      </c>
      <c r="I1659" s="6"/>
      <c r="J1659" s="5"/>
      <c r="K1659" s="6"/>
      <c r="L1659" s="6"/>
      <c r="M1659" s="6"/>
    </row>
    <row r="1660" spans="1:13" ht="30" x14ac:dyDescent="0.25">
      <c r="A1660" s="5" t="s">
        <v>140</v>
      </c>
      <c r="B1660" s="5" t="s">
        <v>139</v>
      </c>
      <c r="C1660" s="5" t="s">
        <v>230</v>
      </c>
      <c r="D1660" s="5" t="s">
        <v>5156</v>
      </c>
      <c r="E1660" s="8" t="s">
        <v>5157</v>
      </c>
      <c r="F1660" s="8" t="s">
        <v>5158</v>
      </c>
      <c r="G1660" s="5" t="s">
        <v>442</v>
      </c>
      <c r="H1660" s="6">
        <v>492000</v>
      </c>
      <c r="I1660" s="6"/>
      <c r="J1660" s="5"/>
      <c r="K1660" s="6"/>
      <c r="L1660" s="6"/>
      <c r="M1660" s="6"/>
    </row>
    <row r="1661" spans="1:13" ht="45" x14ac:dyDescent="0.25">
      <c r="A1661" s="5" t="s">
        <v>140</v>
      </c>
      <c r="B1661" s="5" t="s">
        <v>139</v>
      </c>
      <c r="C1661" s="5" t="s">
        <v>230</v>
      </c>
      <c r="D1661" s="5" t="s">
        <v>5159</v>
      </c>
      <c r="E1661" s="8" t="s">
        <v>5160</v>
      </c>
      <c r="F1661" s="8" t="s">
        <v>5161</v>
      </c>
      <c r="G1661" s="5" t="s">
        <v>442</v>
      </c>
      <c r="H1661" s="6">
        <v>625600</v>
      </c>
      <c r="I1661" s="6"/>
      <c r="J1661" s="5"/>
      <c r="K1661" s="6"/>
      <c r="L1661" s="6"/>
      <c r="M1661" s="6"/>
    </row>
    <row r="1662" spans="1:13" ht="30" x14ac:dyDescent="0.25">
      <c r="A1662" s="5" t="s">
        <v>140</v>
      </c>
      <c r="B1662" s="5" t="s">
        <v>139</v>
      </c>
      <c r="C1662" s="5" t="s">
        <v>230</v>
      </c>
      <c r="D1662" s="5" t="s">
        <v>5162</v>
      </c>
      <c r="E1662" s="8" t="s">
        <v>5157</v>
      </c>
      <c r="F1662" s="8" t="s">
        <v>5163</v>
      </c>
      <c r="G1662" s="5" t="s">
        <v>442</v>
      </c>
      <c r="H1662" s="6">
        <v>492000</v>
      </c>
      <c r="I1662" s="6"/>
      <c r="J1662" s="5"/>
      <c r="K1662" s="6"/>
      <c r="L1662" s="6"/>
      <c r="M1662" s="6"/>
    </row>
    <row r="1663" spans="1:13" ht="45" x14ac:dyDescent="0.25">
      <c r="A1663" s="5" t="s">
        <v>140</v>
      </c>
      <c r="B1663" s="5" t="s">
        <v>139</v>
      </c>
      <c r="C1663" s="5" t="s">
        <v>230</v>
      </c>
      <c r="D1663" s="5" t="s">
        <v>5164</v>
      </c>
      <c r="E1663" s="8" t="s">
        <v>5160</v>
      </c>
      <c r="F1663" s="8" t="s">
        <v>5165</v>
      </c>
      <c r="G1663" s="5" t="s">
        <v>442</v>
      </c>
      <c r="H1663" s="6">
        <v>625600</v>
      </c>
      <c r="I1663" s="6"/>
      <c r="J1663" s="5"/>
      <c r="K1663" s="6"/>
      <c r="L1663" s="6"/>
      <c r="M1663" s="6"/>
    </row>
    <row r="1664" spans="1:13" ht="30" x14ac:dyDescent="0.25">
      <c r="A1664" s="5" t="s">
        <v>140</v>
      </c>
      <c r="B1664" s="5" t="s">
        <v>147</v>
      </c>
      <c r="C1664" s="5" t="s">
        <v>150</v>
      </c>
      <c r="D1664" s="5" t="s">
        <v>5166</v>
      </c>
      <c r="E1664" s="8" t="s">
        <v>5167</v>
      </c>
      <c r="F1664" s="8" t="s">
        <v>5168</v>
      </c>
      <c r="G1664" s="5" t="s">
        <v>442</v>
      </c>
      <c r="H1664" s="6">
        <v>257518</v>
      </c>
      <c r="I1664" s="6">
        <v>31844</v>
      </c>
      <c r="J1664" s="7">
        <v>0.1237</v>
      </c>
      <c r="K1664" s="6">
        <v>14695</v>
      </c>
      <c r="L1664" s="6">
        <v>210980</v>
      </c>
      <c r="M1664" s="6">
        <v>257518</v>
      </c>
    </row>
    <row r="1665" spans="1:13" x14ac:dyDescent="0.25">
      <c r="A1665" s="5" t="s">
        <v>140</v>
      </c>
      <c r="B1665" s="5" t="s">
        <v>147</v>
      </c>
      <c r="C1665" s="5" t="s">
        <v>150</v>
      </c>
      <c r="D1665" s="5" t="s">
        <v>5169</v>
      </c>
      <c r="E1665" s="8" t="s">
        <v>5170</v>
      </c>
      <c r="F1665" s="8" t="s">
        <v>5171</v>
      </c>
      <c r="G1665" s="5" t="s">
        <v>446</v>
      </c>
      <c r="H1665" s="6">
        <v>22350</v>
      </c>
      <c r="I1665" s="6">
        <v>22350</v>
      </c>
      <c r="J1665" s="7">
        <v>1</v>
      </c>
      <c r="K1665" s="6"/>
      <c r="L1665" s="6"/>
      <c r="M1665" s="6">
        <v>22350</v>
      </c>
    </row>
    <row r="1666" spans="1:13" x14ac:dyDescent="0.25">
      <c r="A1666" s="5" t="s">
        <v>140</v>
      </c>
      <c r="B1666" s="5" t="s">
        <v>147</v>
      </c>
      <c r="C1666" s="5" t="s">
        <v>150</v>
      </c>
      <c r="D1666" s="5" t="s">
        <v>5172</v>
      </c>
      <c r="E1666" s="8" t="s">
        <v>5173</v>
      </c>
      <c r="F1666" s="8" t="s">
        <v>5174</v>
      </c>
      <c r="G1666" s="5" t="s">
        <v>442</v>
      </c>
      <c r="H1666" s="6">
        <v>510000</v>
      </c>
      <c r="I1666" s="6"/>
      <c r="J1666" s="5"/>
      <c r="K1666" s="6"/>
      <c r="L1666" s="6"/>
      <c r="M1666" s="6"/>
    </row>
    <row r="1667" spans="1:13" ht="30" x14ac:dyDescent="0.25">
      <c r="A1667" s="5" t="s">
        <v>140</v>
      </c>
      <c r="B1667" s="5" t="s">
        <v>147</v>
      </c>
      <c r="C1667" s="5" t="s">
        <v>150</v>
      </c>
      <c r="D1667" s="5" t="s">
        <v>5175</v>
      </c>
      <c r="E1667" s="8" t="s">
        <v>5176</v>
      </c>
      <c r="F1667" s="8" t="s">
        <v>5177</v>
      </c>
      <c r="G1667" s="5" t="s">
        <v>442</v>
      </c>
      <c r="H1667" s="6">
        <v>704659</v>
      </c>
      <c r="I1667" s="6"/>
      <c r="J1667" s="5"/>
      <c r="K1667" s="6"/>
      <c r="L1667" s="6">
        <v>316746</v>
      </c>
      <c r="M1667" s="6">
        <v>316746</v>
      </c>
    </row>
    <row r="1668" spans="1:13" ht="30" x14ac:dyDescent="0.25">
      <c r="A1668" s="5" t="s">
        <v>140</v>
      </c>
      <c r="B1668" s="5" t="s">
        <v>147</v>
      </c>
      <c r="C1668" s="5" t="s">
        <v>150</v>
      </c>
      <c r="D1668" s="5" t="s">
        <v>5178</v>
      </c>
      <c r="E1668" s="8" t="s">
        <v>5179</v>
      </c>
      <c r="F1668" s="8" t="s">
        <v>5180</v>
      </c>
      <c r="G1668" s="5" t="s">
        <v>442</v>
      </c>
      <c r="H1668" s="6">
        <v>228000</v>
      </c>
      <c r="I1668" s="6"/>
      <c r="J1668" s="5"/>
      <c r="K1668" s="6"/>
      <c r="L1668" s="6">
        <v>205200</v>
      </c>
      <c r="M1668" s="6">
        <v>205200</v>
      </c>
    </row>
    <row r="1669" spans="1:13" x14ac:dyDescent="0.25">
      <c r="A1669" s="5" t="s">
        <v>140</v>
      </c>
      <c r="B1669" s="5" t="s">
        <v>147</v>
      </c>
      <c r="C1669" s="5" t="s">
        <v>150</v>
      </c>
      <c r="D1669" s="5" t="s">
        <v>5181</v>
      </c>
      <c r="E1669" s="8" t="s">
        <v>5182</v>
      </c>
      <c r="F1669" s="8" t="s">
        <v>5183</v>
      </c>
      <c r="G1669" s="5" t="s">
        <v>442</v>
      </c>
      <c r="H1669" s="6">
        <v>262400</v>
      </c>
      <c r="I1669" s="6"/>
      <c r="J1669" s="5"/>
      <c r="K1669" s="6"/>
      <c r="L1669" s="6">
        <v>128750</v>
      </c>
      <c r="M1669" s="6">
        <v>128750</v>
      </c>
    </row>
    <row r="1670" spans="1:13" x14ac:dyDescent="0.25">
      <c r="A1670" s="5" t="s">
        <v>140</v>
      </c>
      <c r="B1670" s="5" t="s">
        <v>147</v>
      </c>
      <c r="C1670" s="5" t="s">
        <v>150</v>
      </c>
      <c r="D1670" s="5" t="s">
        <v>5184</v>
      </c>
      <c r="E1670" s="8" t="s">
        <v>5185</v>
      </c>
      <c r="F1670" s="8" t="s">
        <v>5183</v>
      </c>
      <c r="G1670" s="5" t="s">
        <v>442</v>
      </c>
      <c r="H1670" s="6">
        <v>78320</v>
      </c>
      <c r="I1670" s="6"/>
      <c r="J1670" s="5"/>
      <c r="K1670" s="6"/>
      <c r="L1670" s="6">
        <v>36000</v>
      </c>
      <c r="M1670" s="6">
        <v>36000</v>
      </c>
    </row>
    <row r="1671" spans="1:13" x14ac:dyDescent="0.25">
      <c r="A1671" s="5" t="s">
        <v>140</v>
      </c>
      <c r="B1671" s="5" t="s">
        <v>147</v>
      </c>
      <c r="C1671" s="5" t="s">
        <v>150</v>
      </c>
      <c r="D1671" s="5" t="s">
        <v>5186</v>
      </c>
      <c r="E1671" s="8" t="s">
        <v>5187</v>
      </c>
      <c r="F1671" s="8" t="s">
        <v>5188</v>
      </c>
      <c r="G1671" s="5" t="s">
        <v>442</v>
      </c>
      <c r="H1671" s="6">
        <v>68477</v>
      </c>
      <c r="I1671" s="6"/>
      <c r="J1671" s="5"/>
      <c r="K1671" s="6"/>
      <c r="L1671" s="6">
        <v>68477</v>
      </c>
      <c r="M1671" s="6">
        <v>68477</v>
      </c>
    </row>
    <row r="1672" spans="1:13" ht="30" x14ac:dyDescent="0.25">
      <c r="A1672" s="5" t="s">
        <v>140</v>
      </c>
      <c r="B1672" s="5" t="s">
        <v>147</v>
      </c>
      <c r="C1672" s="5" t="s">
        <v>150</v>
      </c>
      <c r="D1672" s="5" t="s">
        <v>5189</v>
      </c>
      <c r="E1672" s="8" t="s">
        <v>5190</v>
      </c>
      <c r="F1672" s="8" t="s">
        <v>5183</v>
      </c>
      <c r="G1672" s="5" t="s">
        <v>442</v>
      </c>
      <c r="H1672" s="6">
        <v>134600</v>
      </c>
      <c r="I1672" s="6">
        <v>92578</v>
      </c>
      <c r="J1672" s="7">
        <v>0.68779999999999997</v>
      </c>
      <c r="K1672" s="6"/>
      <c r="L1672" s="6"/>
      <c r="M1672" s="6">
        <v>92578</v>
      </c>
    </row>
    <row r="1673" spans="1:13" ht="30" x14ac:dyDescent="0.25">
      <c r="A1673" s="5" t="s">
        <v>140</v>
      </c>
      <c r="B1673" s="5" t="s">
        <v>147</v>
      </c>
      <c r="C1673" s="5" t="s">
        <v>150</v>
      </c>
      <c r="D1673" s="5" t="s">
        <v>5191</v>
      </c>
      <c r="E1673" s="8" t="s">
        <v>5192</v>
      </c>
      <c r="F1673" s="8" t="s">
        <v>5193</v>
      </c>
      <c r="G1673" s="5" t="s">
        <v>446</v>
      </c>
      <c r="H1673" s="6">
        <v>74067</v>
      </c>
      <c r="I1673" s="6">
        <v>74067</v>
      </c>
      <c r="J1673" s="7">
        <v>0.70540000000000003</v>
      </c>
      <c r="K1673" s="6"/>
      <c r="L1673" s="6"/>
      <c r="M1673" s="6">
        <v>74067</v>
      </c>
    </row>
    <row r="1674" spans="1:13" ht="45" x14ac:dyDescent="0.25">
      <c r="A1674" s="5" t="s">
        <v>140</v>
      </c>
      <c r="B1674" s="5" t="s">
        <v>147</v>
      </c>
      <c r="C1674" s="5" t="s">
        <v>150</v>
      </c>
      <c r="D1674" s="5" t="s">
        <v>5194</v>
      </c>
      <c r="E1674" s="8" t="s">
        <v>5195</v>
      </c>
      <c r="F1674" s="8" t="s">
        <v>5196</v>
      </c>
      <c r="G1674" s="5" t="s">
        <v>442</v>
      </c>
      <c r="H1674" s="6">
        <v>780600</v>
      </c>
      <c r="I1674" s="6"/>
      <c r="J1674" s="5"/>
      <c r="K1674" s="6">
        <v>102972</v>
      </c>
      <c r="L1674" s="6">
        <v>456651</v>
      </c>
      <c r="M1674" s="6">
        <v>559623</v>
      </c>
    </row>
    <row r="1675" spans="1:13" x14ac:dyDescent="0.25">
      <c r="A1675" s="5" t="s">
        <v>140</v>
      </c>
      <c r="B1675" s="5" t="s">
        <v>147</v>
      </c>
      <c r="C1675" s="5" t="s">
        <v>150</v>
      </c>
      <c r="D1675" s="5" t="s">
        <v>5197</v>
      </c>
      <c r="E1675" s="8" t="s">
        <v>5198</v>
      </c>
      <c r="F1675" s="8" t="s">
        <v>5199</v>
      </c>
      <c r="G1675" s="5" t="s">
        <v>446</v>
      </c>
      <c r="H1675" s="6">
        <v>53737</v>
      </c>
      <c r="I1675" s="6">
        <v>53737</v>
      </c>
      <c r="J1675" s="7">
        <v>0.78839999999999999</v>
      </c>
      <c r="K1675" s="6"/>
      <c r="L1675" s="6"/>
      <c r="M1675" s="6">
        <v>53737</v>
      </c>
    </row>
    <row r="1676" spans="1:13" ht="30" x14ac:dyDescent="0.25">
      <c r="A1676" s="5" t="s">
        <v>140</v>
      </c>
      <c r="B1676" s="5" t="s">
        <v>147</v>
      </c>
      <c r="C1676" s="5" t="s">
        <v>150</v>
      </c>
      <c r="D1676" s="5" t="s">
        <v>5200</v>
      </c>
      <c r="E1676" s="8" t="s">
        <v>5201</v>
      </c>
      <c r="F1676" s="8" t="s">
        <v>5202</v>
      </c>
      <c r="G1676" s="5" t="s">
        <v>442</v>
      </c>
      <c r="H1676" s="6">
        <v>598092</v>
      </c>
      <c r="I1676" s="6">
        <v>294295</v>
      </c>
      <c r="J1676" s="7">
        <v>0.49209999999999998</v>
      </c>
      <c r="K1676" s="6"/>
      <c r="L1676" s="6">
        <v>100000</v>
      </c>
      <c r="M1676" s="6">
        <v>394295</v>
      </c>
    </row>
    <row r="1677" spans="1:13" ht="30" x14ac:dyDescent="0.25">
      <c r="A1677" s="5" t="s">
        <v>140</v>
      </c>
      <c r="B1677" s="5" t="s">
        <v>147</v>
      </c>
      <c r="C1677" s="5" t="s">
        <v>150</v>
      </c>
      <c r="D1677" s="5" t="s">
        <v>5203</v>
      </c>
      <c r="E1677" s="8" t="s">
        <v>5204</v>
      </c>
      <c r="F1677" s="8" t="s">
        <v>5180</v>
      </c>
      <c r="G1677" s="5" t="s">
        <v>442</v>
      </c>
      <c r="H1677" s="6">
        <v>270000</v>
      </c>
      <c r="I1677" s="6"/>
      <c r="J1677" s="5"/>
      <c r="K1677" s="6"/>
      <c r="L1677" s="6">
        <v>270000</v>
      </c>
      <c r="M1677" s="6">
        <v>270000</v>
      </c>
    </row>
    <row r="1678" spans="1:13" ht="30" x14ac:dyDescent="0.25">
      <c r="A1678" s="5" t="s">
        <v>140</v>
      </c>
      <c r="B1678" s="5" t="s">
        <v>147</v>
      </c>
      <c r="C1678" s="5" t="s">
        <v>150</v>
      </c>
      <c r="D1678" s="5" t="s">
        <v>5205</v>
      </c>
      <c r="E1678" s="8" t="s">
        <v>5206</v>
      </c>
      <c r="F1678" s="8" t="s">
        <v>5207</v>
      </c>
      <c r="G1678" s="5" t="s">
        <v>446</v>
      </c>
      <c r="H1678" s="6">
        <v>91890</v>
      </c>
      <c r="I1678" s="6">
        <v>91890</v>
      </c>
      <c r="J1678" s="7">
        <v>0.85819999999999996</v>
      </c>
      <c r="K1678" s="6"/>
      <c r="L1678" s="6"/>
      <c r="M1678" s="6">
        <v>91890</v>
      </c>
    </row>
    <row r="1679" spans="1:13" x14ac:dyDescent="0.25">
      <c r="A1679" s="5" t="s">
        <v>140</v>
      </c>
      <c r="B1679" s="5" t="s">
        <v>147</v>
      </c>
      <c r="C1679" s="5" t="s">
        <v>150</v>
      </c>
      <c r="D1679" s="5" t="s">
        <v>5208</v>
      </c>
      <c r="E1679" s="8" t="s">
        <v>5209</v>
      </c>
      <c r="F1679" s="8" t="s">
        <v>5210</v>
      </c>
      <c r="G1679" s="5" t="s">
        <v>442</v>
      </c>
      <c r="H1679" s="6">
        <v>340000</v>
      </c>
      <c r="I1679" s="6"/>
      <c r="J1679" s="5"/>
      <c r="K1679" s="6"/>
      <c r="L1679" s="6">
        <v>200000</v>
      </c>
      <c r="M1679" s="6">
        <v>200000</v>
      </c>
    </row>
    <row r="1680" spans="1:13" ht="30" x14ac:dyDescent="0.25">
      <c r="A1680" s="5" t="s">
        <v>140</v>
      </c>
      <c r="B1680" s="5" t="s">
        <v>147</v>
      </c>
      <c r="C1680" s="5" t="s">
        <v>150</v>
      </c>
      <c r="D1680" s="5" t="s">
        <v>5211</v>
      </c>
      <c r="E1680" s="8" t="s">
        <v>5212</v>
      </c>
      <c r="F1680" s="8" t="s">
        <v>5180</v>
      </c>
      <c r="G1680" s="5" t="s">
        <v>442</v>
      </c>
      <c r="H1680" s="6">
        <v>82500</v>
      </c>
      <c r="I1680" s="6"/>
      <c r="J1680" s="5"/>
      <c r="K1680" s="6"/>
      <c r="L1680" s="6">
        <v>74250</v>
      </c>
      <c r="M1680" s="6">
        <v>74250</v>
      </c>
    </row>
    <row r="1681" spans="1:13" ht="30" x14ac:dyDescent="0.25">
      <c r="A1681" s="5" t="s">
        <v>140</v>
      </c>
      <c r="B1681" s="5" t="s">
        <v>147</v>
      </c>
      <c r="C1681" s="5" t="s">
        <v>150</v>
      </c>
      <c r="D1681" s="5" t="s">
        <v>5213</v>
      </c>
      <c r="E1681" s="8" t="s">
        <v>5214</v>
      </c>
      <c r="F1681" s="8" t="s">
        <v>5202</v>
      </c>
      <c r="G1681" s="5" t="s">
        <v>442</v>
      </c>
      <c r="H1681" s="6">
        <v>342890</v>
      </c>
      <c r="I1681" s="6"/>
      <c r="J1681" s="5"/>
      <c r="K1681" s="6"/>
      <c r="L1681" s="6">
        <v>183000</v>
      </c>
      <c r="M1681" s="6">
        <v>183000</v>
      </c>
    </row>
    <row r="1682" spans="1:13" ht="30" x14ac:dyDescent="0.25">
      <c r="A1682" s="5" t="s">
        <v>140</v>
      </c>
      <c r="B1682" s="5" t="s">
        <v>147</v>
      </c>
      <c r="C1682" s="5" t="s">
        <v>150</v>
      </c>
      <c r="D1682" s="5" t="s">
        <v>5215</v>
      </c>
      <c r="E1682" s="8" t="s">
        <v>5216</v>
      </c>
      <c r="F1682" s="8" t="s">
        <v>5199</v>
      </c>
      <c r="G1682" s="5" t="s">
        <v>446</v>
      </c>
      <c r="H1682" s="6">
        <v>48113</v>
      </c>
      <c r="I1682" s="6">
        <v>48113</v>
      </c>
      <c r="J1682" s="7">
        <v>1</v>
      </c>
      <c r="K1682" s="6"/>
      <c r="L1682" s="6"/>
      <c r="M1682" s="6">
        <v>48113</v>
      </c>
    </row>
    <row r="1683" spans="1:13" x14ac:dyDescent="0.25">
      <c r="A1683" s="5" t="s">
        <v>140</v>
      </c>
      <c r="B1683" s="5" t="s">
        <v>147</v>
      </c>
      <c r="C1683" s="5" t="s">
        <v>150</v>
      </c>
      <c r="D1683" s="5" t="s">
        <v>5217</v>
      </c>
      <c r="E1683" s="8" t="s">
        <v>5218</v>
      </c>
      <c r="F1683" s="8" t="s">
        <v>5219</v>
      </c>
      <c r="G1683" s="5" t="s">
        <v>442</v>
      </c>
      <c r="H1683" s="6">
        <v>200000</v>
      </c>
      <c r="I1683" s="6"/>
      <c r="J1683" s="5"/>
      <c r="K1683" s="6"/>
      <c r="L1683" s="6">
        <v>100000</v>
      </c>
      <c r="M1683" s="6">
        <v>100000</v>
      </c>
    </row>
    <row r="1684" spans="1:13" x14ac:dyDescent="0.25">
      <c r="A1684" s="5" t="s">
        <v>140</v>
      </c>
      <c r="B1684" s="5" t="s">
        <v>147</v>
      </c>
      <c r="C1684" s="5" t="s">
        <v>150</v>
      </c>
      <c r="D1684" s="5" t="s">
        <v>5220</v>
      </c>
      <c r="E1684" s="8" t="s">
        <v>5221</v>
      </c>
      <c r="F1684" s="8" t="s">
        <v>847</v>
      </c>
      <c r="G1684" s="5" t="s">
        <v>442</v>
      </c>
      <c r="H1684" s="6">
        <v>160000</v>
      </c>
      <c r="I1684" s="6"/>
      <c r="J1684" s="5"/>
      <c r="K1684" s="6"/>
      <c r="L1684" s="6"/>
      <c r="M1684" s="6"/>
    </row>
    <row r="1685" spans="1:13" x14ac:dyDescent="0.25">
      <c r="A1685" s="5" t="s">
        <v>140</v>
      </c>
      <c r="B1685" s="5" t="s">
        <v>147</v>
      </c>
      <c r="C1685" s="5" t="s">
        <v>150</v>
      </c>
      <c r="D1685" s="5" t="s">
        <v>5222</v>
      </c>
      <c r="E1685" s="8" t="s">
        <v>5223</v>
      </c>
      <c r="F1685" s="8" t="s">
        <v>5199</v>
      </c>
      <c r="G1685" s="5" t="s">
        <v>446</v>
      </c>
      <c r="H1685" s="6">
        <v>340000</v>
      </c>
      <c r="I1685" s="6">
        <v>340000</v>
      </c>
      <c r="J1685" s="7">
        <v>1</v>
      </c>
      <c r="K1685" s="6"/>
      <c r="L1685" s="6"/>
      <c r="M1685" s="6">
        <v>340000</v>
      </c>
    </row>
    <row r="1686" spans="1:13" ht="30" x14ac:dyDescent="0.25">
      <c r="A1686" s="5" t="s">
        <v>140</v>
      </c>
      <c r="B1686" s="5" t="s">
        <v>147</v>
      </c>
      <c r="C1686" s="5" t="s">
        <v>150</v>
      </c>
      <c r="D1686" s="5" t="s">
        <v>5224</v>
      </c>
      <c r="E1686" s="8" t="s">
        <v>5225</v>
      </c>
      <c r="F1686" s="8" t="s">
        <v>789</v>
      </c>
      <c r="G1686" s="5" t="s">
        <v>442</v>
      </c>
      <c r="H1686" s="6">
        <v>320000</v>
      </c>
      <c r="I1686" s="6"/>
      <c r="J1686" s="5"/>
      <c r="K1686" s="6"/>
      <c r="L1686" s="6">
        <v>320000</v>
      </c>
      <c r="M1686" s="6">
        <v>320000</v>
      </c>
    </row>
    <row r="1687" spans="1:13" ht="30" x14ac:dyDescent="0.25">
      <c r="A1687" s="5" t="s">
        <v>140</v>
      </c>
      <c r="B1687" s="5" t="s">
        <v>147</v>
      </c>
      <c r="C1687" s="5" t="s">
        <v>150</v>
      </c>
      <c r="D1687" s="5" t="s">
        <v>5226</v>
      </c>
      <c r="E1687" s="8" t="s">
        <v>5227</v>
      </c>
      <c r="F1687" s="8" t="s">
        <v>5199</v>
      </c>
      <c r="G1687" s="5" t="s">
        <v>442</v>
      </c>
      <c r="H1687" s="6">
        <v>72500</v>
      </c>
      <c r="I1687" s="6"/>
      <c r="J1687" s="5"/>
      <c r="K1687" s="6"/>
      <c r="L1687" s="6"/>
      <c r="M1687" s="6"/>
    </row>
    <row r="1688" spans="1:13" ht="30" x14ac:dyDescent="0.25">
      <c r="A1688" s="5" t="s">
        <v>140</v>
      </c>
      <c r="B1688" s="5" t="s">
        <v>147</v>
      </c>
      <c r="C1688" s="5" t="s">
        <v>150</v>
      </c>
      <c r="D1688" s="5" t="s">
        <v>5228</v>
      </c>
      <c r="E1688" s="8" t="s">
        <v>5229</v>
      </c>
      <c r="F1688" s="8" t="s">
        <v>5180</v>
      </c>
      <c r="G1688" s="5" t="s">
        <v>442</v>
      </c>
      <c r="H1688" s="6">
        <v>159000</v>
      </c>
      <c r="I1688" s="6"/>
      <c r="J1688" s="5"/>
      <c r="K1688" s="6"/>
      <c r="L1688" s="6">
        <v>143100</v>
      </c>
      <c r="M1688" s="6">
        <v>143100</v>
      </c>
    </row>
    <row r="1689" spans="1:13" ht="30" x14ac:dyDescent="0.25">
      <c r="A1689" s="5" t="s">
        <v>140</v>
      </c>
      <c r="B1689" s="5" t="s">
        <v>147</v>
      </c>
      <c r="C1689" s="5" t="s">
        <v>150</v>
      </c>
      <c r="D1689" s="5" t="s">
        <v>5230</v>
      </c>
      <c r="E1689" s="8" t="s">
        <v>5231</v>
      </c>
      <c r="F1689" s="8" t="s">
        <v>5202</v>
      </c>
      <c r="G1689" s="5" t="s">
        <v>442</v>
      </c>
      <c r="H1689" s="6">
        <v>584100</v>
      </c>
      <c r="I1689" s="6"/>
      <c r="J1689" s="5"/>
      <c r="K1689" s="6"/>
      <c r="L1689" s="6">
        <v>300000</v>
      </c>
      <c r="M1689" s="6">
        <v>300000</v>
      </c>
    </row>
    <row r="1690" spans="1:13" ht="30" x14ac:dyDescent="0.25">
      <c r="A1690" s="5" t="s">
        <v>140</v>
      </c>
      <c r="B1690" s="5" t="s">
        <v>147</v>
      </c>
      <c r="C1690" s="5" t="s">
        <v>150</v>
      </c>
      <c r="D1690" s="5" t="s">
        <v>5232</v>
      </c>
      <c r="E1690" s="8" t="s">
        <v>5233</v>
      </c>
      <c r="F1690" s="8" t="s">
        <v>5234</v>
      </c>
      <c r="G1690" s="5" t="s">
        <v>442</v>
      </c>
      <c r="H1690" s="6">
        <v>340000</v>
      </c>
      <c r="I1690" s="6"/>
      <c r="J1690" s="5"/>
      <c r="K1690" s="6">
        <v>140103</v>
      </c>
      <c r="L1690" s="6">
        <v>200000</v>
      </c>
      <c r="M1690" s="6">
        <v>340103</v>
      </c>
    </row>
    <row r="1691" spans="1:13" x14ac:dyDescent="0.25">
      <c r="A1691" s="5" t="s">
        <v>140</v>
      </c>
      <c r="B1691" s="5" t="s">
        <v>147</v>
      </c>
      <c r="C1691" s="5" t="s">
        <v>150</v>
      </c>
      <c r="D1691" s="5" t="s">
        <v>5235</v>
      </c>
      <c r="E1691" s="8" t="s">
        <v>5236</v>
      </c>
      <c r="F1691" s="8" t="s">
        <v>5183</v>
      </c>
      <c r="G1691" s="5" t="s">
        <v>442</v>
      </c>
      <c r="H1691" s="6">
        <v>77452</v>
      </c>
      <c r="I1691" s="6"/>
      <c r="J1691" s="5"/>
      <c r="K1691" s="6"/>
      <c r="L1691" s="6">
        <v>29440</v>
      </c>
      <c r="M1691" s="6">
        <v>29440</v>
      </c>
    </row>
    <row r="1692" spans="1:13" ht="30" x14ac:dyDescent="0.25">
      <c r="A1692" s="5" t="s">
        <v>140</v>
      </c>
      <c r="B1692" s="5" t="s">
        <v>147</v>
      </c>
      <c r="C1692" s="5" t="s">
        <v>150</v>
      </c>
      <c r="D1692" s="5" t="s">
        <v>5237</v>
      </c>
      <c r="E1692" s="8" t="s">
        <v>5238</v>
      </c>
      <c r="F1692" s="8" t="s">
        <v>5234</v>
      </c>
      <c r="G1692" s="5" t="s">
        <v>446</v>
      </c>
      <c r="H1692" s="6">
        <v>20085</v>
      </c>
      <c r="I1692" s="6">
        <v>20085</v>
      </c>
      <c r="J1692" s="7">
        <v>1</v>
      </c>
      <c r="K1692" s="6"/>
      <c r="L1692" s="6"/>
      <c r="M1692" s="6">
        <v>20085</v>
      </c>
    </row>
    <row r="1693" spans="1:13" x14ac:dyDescent="0.25">
      <c r="A1693" s="5" t="s">
        <v>140</v>
      </c>
      <c r="B1693" s="5" t="s">
        <v>147</v>
      </c>
      <c r="C1693" s="5" t="s">
        <v>150</v>
      </c>
      <c r="D1693" s="5" t="s">
        <v>5239</v>
      </c>
      <c r="E1693" s="8" t="s">
        <v>5240</v>
      </c>
      <c r="F1693" s="8" t="s">
        <v>5183</v>
      </c>
      <c r="G1693" s="5" t="s">
        <v>446</v>
      </c>
      <c r="H1693" s="6">
        <v>51960</v>
      </c>
      <c r="I1693" s="6">
        <v>51960</v>
      </c>
      <c r="J1693" s="7">
        <v>1</v>
      </c>
      <c r="K1693" s="6"/>
      <c r="L1693" s="6"/>
      <c r="M1693" s="6">
        <v>51960</v>
      </c>
    </row>
    <row r="1694" spans="1:13" x14ac:dyDescent="0.25">
      <c r="A1694" s="5" t="s">
        <v>140</v>
      </c>
      <c r="B1694" s="5" t="s">
        <v>147</v>
      </c>
      <c r="C1694" s="5" t="s">
        <v>150</v>
      </c>
      <c r="D1694" s="5" t="s">
        <v>5241</v>
      </c>
      <c r="E1694" s="8" t="s">
        <v>5242</v>
      </c>
      <c r="F1694" s="8" t="s">
        <v>5183</v>
      </c>
      <c r="G1694" s="5" t="s">
        <v>442</v>
      </c>
      <c r="H1694" s="6">
        <v>151200</v>
      </c>
      <c r="I1694" s="6"/>
      <c r="J1694" s="5"/>
      <c r="K1694" s="6"/>
      <c r="L1694" s="6">
        <v>74160</v>
      </c>
      <c r="M1694" s="6">
        <v>74160</v>
      </c>
    </row>
    <row r="1695" spans="1:13" ht="30" x14ac:dyDescent="0.25">
      <c r="A1695" s="5" t="s">
        <v>140</v>
      </c>
      <c r="B1695" s="5" t="s">
        <v>147</v>
      </c>
      <c r="C1695" s="5" t="s">
        <v>150</v>
      </c>
      <c r="D1695" s="5" t="s">
        <v>5243</v>
      </c>
      <c r="E1695" s="8" t="s">
        <v>5244</v>
      </c>
      <c r="F1695" s="8" t="s">
        <v>5199</v>
      </c>
      <c r="G1695" s="5" t="s">
        <v>442</v>
      </c>
      <c r="H1695" s="6">
        <v>137794</v>
      </c>
      <c r="I1695" s="6">
        <v>1521</v>
      </c>
      <c r="J1695" s="7">
        <v>1.0999999999999999E-2</v>
      </c>
      <c r="K1695" s="6"/>
      <c r="L1695" s="6">
        <v>35000</v>
      </c>
      <c r="M1695" s="6">
        <v>36521</v>
      </c>
    </row>
    <row r="1696" spans="1:13" ht="30" x14ac:dyDescent="0.25">
      <c r="A1696" s="5" t="s">
        <v>140</v>
      </c>
      <c r="B1696" s="5" t="s">
        <v>147</v>
      </c>
      <c r="C1696" s="5" t="s">
        <v>150</v>
      </c>
      <c r="D1696" s="5" t="s">
        <v>5245</v>
      </c>
      <c r="E1696" s="8" t="s">
        <v>5246</v>
      </c>
      <c r="F1696" s="8" t="s">
        <v>5247</v>
      </c>
      <c r="G1696" s="5" t="s">
        <v>446</v>
      </c>
      <c r="H1696" s="6">
        <v>71476</v>
      </c>
      <c r="I1696" s="6">
        <v>71476</v>
      </c>
      <c r="J1696" s="7">
        <v>0.93359999999999999</v>
      </c>
      <c r="K1696" s="6"/>
      <c r="L1696" s="6"/>
      <c r="M1696" s="6">
        <v>71476</v>
      </c>
    </row>
    <row r="1697" spans="1:13" ht="30" x14ac:dyDescent="0.25">
      <c r="A1697" s="5" t="s">
        <v>140</v>
      </c>
      <c r="B1697" s="5" t="s">
        <v>147</v>
      </c>
      <c r="C1697" s="5" t="s">
        <v>150</v>
      </c>
      <c r="D1697" s="5" t="s">
        <v>5248</v>
      </c>
      <c r="E1697" s="8" t="s">
        <v>5249</v>
      </c>
      <c r="F1697" s="8" t="s">
        <v>5180</v>
      </c>
      <c r="G1697" s="5" t="s">
        <v>442</v>
      </c>
      <c r="H1697" s="6">
        <v>135000</v>
      </c>
      <c r="I1697" s="6"/>
      <c r="J1697" s="5"/>
      <c r="K1697" s="6"/>
      <c r="L1697" s="6">
        <v>67500</v>
      </c>
      <c r="M1697" s="6">
        <v>67500</v>
      </c>
    </row>
    <row r="1698" spans="1:13" ht="30" x14ac:dyDescent="0.25">
      <c r="A1698" s="5" t="s">
        <v>140</v>
      </c>
      <c r="B1698" s="5" t="s">
        <v>147</v>
      </c>
      <c r="C1698" s="5" t="s">
        <v>150</v>
      </c>
      <c r="D1698" s="5" t="s">
        <v>5250</v>
      </c>
      <c r="E1698" s="8" t="s">
        <v>5251</v>
      </c>
      <c r="F1698" s="8" t="s">
        <v>5180</v>
      </c>
      <c r="G1698" s="5" t="s">
        <v>442</v>
      </c>
      <c r="H1698" s="6">
        <v>159000</v>
      </c>
      <c r="I1698" s="6"/>
      <c r="J1698" s="5"/>
      <c r="K1698" s="6"/>
      <c r="L1698" s="6">
        <v>79500</v>
      </c>
      <c r="M1698" s="6">
        <v>79500</v>
      </c>
    </row>
    <row r="1699" spans="1:13" ht="30" x14ac:dyDescent="0.25">
      <c r="A1699" s="5" t="s">
        <v>140</v>
      </c>
      <c r="B1699" s="5" t="s">
        <v>147</v>
      </c>
      <c r="C1699" s="5" t="s">
        <v>150</v>
      </c>
      <c r="D1699" s="5" t="s">
        <v>5252</v>
      </c>
      <c r="E1699" s="8" t="s">
        <v>5253</v>
      </c>
      <c r="F1699" s="8" t="s">
        <v>5180</v>
      </c>
      <c r="G1699" s="5" t="s">
        <v>442</v>
      </c>
      <c r="H1699" s="6">
        <v>217500</v>
      </c>
      <c r="I1699" s="6">
        <v>65640</v>
      </c>
      <c r="J1699" s="7">
        <v>0.30180000000000001</v>
      </c>
      <c r="K1699" s="6"/>
      <c r="L1699" s="6">
        <v>112161</v>
      </c>
      <c r="M1699" s="6">
        <v>177801</v>
      </c>
    </row>
    <row r="1700" spans="1:13" x14ac:dyDescent="0.25">
      <c r="A1700" s="5" t="s">
        <v>140</v>
      </c>
      <c r="B1700" s="5" t="s">
        <v>147</v>
      </c>
      <c r="C1700" s="5" t="s">
        <v>150</v>
      </c>
      <c r="D1700" s="5" t="s">
        <v>5254</v>
      </c>
      <c r="E1700" s="8" t="s">
        <v>5255</v>
      </c>
      <c r="F1700" s="8" t="s">
        <v>5199</v>
      </c>
      <c r="G1700" s="5" t="s">
        <v>442</v>
      </c>
      <c r="H1700" s="6">
        <v>55882</v>
      </c>
      <c r="I1700" s="6">
        <v>744</v>
      </c>
      <c r="J1700" s="7">
        <v>1.3299999999999999E-2</v>
      </c>
      <c r="K1700" s="6"/>
      <c r="L1700" s="6">
        <v>14000</v>
      </c>
      <c r="M1700" s="6">
        <v>14744</v>
      </c>
    </row>
    <row r="1701" spans="1:13" x14ac:dyDescent="0.25">
      <c r="A1701" s="5" t="s">
        <v>140</v>
      </c>
      <c r="B1701" s="5" t="s">
        <v>147</v>
      </c>
      <c r="C1701" s="5" t="s">
        <v>150</v>
      </c>
      <c r="D1701" s="5" t="s">
        <v>5256</v>
      </c>
      <c r="E1701" s="8" t="s">
        <v>5257</v>
      </c>
      <c r="F1701" s="8" t="s">
        <v>5199</v>
      </c>
      <c r="G1701" s="5" t="s">
        <v>446</v>
      </c>
      <c r="H1701" s="6">
        <v>108822</v>
      </c>
      <c r="I1701" s="6">
        <v>108822</v>
      </c>
      <c r="J1701" s="7">
        <v>0.59060000000000001</v>
      </c>
      <c r="K1701" s="6"/>
      <c r="L1701" s="6"/>
      <c r="M1701" s="6">
        <v>108822</v>
      </c>
    </row>
    <row r="1702" spans="1:13" ht="30" x14ac:dyDescent="0.25">
      <c r="A1702" s="5" t="s">
        <v>140</v>
      </c>
      <c r="B1702" s="5" t="s">
        <v>147</v>
      </c>
      <c r="C1702" s="5" t="s">
        <v>150</v>
      </c>
      <c r="D1702" s="5" t="s">
        <v>5258</v>
      </c>
      <c r="E1702" s="8" t="s">
        <v>5259</v>
      </c>
      <c r="F1702" s="8" t="s">
        <v>5199</v>
      </c>
      <c r="G1702" s="5" t="s">
        <v>442</v>
      </c>
      <c r="H1702" s="6">
        <v>20000</v>
      </c>
      <c r="I1702" s="6"/>
      <c r="J1702" s="5"/>
      <c r="K1702" s="6"/>
      <c r="L1702" s="6"/>
      <c r="M1702" s="6"/>
    </row>
    <row r="1703" spans="1:13" ht="45" x14ac:dyDescent="0.25">
      <c r="A1703" s="5" t="s">
        <v>140</v>
      </c>
      <c r="B1703" s="5" t="s">
        <v>147</v>
      </c>
      <c r="C1703" s="5" t="s">
        <v>150</v>
      </c>
      <c r="D1703" s="5" t="s">
        <v>5260</v>
      </c>
      <c r="E1703" s="8" t="s">
        <v>5261</v>
      </c>
      <c r="F1703" s="8" t="s">
        <v>5247</v>
      </c>
      <c r="G1703" s="5" t="s">
        <v>442</v>
      </c>
      <c r="H1703" s="6">
        <v>265500</v>
      </c>
      <c r="I1703" s="6"/>
      <c r="J1703" s="5"/>
      <c r="K1703" s="6"/>
      <c r="L1703" s="6">
        <v>265500</v>
      </c>
      <c r="M1703" s="6">
        <v>265500</v>
      </c>
    </row>
    <row r="1704" spans="1:13" ht="30" x14ac:dyDescent="0.25">
      <c r="A1704" s="5" t="s">
        <v>140</v>
      </c>
      <c r="B1704" s="5" t="s">
        <v>147</v>
      </c>
      <c r="C1704" s="5" t="s">
        <v>150</v>
      </c>
      <c r="D1704" s="5" t="s">
        <v>5262</v>
      </c>
      <c r="E1704" s="8" t="s">
        <v>5263</v>
      </c>
      <c r="F1704" s="8" t="s">
        <v>5264</v>
      </c>
      <c r="G1704" s="5" t="s">
        <v>442</v>
      </c>
      <c r="H1704" s="6">
        <v>598517</v>
      </c>
      <c r="I1704" s="6">
        <v>128678</v>
      </c>
      <c r="J1704" s="7">
        <v>0.215</v>
      </c>
      <c r="K1704" s="6"/>
      <c r="L1704" s="6">
        <v>100000</v>
      </c>
      <c r="M1704" s="6">
        <v>228678</v>
      </c>
    </row>
    <row r="1705" spans="1:13" ht="30" x14ac:dyDescent="0.25">
      <c r="A1705" s="5" t="s">
        <v>140</v>
      </c>
      <c r="B1705" s="5" t="s">
        <v>147</v>
      </c>
      <c r="C1705" s="5" t="s">
        <v>150</v>
      </c>
      <c r="D1705" s="5" t="s">
        <v>5265</v>
      </c>
      <c r="E1705" s="8" t="s">
        <v>5266</v>
      </c>
      <c r="F1705" s="8" t="s">
        <v>789</v>
      </c>
      <c r="G1705" s="5" t="s">
        <v>446</v>
      </c>
      <c r="H1705" s="6">
        <v>24540</v>
      </c>
      <c r="I1705" s="6">
        <v>24540</v>
      </c>
      <c r="J1705" s="7">
        <v>1</v>
      </c>
      <c r="K1705" s="6"/>
      <c r="L1705" s="6"/>
      <c r="M1705" s="6">
        <v>24540</v>
      </c>
    </row>
    <row r="1706" spans="1:13" ht="30" x14ac:dyDescent="0.25">
      <c r="A1706" s="5" t="s">
        <v>140</v>
      </c>
      <c r="B1706" s="5" t="s">
        <v>147</v>
      </c>
      <c r="C1706" s="5" t="s">
        <v>150</v>
      </c>
      <c r="D1706" s="5" t="s">
        <v>5267</v>
      </c>
      <c r="E1706" s="8" t="s">
        <v>5268</v>
      </c>
      <c r="F1706" s="8" t="s">
        <v>5269</v>
      </c>
      <c r="G1706" s="5" t="s">
        <v>442</v>
      </c>
      <c r="H1706" s="6">
        <v>600000</v>
      </c>
      <c r="I1706" s="6">
        <v>12919</v>
      </c>
      <c r="J1706" s="7">
        <v>2.1499999999999998E-2</v>
      </c>
      <c r="K1706" s="6"/>
      <c r="L1706" s="6">
        <v>461226</v>
      </c>
      <c r="M1706" s="6">
        <v>474145</v>
      </c>
    </row>
    <row r="1707" spans="1:13" ht="45" x14ac:dyDescent="0.25">
      <c r="A1707" s="5" t="s">
        <v>140</v>
      </c>
      <c r="B1707" s="5" t="s">
        <v>147</v>
      </c>
      <c r="C1707" s="5" t="s">
        <v>150</v>
      </c>
      <c r="D1707" s="5" t="s">
        <v>5270</v>
      </c>
      <c r="E1707" s="8" t="s">
        <v>5271</v>
      </c>
      <c r="F1707" s="8" t="s">
        <v>5247</v>
      </c>
      <c r="G1707" s="5" t="s">
        <v>446</v>
      </c>
      <c r="H1707" s="6">
        <v>760497</v>
      </c>
      <c r="I1707" s="6">
        <v>760497</v>
      </c>
      <c r="J1707" s="7">
        <v>0.98640000000000005</v>
      </c>
      <c r="K1707" s="6"/>
      <c r="L1707" s="6"/>
      <c r="M1707" s="6">
        <v>760497</v>
      </c>
    </row>
    <row r="1708" spans="1:13" x14ac:dyDescent="0.25">
      <c r="A1708" s="5" t="s">
        <v>140</v>
      </c>
      <c r="B1708" s="5" t="s">
        <v>147</v>
      </c>
      <c r="C1708" s="5" t="s">
        <v>150</v>
      </c>
      <c r="D1708" s="5" t="s">
        <v>5272</v>
      </c>
      <c r="E1708" s="8" t="s">
        <v>5273</v>
      </c>
      <c r="F1708" s="8" t="s">
        <v>5183</v>
      </c>
      <c r="G1708" s="5" t="s">
        <v>442</v>
      </c>
      <c r="H1708" s="6">
        <v>182800</v>
      </c>
      <c r="I1708" s="6"/>
      <c r="J1708" s="5"/>
      <c r="K1708" s="6"/>
      <c r="L1708" s="6">
        <v>89600</v>
      </c>
      <c r="M1708" s="6">
        <v>89600</v>
      </c>
    </row>
    <row r="1709" spans="1:13" x14ac:dyDescent="0.25">
      <c r="A1709" s="5" t="s">
        <v>140</v>
      </c>
      <c r="B1709" s="5" t="s">
        <v>147</v>
      </c>
      <c r="C1709" s="5" t="s">
        <v>150</v>
      </c>
      <c r="D1709" s="5" t="s">
        <v>5274</v>
      </c>
      <c r="E1709" s="8" t="s">
        <v>5275</v>
      </c>
      <c r="F1709" s="8" t="s">
        <v>5183</v>
      </c>
      <c r="G1709" s="5" t="s">
        <v>442</v>
      </c>
      <c r="H1709" s="6">
        <v>140000</v>
      </c>
      <c r="I1709" s="6"/>
      <c r="J1709" s="5"/>
      <c r="K1709" s="6">
        <v>65814</v>
      </c>
      <c r="L1709" s="6">
        <v>62750</v>
      </c>
      <c r="M1709" s="6">
        <v>128564</v>
      </c>
    </row>
    <row r="1710" spans="1:13" ht="30" x14ac:dyDescent="0.25">
      <c r="A1710" s="5" t="s">
        <v>140</v>
      </c>
      <c r="B1710" s="5" t="s">
        <v>147</v>
      </c>
      <c r="C1710" s="5" t="s">
        <v>150</v>
      </c>
      <c r="D1710" s="5" t="s">
        <v>5276</v>
      </c>
      <c r="E1710" s="8" t="s">
        <v>5277</v>
      </c>
      <c r="F1710" s="8" t="s">
        <v>5168</v>
      </c>
      <c r="G1710" s="5" t="s">
        <v>446</v>
      </c>
      <c r="H1710" s="6">
        <v>45240</v>
      </c>
      <c r="I1710" s="6">
        <v>45240</v>
      </c>
      <c r="J1710" s="7">
        <v>0.51190000000000002</v>
      </c>
      <c r="K1710" s="6"/>
      <c r="L1710" s="6"/>
      <c r="M1710" s="6">
        <v>45240</v>
      </c>
    </row>
    <row r="1711" spans="1:13" ht="30" x14ac:dyDescent="0.25">
      <c r="A1711" s="5" t="s">
        <v>140</v>
      </c>
      <c r="B1711" s="5" t="s">
        <v>147</v>
      </c>
      <c r="C1711" s="5" t="s">
        <v>150</v>
      </c>
      <c r="D1711" s="5" t="s">
        <v>5278</v>
      </c>
      <c r="E1711" s="8" t="s">
        <v>5279</v>
      </c>
      <c r="F1711" s="8" t="s">
        <v>5199</v>
      </c>
      <c r="G1711" s="5" t="s">
        <v>442</v>
      </c>
      <c r="H1711" s="6">
        <v>29750</v>
      </c>
      <c r="I1711" s="6"/>
      <c r="J1711" s="5"/>
      <c r="K1711" s="6"/>
      <c r="L1711" s="6">
        <v>29750</v>
      </c>
      <c r="M1711" s="6">
        <v>29750</v>
      </c>
    </row>
    <row r="1712" spans="1:13" x14ac:dyDescent="0.25">
      <c r="A1712" s="5" t="s">
        <v>140</v>
      </c>
      <c r="B1712" s="5" t="s">
        <v>147</v>
      </c>
      <c r="C1712" s="5" t="s">
        <v>150</v>
      </c>
      <c r="D1712" s="5" t="s">
        <v>5280</v>
      </c>
      <c r="E1712" s="8" t="s">
        <v>5281</v>
      </c>
      <c r="F1712" s="8" t="s">
        <v>5183</v>
      </c>
      <c r="G1712" s="5" t="s">
        <v>446</v>
      </c>
      <c r="H1712" s="6">
        <v>89160</v>
      </c>
      <c r="I1712" s="6">
        <v>89160</v>
      </c>
      <c r="J1712" s="7">
        <v>0.80910000000000004</v>
      </c>
      <c r="K1712" s="6"/>
      <c r="L1712" s="6"/>
      <c r="M1712" s="6">
        <v>89160</v>
      </c>
    </row>
    <row r="1713" spans="1:13" ht="30" x14ac:dyDescent="0.25">
      <c r="A1713" s="5" t="s">
        <v>140</v>
      </c>
      <c r="B1713" s="5" t="s">
        <v>147</v>
      </c>
      <c r="C1713" s="5" t="s">
        <v>150</v>
      </c>
      <c r="D1713" s="5" t="s">
        <v>5282</v>
      </c>
      <c r="E1713" s="8" t="s">
        <v>5283</v>
      </c>
      <c r="F1713" s="8" t="s">
        <v>5183</v>
      </c>
      <c r="G1713" s="5" t="s">
        <v>446</v>
      </c>
      <c r="H1713" s="6">
        <v>86160</v>
      </c>
      <c r="I1713" s="6">
        <v>86160</v>
      </c>
      <c r="J1713" s="7">
        <v>0.61719999999999997</v>
      </c>
      <c r="K1713" s="6"/>
      <c r="L1713" s="6"/>
      <c r="M1713" s="6">
        <v>86160</v>
      </c>
    </row>
    <row r="1714" spans="1:13" ht="30" x14ac:dyDescent="0.25">
      <c r="A1714" s="5" t="s">
        <v>140</v>
      </c>
      <c r="B1714" s="5" t="s">
        <v>147</v>
      </c>
      <c r="C1714" s="5" t="s">
        <v>150</v>
      </c>
      <c r="D1714" s="5" t="s">
        <v>5284</v>
      </c>
      <c r="E1714" s="8" t="s">
        <v>5285</v>
      </c>
      <c r="F1714" s="8" t="s">
        <v>5183</v>
      </c>
      <c r="G1714" s="5" t="s">
        <v>446</v>
      </c>
      <c r="H1714" s="6">
        <v>209523</v>
      </c>
      <c r="I1714" s="6">
        <v>209523</v>
      </c>
      <c r="J1714" s="7">
        <v>0.77600000000000002</v>
      </c>
      <c r="K1714" s="6"/>
      <c r="L1714" s="6"/>
      <c r="M1714" s="6">
        <v>209523</v>
      </c>
    </row>
    <row r="1715" spans="1:13" ht="30" x14ac:dyDescent="0.25">
      <c r="A1715" s="5" t="s">
        <v>140</v>
      </c>
      <c r="B1715" s="5" t="s">
        <v>147</v>
      </c>
      <c r="C1715" s="5" t="s">
        <v>150</v>
      </c>
      <c r="D1715" s="5" t="s">
        <v>5286</v>
      </c>
      <c r="E1715" s="8" t="s">
        <v>5287</v>
      </c>
      <c r="F1715" s="8" t="s">
        <v>5196</v>
      </c>
      <c r="G1715" s="5" t="s">
        <v>442</v>
      </c>
      <c r="H1715" s="6">
        <v>405475</v>
      </c>
      <c r="I1715" s="6"/>
      <c r="J1715" s="5"/>
      <c r="K1715" s="6">
        <v>153083</v>
      </c>
      <c r="L1715" s="6">
        <v>283832</v>
      </c>
      <c r="M1715" s="6">
        <v>436915</v>
      </c>
    </row>
    <row r="1716" spans="1:13" x14ac:dyDescent="0.25">
      <c r="A1716" s="5" t="s">
        <v>140</v>
      </c>
      <c r="B1716" s="5" t="s">
        <v>147</v>
      </c>
      <c r="C1716" s="5" t="s">
        <v>150</v>
      </c>
      <c r="D1716" s="5" t="s">
        <v>5288</v>
      </c>
      <c r="E1716" s="8" t="s">
        <v>5289</v>
      </c>
      <c r="F1716" s="8" t="s">
        <v>5199</v>
      </c>
      <c r="G1716" s="5" t="s">
        <v>442</v>
      </c>
      <c r="H1716" s="6">
        <v>390000</v>
      </c>
      <c r="I1716" s="6"/>
      <c r="J1716" s="5"/>
      <c r="K1716" s="6"/>
      <c r="L1716" s="6">
        <v>234000</v>
      </c>
      <c r="M1716" s="6">
        <v>234000</v>
      </c>
    </row>
    <row r="1717" spans="1:13" x14ac:dyDescent="0.25">
      <c r="A1717" s="5" t="s">
        <v>140</v>
      </c>
      <c r="B1717" s="5" t="s">
        <v>147</v>
      </c>
      <c r="C1717" s="5" t="s">
        <v>150</v>
      </c>
      <c r="D1717" s="5" t="s">
        <v>5290</v>
      </c>
      <c r="E1717" s="8" t="s">
        <v>5291</v>
      </c>
      <c r="F1717" s="8" t="s">
        <v>5183</v>
      </c>
      <c r="G1717" s="5" t="s">
        <v>442</v>
      </c>
      <c r="H1717" s="6">
        <v>61634</v>
      </c>
      <c r="I1717" s="6"/>
      <c r="J1717" s="5"/>
      <c r="K1717" s="6"/>
      <c r="L1717" s="6"/>
      <c r="M1717" s="6"/>
    </row>
    <row r="1718" spans="1:13" x14ac:dyDescent="0.25">
      <c r="A1718" s="5" t="s">
        <v>140</v>
      </c>
      <c r="B1718" s="5" t="s">
        <v>147</v>
      </c>
      <c r="C1718" s="5" t="s">
        <v>150</v>
      </c>
      <c r="D1718" s="5" t="s">
        <v>5292</v>
      </c>
      <c r="E1718" s="8" t="s">
        <v>5293</v>
      </c>
      <c r="F1718" s="8" t="s">
        <v>5183</v>
      </c>
      <c r="G1718" s="5" t="s">
        <v>442</v>
      </c>
      <c r="H1718" s="6">
        <v>203200</v>
      </c>
      <c r="I1718" s="6"/>
      <c r="J1718" s="5"/>
      <c r="K1718" s="6"/>
      <c r="L1718" s="6">
        <v>99720</v>
      </c>
      <c r="M1718" s="6">
        <v>99720</v>
      </c>
    </row>
    <row r="1719" spans="1:13" ht="30" x14ac:dyDescent="0.25">
      <c r="A1719" s="5" t="s">
        <v>140</v>
      </c>
      <c r="B1719" s="5" t="s">
        <v>147</v>
      </c>
      <c r="C1719" s="5" t="s">
        <v>150</v>
      </c>
      <c r="D1719" s="5" t="s">
        <v>5294</v>
      </c>
      <c r="E1719" s="8" t="s">
        <v>5295</v>
      </c>
      <c r="F1719" s="8" t="s">
        <v>5202</v>
      </c>
      <c r="G1719" s="5" t="s">
        <v>442</v>
      </c>
      <c r="H1719" s="6">
        <v>432149</v>
      </c>
      <c r="I1719" s="6"/>
      <c r="J1719" s="5"/>
      <c r="K1719" s="6"/>
      <c r="L1719" s="6">
        <v>150000</v>
      </c>
      <c r="M1719" s="6">
        <v>150000</v>
      </c>
    </row>
    <row r="1720" spans="1:13" ht="30" x14ac:dyDescent="0.25">
      <c r="A1720" s="5" t="s">
        <v>140</v>
      </c>
      <c r="B1720" s="5" t="s">
        <v>147</v>
      </c>
      <c r="C1720" s="5" t="s">
        <v>150</v>
      </c>
      <c r="D1720" s="5" t="s">
        <v>5296</v>
      </c>
      <c r="E1720" s="8" t="s">
        <v>5297</v>
      </c>
      <c r="F1720" s="8" t="s">
        <v>5183</v>
      </c>
      <c r="G1720" s="5" t="s">
        <v>442</v>
      </c>
      <c r="H1720" s="6">
        <v>147200</v>
      </c>
      <c r="I1720" s="6">
        <v>28960</v>
      </c>
      <c r="J1720" s="7">
        <v>0.19670000000000001</v>
      </c>
      <c r="K1720" s="6"/>
      <c r="L1720" s="6">
        <v>49759</v>
      </c>
      <c r="M1720" s="6">
        <v>78719</v>
      </c>
    </row>
    <row r="1721" spans="1:13" ht="30" x14ac:dyDescent="0.25">
      <c r="A1721" s="5" t="s">
        <v>140</v>
      </c>
      <c r="B1721" s="5" t="s">
        <v>147</v>
      </c>
      <c r="C1721" s="5" t="s">
        <v>150</v>
      </c>
      <c r="D1721" s="5" t="s">
        <v>5298</v>
      </c>
      <c r="E1721" s="8" t="s">
        <v>5299</v>
      </c>
      <c r="F1721" s="8" t="s">
        <v>5202</v>
      </c>
      <c r="G1721" s="5" t="s">
        <v>442</v>
      </c>
      <c r="H1721" s="6">
        <v>269937</v>
      </c>
      <c r="I1721" s="6">
        <v>17218</v>
      </c>
      <c r="J1721" s="7">
        <v>6.3799999999999996E-2</v>
      </c>
      <c r="K1721" s="6"/>
      <c r="L1721" s="6">
        <v>150000</v>
      </c>
      <c r="M1721" s="6">
        <v>167218</v>
      </c>
    </row>
    <row r="1722" spans="1:13" x14ac:dyDescent="0.25">
      <c r="A1722" s="5" t="s">
        <v>140</v>
      </c>
      <c r="B1722" s="5" t="s">
        <v>147</v>
      </c>
      <c r="C1722" s="5" t="s">
        <v>150</v>
      </c>
      <c r="D1722" s="5" t="s">
        <v>5300</v>
      </c>
      <c r="E1722" s="8" t="s">
        <v>5301</v>
      </c>
      <c r="F1722" s="8" t="s">
        <v>5183</v>
      </c>
      <c r="G1722" s="5" t="s">
        <v>442</v>
      </c>
      <c r="H1722" s="6">
        <v>200000</v>
      </c>
      <c r="I1722" s="6">
        <v>4743</v>
      </c>
      <c r="J1722" s="7">
        <v>2.3699999999999999E-2</v>
      </c>
      <c r="K1722" s="6">
        <v>20630</v>
      </c>
      <c r="L1722" s="6">
        <v>149757</v>
      </c>
      <c r="M1722" s="6">
        <v>175130</v>
      </c>
    </row>
    <row r="1723" spans="1:13" ht="30" x14ac:dyDescent="0.25">
      <c r="A1723" s="5" t="s">
        <v>140</v>
      </c>
      <c r="B1723" s="5" t="s">
        <v>147</v>
      </c>
      <c r="C1723" s="5" t="s">
        <v>150</v>
      </c>
      <c r="D1723" s="5" t="s">
        <v>5302</v>
      </c>
      <c r="E1723" s="8" t="s">
        <v>5303</v>
      </c>
      <c r="F1723" s="8" t="s">
        <v>5193</v>
      </c>
      <c r="G1723" s="5" t="s">
        <v>446</v>
      </c>
      <c r="H1723" s="6">
        <v>55431</v>
      </c>
      <c r="I1723" s="6">
        <v>55431</v>
      </c>
      <c r="J1723" s="7">
        <v>0.55159999999999998</v>
      </c>
      <c r="K1723" s="6"/>
      <c r="L1723" s="6"/>
      <c r="M1723" s="6">
        <v>55431</v>
      </c>
    </row>
    <row r="1724" spans="1:13" x14ac:dyDescent="0.25">
      <c r="A1724" s="5" t="s">
        <v>140</v>
      </c>
      <c r="B1724" s="5" t="s">
        <v>147</v>
      </c>
      <c r="C1724" s="5" t="s">
        <v>150</v>
      </c>
      <c r="D1724" s="5" t="s">
        <v>5304</v>
      </c>
      <c r="E1724" s="8" t="s">
        <v>5305</v>
      </c>
      <c r="F1724" s="8" t="s">
        <v>5183</v>
      </c>
      <c r="G1724" s="5" t="s">
        <v>442</v>
      </c>
      <c r="H1724" s="6">
        <v>31928</v>
      </c>
      <c r="I1724" s="6"/>
      <c r="J1724" s="5"/>
      <c r="K1724" s="6"/>
      <c r="L1724" s="6"/>
      <c r="M1724" s="6"/>
    </row>
    <row r="1725" spans="1:13" x14ac:dyDescent="0.25">
      <c r="A1725" s="5" t="s">
        <v>140</v>
      </c>
      <c r="B1725" s="5" t="s">
        <v>147</v>
      </c>
      <c r="C1725" s="5" t="s">
        <v>150</v>
      </c>
      <c r="D1725" s="5" t="s">
        <v>5306</v>
      </c>
      <c r="E1725" s="8" t="s">
        <v>5307</v>
      </c>
      <c r="F1725" s="8" t="s">
        <v>5183</v>
      </c>
      <c r="G1725" s="5" t="s">
        <v>442</v>
      </c>
      <c r="H1725" s="6">
        <v>50998</v>
      </c>
      <c r="I1725" s="6"/>
      <c r="J1725" s="5"/>
      <c r="K1725" s="6"/>
      <c r="L1725" s="6">
        <v>50998</v>
      </c>
      <c r="M1725" s="6">
        <v>50998</v>
      </c>
    </row>
    <row r="1726" spans="1:13" ht="30" x14ac:dyDescent="0.25">
      <c r="A1726" s="5" t="s">
        <v>140</v>
      </c>
      <c r="B1726" s="5" t="s">
        <v>147</v>
      </c>
      <c r="C1726" s="5" t="s">
        <v>150</v>
      </c>
      <c r="D1726" s="5" t="s">
        <v>5308</v>
      </c>
      <c r="E1726" s="8" t="s">
        <v>5309</v>
      </c>
      <c r="F1726" s="8" t="s">
        <v>5183</v>
      </c>
      <c r="G1726" s="5" t="s">
        <v>442</v>
      </c>
      <c r="H1726" s="6">
        <v>62892</v>
      </c>
      <c r="I1726" s="6"/>
      <c r="J1726" s="5"/>
      <c r="K1726" s="6"/>
      <c r="L1726" s="6">
        <v>62892</v>
      </c>
      <c r="M1726" s="6">
        <v>62892</v>
      </c>
    </row>
    <row r="1727" spans="1:13" ht="30" x14ac:dyDescent="0.25">
      <c r="A1727" s="5" t="s">
        <v>140</v>
      </c>
      <c r="B1727" s="5" t="s">
        <v>147</v>
      </c>
      <c r="C1727" s="5" t="s">
        <v>150</v>
      </c>
      <c r="D1727" s="5" t="s">
        <v>5310</v>
      </c>
      <c r="E1727" s="8" t="s">
        <v>5311</v>
      </c>
      <c r="F1727" s="8" t="s">
        <v>5247</v>
      </c>
      <c r="G1727" s="5" t="s">
        <v>442</v>
      </c>
      <c r="H1727" s="6">
        <v>147600</v>
      </c>
      <c r="I1727" s="6"/>
      <c r="J1727" s="5"/>
      <c r="K1727" s="6"/>
      <c r="L1727" s="6">
        <v>100000</v>
      </c>
      <c r="M1727" s="6">
        <v>100000</v>
      </c>
    </row>
    <row r="1728" spans="1:13" ht="30" x14ac:dyDescent="0.25">
      <c r="A1728" s="5" t="s">
        <v>140</v>
      </c>
      <c r="B1728" s="5" t="s">
        <v>147</v>
      </c>
      <c r="C1728" s="5" t="s">
        <v>150</v>
      </c>
      <c r="D1728" s="5" t="s">
        <v>5312</v>
      </c>
      <c r="E1728" s="8" t="s">
        <v>5313</v>
      </c>
      <c r="F1728" s="8" t="s">
        <v>5314</v>
      </c>
      <c r="G1728" s="5" t="s">
        <v>442</v>
      </c>
      <c r="H1728" s="6">
        <v>357210</v>
      </c>
      <c r="I1728" s="6">
        <v>72366</v>
      </c>
      <c r="J1728" s="7">
        <v>0.2026</v>
      </c>
      <c r="K1728" s="6"/>
      <c r="L1728" s="6">
        <v>151975</v>
      </c>
      <c r="M1728" s="6">
        <v>224341</v>
      </c>
    </row>
    <row r="1729" spans="1:13" x14ac:dyDescent="0.25">
      <c r="A1729" s="5" t="s">
        <v>140</v>
      </c>
      <c r="B1729" s="5" t="s">
        <v>147</v>
      </c>
      <c r="C1729" s="5" t="s">
        <v>150</v>
      </c>
      <c r="D1729" s="5" t="s">
        <v>5315</v>
      </c>
      <c r="E1729" s="8" t="s">
        <v>5316</v>
      </c>
      <c r="F1729" s="8" t="s">
        <v>5183</v>
      </c>
      <c r="G1729" s="5" t="s">
        <v>446</v>
      </c>
      <c r="H1729" s="6">
        <v>58179</v>
      </c>
      <c r="I1729" s="6">
        <v>58179</v>
      </c>
      <c r="J1729" s="7">
        <v>1</v>
      </c>
      <c r="K1729" s="6"/>
      <c r="L1729" s="6"/>
      <c r="M1729" s="6">
        <v>58179</v>
      </c>
    </row>
    <row r="1730" spans="1:13" ht="30" x14ac:dyDescent="0.25">
      <c r="A1730" s="5" t="s">
        <v>140</v>
      </c>
      <c r="B1730" s="5" t="s">
        <v>147</v>
      </c>
      <c r="C1730" s="5" t="s">
        <v>150</v>
      </c>
      <c r="D1730" s="5" t="s">
        <v>5317</v>
      </c>
      <c r="E1730" s="8" t="s">
        <v>5318</v>
      </c>
      <c r="F1730" s="8" t="s">
        <v>5180</v>
      </c>
      <c r="G1730" s="5" t="s">
        <v>442</v>
      </c>
      <c r="H1730" s="6">
        <v>142750</v>
      </c>
      <c r="I1730" s="6">
        <v>119739</v>
      </c>
      <c r="J1730" s="7">
        <v>0.83879999999999999</v>
      </c>
      <c r="K1730" s="6"/>
      <c r="L1730" s="6"/>
      <c r="M1730" s="6">
        <v>119739</v>
      </c>
    </row>
    <row r="1731" spans="1:13" x14ac:dyDescent="0.25">
      <c r="A1731" s="5" t="s">
        <v>140</v>
      </c>
      <c r="B1731" s="5" t="s">
        <v>147</v>
      </c>
      <c r="C1731" s="5" t="s">
        <v>150</v>
      </c>
      <c r="D1731" s="5" t="s">
        <v>5319</v>
      </c>
      <c r="E1731" s="8" t="s">
        <v>5320</v>
      </c>
      <c r="F1731" s="8" t="s">
        <v>5183</v>
      </c>
      <c r="G1731" s="5" t="s">
        <v>442</v>
      </c>
      <c r="H1731" s="6">
        <v>200000</v>
      </c>
      <c r="I1731" s="6"/>
      <c r="J1731" s="5"/>
      <c r="K1731" s="6"/>
      <c r="L1731" s="6"/>
      <c r="M1731" s="6"/>
    </row>
    <row r="1732" spans="1:13" x14ac:dyDescent="0.25">
      <c r="A1732" s="5" t="s">
        <v>140</v>
      </c>
      <c r="B1732" s="5" t="s">
        <v>147</v>
      </c>
      <c r="C1732" s="5" t="s">
        <v>150</v>
      </c>
      <c r="D1732" s="5" t="s">
        <v>5321</v>
      </c>
      <c r="E1732" s="8" t="s">
        <v>5322</v>
      </c>
      <c r="F1732" s="8" t="s">
        <v>5183</v>
      </c>
      <c r="G1732" s="5" t="s">
        <v>442</v>
      </c>
      <c r="H1732" s="6">
        <v>219600</v>
      </c>
      <c r="I1732" s="6"/>
      <c r="J1732" s="5"/>
      <c r="K1732" s="6"/>
      <c r="L1732" s="6">
        <v>45000</v>
      </c>
      <c r="M1732" s="6">
        <v>45000</v>
      </c>
    </row>
    <row r="1733" spans="1:13" x14ac:dyDescent="0.25">
      <c r="A1733" s="5" t="s">
        <v>140</v>
      </c>
      <c r="B1733" s="5" t="s">
        <v>147</v>
      </c>
      <c r="C1733" s="5" t="s">
        <v>150</v>
      </c>
      <c r="D1733" s="5" t="s">
        <v>5323</v>
      </c>
      <c r="E1733" s="8" t="s">
        <v>5324</v>
      </c>
      <c r="F1733" s="8" t="s">
        <v>5183</v>
      </c>
      <c r="G1733" s="5" t="s">
        <v>442</v>
      </c>
      <c r="H1733" s="6">
        <v>128000</v>
      </c>
      <c r="I1733" s="6"/>
      <c r="J1733" s="5"/>
      <c r="K1733" s="6"/>
      <c r="L1733" s="6"/>
      <c r="M1733" s="6"/>
    </row>
    <row r="1734" spans="1:13" ht="30" x14ac:dyDescent="0.25">
      <c r="A1734" s="5" t="s">
        <v>140</v>
      </c>
      <c r="B1734" s="5" t="s">
        <v>147</v>
      </c>
      <c r="C1734" s="5" t="s">
        <v>150</v>
      </c>
      <c r="D1734" s="5" t="s">
        <v>5325</v>
      </c>
      <c r="E1734" s="8" t="s">
        <v>5326</v>
      </c>
      <c r="F1734" s="8" t="s">
        <v>5196</v>
      </c>
      <c r="G1734" s="5" t="s">
        <v>442</v>
      </c>
      <c r="H1734" s="6">
        <v>476575</v>
      </c>
      <c r="I1734" s="6"/>
      <c r="J1734" s="5"/>
      <c r="K1734" s="6">
        <v>22277</v>
      </c>
      <c r="L1734" s="6">
        <v>333603</v>
      </c>
      <c r="M1734" s="6">
        <v>355880</v>
      </c>
    </row>
    <row r="1735" spans="1:13" x14ac:dyDescent="0.25">
      <c r="A1735" s="5" t="s">
        <v>140</v>
      </c>
      <c r="B1735" s="5" t="s">
        <v>147</v>
      </c>
      <c r="C1735" s="5" t="s">
        <v>150</v>
      </c>
      <c r="D1735" s="5" t="s">
        <v>5327</v>
      </c>
      <c r="E1735" s="8" t="s">
        <v>5328</v>
      </c>
      <c r="F1735" s="8" t="s">
        <v>5183</v>
      </c>
      <c r="G1735" s="5" t="s">
        <v>442</v>
      </c>
      <c r="H1735" s="6">
        <v>128000</v>
      </c>
      <c r="I1735" s="6"/>
      <c r="J1735" s="5"/>
      <c r="K1735" s="6"/>
      <c r="L1735" s="6">
        <v>80000</v>
      </c>
      <c r="M1735" s="6">
        <v>80000</v>
      </c>
    </row>
    <row r="1736" spans="1:13" x14ac:dyDescent="0.25">
      <c r="A1736" s="5" t="s">
        <v>140</v>
      </c>
      <c r="B1736" s="5" t="s">
        <v>147</v>
      </c>
      <c r="C1736" s="5" t="s">
        <v>150</v>
      </c>
      <c r="D1736" s="5" t="s">
        <v>5329</v>
      </c>
      <c r="E1736" s="8" t="s">
        <v>5330</v>
      </c>
      <c r="F1736" s="8" t="s">
        <v>5183</v>
      </c>
      <c r="G1736" s="5" t="s">
        <v>442</v>
      </c>
      <c r="H1736" s="6">
        <v>88000</v>
      </c>
      <c r="I1736" s="6"/>
      <c r="J1736" s="5"/>
      <c r="K1736" s="6"/>
      <c r="L1736" s="6">
        <v>43137</v>
      </c>
      <c r="M1736" s="6">
        <v>43137</v>
      </c>
    </row>
    <row r="1737" spans="1:13" ht="30" x14ac:dyDescent="0.25">
      <c r="A1737" s="5" t="s">
        <v>140</v>
      </c>
      <c r="B1737" s="5" t="s">
        <v>147</v>
      </c>
      <c r="C1737" s="5" t="s">
        <v>150</v>
      </c>
      <c r="D1737" s="5" t="s">
        <v>5331</v>
      </c>
      <c r="E1737" s="8" t="s">
        <v>5332</v>
      </c>
      <c r="F1737" s="8" t="s">
        <v>5193</v>
      </c>
      <c r="G1737" s="5" t="s">
        <v>442</v>
      </c>
      <c r="H1737" s="6">
        <v>116250</v>
      </c>
      <c r="I1737" s="6">
        <v>69423</v>
      </c>
      <c r="J1737" s="7">
        <v>0.59719999999999995</v>
      </c>
      <c r="K1737" s="6"/>
      <c r="L1737" s="6">
        <v>12901</v>
      </c>
      <c r="M1737" s="6">
        <v>82324</v>
      </c>
    </row>
    <row r="1738" spans="1:13" ht="45" x14ac:dyDescent="0.25">
      <c r="A1738" s="5" t="s">
        <v>140</v>
      </c>
      <c r="B1738" s="5" t="s">
        <v>147</v>
      </c>
      <c r="C1738" s="5" t="s">
        <v>150</v>
      </c>
      <c r="D1738" s="5" t="s">
        <v>5333</v>
      </c>
      <c r="E1738" s="8" t="s">
        <v>5334</v>
      </c>
      <c r="F1738" s="8" t="s">
        <v>5196</v>
      </c>
      <c r="G1738" s="5" t="s">
        <v>442</v>
      </c>
      <c r="H1738" s="6">
        <v>680650</v>
      </c>
      <c r="I1738" s="6"/>
      <c r="J1738" s="5"/>
      <c r="K1738" s="6">
        <v>32432</v>
      </c>
      <c r="L1738" s="6">
        <v>544520</v>
      </c>
      <c r="M1738" s="6">
        <v>576952</v>
      </c>
    </row>
    <row r="1739" spans="1:13" ht="30" x14ac:dyDescent="0.25">
      <c r="A1739" s="5" t="s">
        <v>140</v>
      </c>
      <c r="B1739" s="5" t="s">
        <v>147</v>
      </c>
      <c r="C1739" s="5" t="s">
        <v>150</v>
      </c>
      <c r="D1739" s="5" t="s">
        <v>5335</v>
      </c>
      <c r="E1739" s="8" t="s">
        <v>5336</v>
      </c>
      <c r="F1739" s="8" t="s">
        <v>5196</v>
      </c>
      <c r="G1739" s="5" t="s">
        <v>442</v>
      </c>
      <c r="H1739" s="6">
        <v>187350</v>
      </c>
      <c r="I1739" s="6"/>
      <c r="J1739" s="5"/>
      <c r="K1739" s="6">
        <v>22053</v>
      </c>
      <c r="L1739" s="6">
        <v>103042</v>
      </c>
      <c r="M1739" s="6">
        <v>125095</v>
      </c>
    </row>
    <row r="1740" spans="1:13" ht="45" x14ac:dyDescent="0.25">
      <c r="A1740" s="5" t="s">
        <v>140</v>
      </c>
      <c r="B1740" s="5" t="s">
        <v>147</v>
      </c>
      <c r="C1740" s="5" t="s">
        <v>150</v>
      </c>
      <c r="D1740" s="5" t="s">
        <v>5337</v>
      </c>
      <c r="E1740" s="8" t="s">
        <v>5338</v>
      </c>
      <c r="F1740" s="8" t="s">
        <v>5196</v>
      </c>
      <c r="G1740" s="5" t="s">
        <v>442</v>
      </c>
      <c r="H1740" s="6">
        <v>434575</v>
      </c>
      <c r="I1740" s="6"/>
      <c r="J1740" s="5"/>
      <c r="K1740" s="6">
        <v>80859</v>
      </c>
      <c r="L1740" s="6">
        <v>347660</v>
      </c>
      <c r="M1740" s="6">
        <v>428519</v>
      </c>
    </row>
    <row r="1741" spans="1:13" ht="30" x14ac:dyDescent="0.25">
      <c r="A1741" s="5" t="s">
        <v>140</v>
      </c>
      <c r="B1741" s="5" t="s">
        <v>147</v>
      </c>
      <c r="C1741" s="5" t="s">
        <v>150</v>
      </c>
      <c r="D1741" s="5" t="s">
        <v>5339</v>
      </c>
      <c r="E1741" s="8" t="s">
        <v>5340</v>
      </c>
      <c r="F1741" s="8" t="s">
        <v>5193</v>
      </c>
      <c r="G1741" s="5" t="s">
        <v>442</v>
      </c>
      <c r="H1741" s="6">
        <v>64500</v>
      </c>
      <c r="I1741" s="6">
        <v>35205</v>
      </c>
      <c r="J1741" s="7">
        <v>0.54579999999999995</v>
      </c>
      <c r="K1741" s="6"/>
      <c r="L1741" s="6">
        <v>64500</v>
      </c>
      <c r="M1741" s="6">
        <v>99705</v>
      </c>
    </row>
    <row r="1742" spans="1:13" ht="30" x14ac:dyDescent="0.25">
      <c r="A1742" s="5" t="s">
        <v>140</v>
      </c>
      <c r="B1742" s="5" t="s">
        <v>147</v>
      </c>
      <c r="C1742" s="5" t="s">
        <v>150</v>
      </c>
      <c r="D1742" s="5" t="s">
        <v>5341</v>
      </c>
      <c r="E1742" s="8" t="s">
        <v>5342</v>
      </c>
      <c r="F1742" s="8" t="s">
        <v>5193</v>
      </c>
      <c r="G1742" s="5" t="s">
        <v>442</v>
      </c>
      <c r="H1742" s="6">
        <v>157500</v>
      </c>
      <c r="I1742" s="6"/>
      <c r="J1742" s="5"/>
      <c r="K1742" s="6">
        <v>52738</v>
      </c>
      <c r="L1742" s="6">
        <v>64222</v>
      </c>
      <c r="M1742" s="6">
        <v>116960</v>
      </c>
    </row>
    <row r="1743" spans="1:13" ht="30" x14ac:dyDescent="0.25">
      <c r="A1743" s="5" t="s">
        <v>140</v>
      </c>
      <c r="B1743" s="5" t="s">
        <v>147</v>
      </c>
      <c r="C1743" s="5" t="s">
        <v>150</v>
      </c>
      <c r="D1743" s="5" t="s">
        <v>5343</v>
      </c>
      <c r="E1743" s="8" t="s">
        <v>5344</v>
      </c>
      <c r="F1743" s="8" t="s">
        <v>5193</v>
      </c>
      <c r="G1743" s="5" t="s">
        <v>442</v>
      </c>
      <c r="H1743" s="6">
        <v>100000</v>
      </c>
      <c r="I1743" s="6"/>
      <c r="J1743" s="5"/>
      <c r="K1743" s="6">
        <v>42793</v>
      </c>
      <c r="L1743" s="6">
        <v>44375</v>
      </c>
      <c r="M1743" s="6">
        <v>87168</v>
      </c>
    </row>
    <row r="1744" spans="1:13" ht="30" x14ac:dyDescent="0.25">
      <c r="A1744" s="5" t="s">
        <v>140</v>
      </c>
      <c r="B1744" s="5" t="s">
        <v>147</v>
      </c>
      <c r="C1744" s="5" t="s">
        <v>150</v>
      </c>
      <c r="D1744" s="5" t="s">
        <v>5345</v>
      </c>
      <c r="E1744" s="8" t="s">
        <v>5346</v>
      </c>
      <c r="F1744" s="8" t="s">
        <v>5193</v>
      </c>
      <c r="G1744" s="5" t="s">
        <v>442</v>
      </c>
      <c r="H1744" s="6">
        <v>105000</v>
      </c>
      <c r="I1744" s="6"/>
      <c r="J1744" s="5"/>
      <c r="K1744" s="6"/>
      <c r="L1744" s="6">
        <v>32175</v>
      </c>
      <c r="M1744" s="6">
        <v>32175</v>
      </c>
    </row>
    <row r="1745" spans="1:13" x14ac:dyDescent="0.25">
      <c r="A1745" s="5" t="s">
        <v>140</v>
      </c>
      <c r="B1745" s="5" t="s">
        <v>147</v>
      </c>
      <c r="C1745" s="5" t="s">
        <v>150</v>
      </c>
      <c r="D1745" s="5" t="s">
        <v>5347</v>
      </c>
      <c r="E1745" s="8" t="s">
        <v>5348</v>
      </c>
      <c r="F1745" s="8" t="s">
        <v>5183</v>
      </c>
      <c r="G1745" s="5" t="s">
        <v>442</v>
      </c>
      <c r="H1745" s="6">
        <v>488000</v>
      </c>
      <c r="I1745" s="6"/>
      <c r="J1745" s="5"/>
      <c r="K1745" s="6"/>
      <c r="L1745" s="6">
        <v>108906</v>
      </c>
      <c r="M1745" s="6">
        <v>108906</v>
      </c>
    </row>
    <row r="1746" spans="1:13" ht="30" x14ac:dyDescent="0.25">
      <c r="A1746" s="5" t="s">
        <v>140</v>
      </c>
      <c r="B1746" s="5" t="s">
        <v>147</v>
      </c>
      <c r="C1746" s="5" t="s">
        <v>150</v>
      </c>
      <c r="D1746" s="5" t="s">
        <v>5349</v>
      </c>
      <c r="E1746" s="8" t="s">
        <v>5350</v>
      </c>
      <c r="F1746" s="8" t="s">
        <v>5351</v>
      </c>
      <c r="G1746" s="5" t="s">
        <v>442</v>
      </c>
      <c r="H1746" s="6">
        <v>165000</v>
      </c>
      <c r="I1746" s="6"/>
      <c r="J1746" s="5"/>
      <c r="K1746" s="6"/>
      <c r="L1746" s="6">
        <v>38775</v>
      </c>
      <c r="M1746" s="6">
        <v>38775</v>
      </c>
    </row>
    <row r="1747" spans="1:13" x14ac:dyDescent="0.25">
      <c r="A1747" s="5" t="s">
        <v>140</v>
      </c>
      <c r="B1747" s="5" t="s">
        <v>147</v>
      </c>
      <c r="C1747" s="5" t="s">
        <v>150</v>
      </c>
      <c r="D1747" s="5" t="s">
        <v>5352</v>
      </c>
      <c r="E1747" s="8" t="s">
        <v>5353</v>
      </c>
      <c r="F1747" s="8" t="s">
        <v>5314</v>
      </c>
      <c r="G1747" s="5" t="s">
        <v>442</v>
      </c>
      <c r="H1747" s="6">
        <v>340000</v>
      </c>
      <c r="I1747" s="6"/>
      <c r="J1747" s="5"/>
      <c r="K1747" s="6"/>
      <c r="L1747" s="6">
        <v>85845</v>
      </c>
      <c r="M1747" s="6">
        <v>85845</v>
      </c>
    </row>
    <row r="1748" spans="1:13" x14ac:dyDescent="0.25">
      <c r="A1748" s="5" t="s">
        <v>140</v>
      </c>
      <c r="B1748" s="5" t="s">
        <v>147</v>
      </c>
      <c r="C1748" s="5" t="s">
        <v>150</v>
      </c>
      <c r="D1748" s="5" t="s">
        <v>5354</v>
      </c>
      <c r="E1748" s="8" t="s">
        <v>5355</v>
      </c>
      <c r="F1748" s="8" t="s">
        <v>5314</v>
      </c>
      <c r="G1748" s="5" t="s">
        <v>446</v>
      </c>
      <c r="H1748" s="6">
        <v>104501</v>
      </c>
      <c r="I1748" s="6">
        <v>104501</v>
      </c>
      <c r="J1748" s="7">
        <v>0.84099999999999997</v>
      </c>
      <c r="K1748" s="6"/>
      <c r="L1748" s="6"/>
      <c r="M1748" s="6">
        <v>104501</v>
      </c>
    </row>
    <row r="1749" spans="1:13" ht="45" x14ac:dyDescent="0.25">
      <c r="A1749" s="5" t="s">
        <v>140</v>
      </c>
      <c r="B1749" s="5" t="s">
        <v>147</v>
      </c>
      <c r="C1749" s="5" t="s">
        <v>157</v>
      </c>
      <c r="D1749" s="5" t="s">
        <v>5356</v>
      </c>
      <c r="E1749" s="8" t="s">
        <v>5357</v>
      </c>
      <c r="F1749" s="8" t="s">
        <v>5358</v>
      </c>
      <c r="G1749" s="5" t="s">
        <v>442</v>
      </c>
      <c r="H1749" s="6">
        <v>10000000</v>
      </c>
      <c r="I1749" s="6">
        <v>659876</v>
      </c>
      <c r="J1749" s="7">
        <v>6.6000000000000003E-2</v>
      </c>
      <c r="K1749" s="6"/>
      <c r="L1749" s="6">
        <v>1612040</v>
      </c>
      <c r="M1749" s="6">
        <v>2271916</v>
      </c>
    </row>
    <row r="1750" spans="1:13" ht="30" x14ac:dyDescent="0.25">
      <c r="A1750" s="5" t="s">
        <v>140</v>
      </c>
      <c r="B1750" s="5" t="s">
        <v>147</v>
      </c>
      <c r="C1750" s="5" t="s">
        <v>168</v>
      </c>
      <c r="D1750" s="5" t="s">
        <v>5359</v>
      </c>
      <c r="E1750" s="8" t="s">
        <v>5360</v>
      </c>
      <c r="F1750" s="8" t="s">
        <v>5361</v>
      </c>
      <c r="G1750" s="5" t="s">
        <v>442</v>
      </c>
      <c r="H1750" s="6">
        <v>1500000</v>
      </c>
      <c r="I1750" s="6"/>
      <c r="J1750" s="5"/>
      <c r="K1750" s="6"/>
      <c r="L1750" s="6"/>
      <c r="M1750" s="6"/>
    </row>
    <row r="1751" spans="1:13" ht="30" x14ac:dyDescent="0.25">
      <c r="A1751" s="5" t="s">
        <v>140</v>
      </c>
      <c r="B1751" s="5" t="s">
        <v>147</v>
      </c>
      <c r="C1751" s="5" t="s">
        <v>168</v>
      </c>
      <c r="D1751" s="5" t="s">
        <v>5362</v>
      </c>
      <c r="E1751" s="8" t="s">
        <v>5363</v>
      </c>
      <c r="F1751" s="8" t="s">
        <v>5364</v>
      </c>
      <c r="G1751" s="5" t="s">
        <v>442</v>
      </c>
      <c r="H1751" s="6">
        <v>1683579</v>
      </c>
      <c r="I1751" s="6">
        <v>740821</v>
      </c>
      <c r="J1751" s="7">
        <v>0.44</v>
      </c>
      <c r="K1751" s="6">
        <v>161159</v>
      </c>
      <c r="L1751" s="6">
        <v>510000</v>
      </c>
      <c r="M1751" s="6">
        <v>1411980</v>
      </c>
    </row>
    <row r="1752" spans="1:13" ht="30" x14ac:dyDescent="0.25">
      <c r="A1752" s="5" t="s">
        <v>140</v>
      </c>
      <c r="B1752" s="5" t="s">
        <v>147</v>
      </c>
      <c r="C1752" s="5" t="s">
        <v>168</v>
      </c>
      <c r="D1752" s="5" t="s">
        <v>5365</v>
      </c>
      <c r="E1752" s="8" t="s">
        <v>5366</v>
      </c>
      <c r="F1752" s="8" t="s">
        <v>5367</v>
      </c>
      <c r="G1752" s="5" t="s">
        <v>442</v>
      </c>
      <c r="H1752" s="6">
        <v>1500000</v>
      </c>
      <c r="I1752" s="6">
        <v>374837</v>
      </c>
      <c r="J1752" s="7">
        <v>0.24990000000000001</v>
      </c>
      <c r="K1752" s="6"/>
      <c r="L1752" s="6"/>
      <c r="M1752" s="6">
        <v>374837</v>
      </c>
    </row>
    <row r="1753" spans="1:13" ht="30" x14ac:dyDescent="0.25">
      <c r="A1753" s="5" t="s">
        <v>140</v>
      </c>
      <c r="B1753" s="5" t="s">
        <v>147</v>
      </c>
      <c r="C1753" s="5" t="s">
        <v>168</v>
      </c>
      <c r="D1753" s="5" t="s">
        <v>5368</v>
      </c>
      <c r="E1753" s="8" t="s">
        <v>5369</v>
      </c>
      <c r="F1753" s="8" t="s">
        <v>5370</v>
      </c>
      <c r="G1753" s="5" t="s">
        <v>442</v>
      </c>
      <c r="H1753" s="6">
        <v>1500000</v>
      </c>
      <c r="I1753" s="6">
        <v>455215</v>
      </c>
      <c r="J1753" s="7">
        <v>0.30349999999999999</v>
      </c>
      <c r="K1753" s="6"/>
      <c r="L1753" s="6">
        <v>287376</v>
      </c>
      <c r="M1753" s="6">
        <v>742591</v>
      </c>
    </row>
    <row r="1754" spans="1:13" ht="30" x14ac:dyDescent="0.25">
      <c r="A1754" s="5" t="s">
        <v>140</v>
      </c>
      <c r="B1754" s="5" t="s">
        <v>147</v>
      </c>
      <c r="C1754" s="5" t="s">
        <v>168</v>
      </c>
      <c r="D1754" s="5" t="s">
        <v>5371</v>
      </c>
      <c r="E1754" s="8" t="s">
        <v>5372</v>
      </c>
      <c r="F1754" s="8" t="s">
        <v>5373</v>
      </c>
      <c r="G1754" s="5" t="s">
        <v>446</v>
      </c>
      <c r="H1754" s="6">
        <v>96017</v>
      </c>
      <c r="I1754" s="6">
        <v>96017</v>
      </c>
      <c r="J1754" s="7">
        <v>0.84560000000000002</v>
      </c>
      <c r="K1754" s="6"/>
      <c r="L1754" s="6"/>
      <c r="M1754" s="6">
        <v>96017</v>
      </c>
    </row>
    <row r="1755" spans="1:13" ht="30" x14ac:dyDescent="0.25">
      <c r="A1755" s="5" t="s">
        <v>140</v>
      </c>
      <c r="B1755" s="5" t="s">
        <v>147</v>
      </c>
      <c r="C1755" s="5" t="s">
        <v>168</v>
      </c>
      <c r="D1755" s="5" t="s">
        <v>5374</v>
      </c>
      <c r="E1755" s="8" t="s">
        <v>5375</v>
      </c>
      <c r="F1755" s="8" t="s">
        <v>5376</v>
      </c>
      <c r="G1755" s="5" t="s">
        <v>442</v>
      </c>
      <c r="H1755" s="6">
        <v>913834</v>
      </c>
      <c r="I1755" s="6"/>
      <c r="J1755" s="5"/>
      <c r="K1755" s="6"/>
      <c r="L1755" s="6">
        <v>400000</v>
      </c>
      <c r="M1755" s="6">
        <v>400000</v>
      </c>
    </row>
    <row r="1756" spans="1:13" ht="45" x14ac:dyDescent="0.25">
      <c r="A1756" s="5" t="s">
        <v>140</v>
      </c>
      <c r="B1756" s="5" t="s">
        <v>147</v>
      </c>
      <c r="C1756" s="5" t="s">
        <v>168</v>
      </c>
      <c r="D1756" s="5" t="s">
        <v>5377</v>
      </c>
      <c r="E1756" s="8" t="s">
        <v>5378</v>
      </c>
      <c r="F1756" s="8" t="s">
        <v>720</v>
      </c>
      <c r="G1756" s="5" t="s">
        <v>442</v>
      </c>
      <c r="H1756" s="6">
        <v>817767</v>
      </c>
      <c r="I1756" s="6"/>
      <c r="J1756" s="5"/>
      <c r="K1756" s="6"/>
      <c r="L1756" s="6"/>
      <c r="M1756" s="6"/>
    </row>
    <row r="1757" spans="1:13" x14ac:dyDescent="0.25">
      <c r="A1757" s="5" t="s">
        <v>140</v>
      </c>
      <c r="B1757" s="5" t="s">
        <v>147</v>
      </c>
      <c r="C1757" s="5" t="s">
        <v>168</v>
      </c>
      <c r="D1757" s="5" t="s">
        <v>5379</v>
      </c>
      <c r="E1757" s="8" t="s">
        <v>5380</v>
      </c>
      <c r="F1757" s="8" t="s">
        <v>886</v>
      </c>
      <c r="G1757" s="5" t="s">
        <v>442</v>
      </c>
      <c r="H1757" s="6">
        <v>206401</v>
      </c>
      <c r="I1757" s="6"/>
      <c r="J1757" s="5"/>
      <c r="K1757" s="6"/>
      <c r="L1757" s="6"/>
      <c r="M1757" s="6"/>
    </row>
    <row r="1758" spans="1:13" ht="30" x14ac:dyDescent="0.25">
      <c r="A1758" s="5" t="s">
        <v>140</v>
      </c>
      <c r="B1758" s="5" t="s">
        <v>147</v>
      </c>
      <c r="C1758" s="5" t="s">
        <v>168</v>
      </c>
      <c r="D1758" s="5" t="s">
        <v>5381</v>
      </c>
      <c r="E1758" s="8" t="s">
        <v>5382</v>
      </c>
      <c r="F1758" s="8" t="s">
        <v>844</v>
      </c>
      <c r="G1758" s="5" t="s">
        <v>442</v>
      </c>
      <c r="H1758" s="6">
        <v>229450</v>
      </c>
      <c r="I1758" s="6"/>
      <c r="J1758" s="5"/>
      <c r="K1758" s="6"/>
      <c r="L1758" s="6"/>
      <c r="M1758" s="6"/>
    </row>
    <row r="1759" spans="1:13" x14ac:dyDescent="0.25">
      <c r="A1759" s="5" t="s">
        <v>140</v>
      </c>
      <c r="B1759" s="5" t="s">
        <v>147</v>
      </c>
      <c r="C1759" s="5" t="s">
        <v>168</v>
      </c>
      <c r="D1759" s="5" t="s">
        <v>5383</v>
      </c>
      <c r="E1759" s="8" t="s">
        <v>5384</v>
      </c>
      <c r="F1759" s="8" t="s">
        <v>696</v>
      </c>
      <c r="G1759" s="5" t="s">
        <v>442</v>
      </c>
      <c r="H1759" s="6">
        <v>322618</v>
      </c>
      <c r="I1759" s="6"/>
      <c r="J1759" s="5"/>
      <c r="K1759" s="6"/>
      <c r="L1759" s="6">
        <v>322618</v>
      </c>
      <c r="M1759" s="6">
        <v>322618</v>
      </c>
    </row>
    <row r="1760" spans="1:13" ht="30" x14ac:dyDescent="0.25">
      <c r="A1760" s="5" t="s">
        <v>140</v>
      </c>
      <c r="B1760" s="5" t="s">
        <v>147</v>
      </c>
      <c r="C1760" s="5" t="s">
        <v>168</v>
      </c>
      <c r="D1760" s="5" t="s">
        <v>5385</v>
      </c>
      <c r="E1760" s="8" t="s">
        <v>5386</v>
      </c>
      <c r="F1760" s="8" t="s">
        <v>666</v>
      </c>
      <c r="G1760" s="5" t="s">
        <v>442</v>
      </c>
      <c r="H1760" s="6">
        <v>78157</v>
      </c>
      <c r="I1760" s="6"/>
      <c r="J1760" s="5"/>
      <c r="K1760" s="6"/>
      <c r="L1760" s="6">
        <v>78157</v>
      </c>
      <c r="M1760" s="6">
        <v>78157</v>
      </c>
    </row>
    <row r="1761" spans="1:13" ht="30" x14ac:dyDescent="0.25">
      <c r="A1761" s="5" t="s">
        <v>140</v>
      </c>
      <c r="B1761" s="5" t="s">
        <v>147</v>
      </c>
      <c r="C1761" s="5" t="s">
        <v>168</v>
      </c>
      <c r="D1761" s="5" t="s">
        <v>5387</v>
      </c>
      <c r="E1761" s="8" t="s">
        <v>5388</v>
      </c>
      <c r="F1761" s="8" t="s">
        <v>5389</v>
      </c>
      <c r="G1761" s="5" t="s">
        <v>442</v>
      </c>
      <c r="H1761" s="6">
        <v>354264</v>
      </c>
      <c r="I1761" s="6"/>
      <c r="J1761" s="5"/>
      <c r="K1761" s="6"/>
      <c r="L1761" s="6"/>
      <c r="M1761" s="6"/>
    </row>
    <row r="1762" spans="1:13" ht="30" x14ac:dyDescent="0.25">
      <c r="A1762" s="5" t="s">
        <v>140</v>
      </c>
      <c r="B1762" s="5" t="s">
        <v>147</v>
      </c>
      <c r="C1762" s="5" t="s">
        <v>168</v>
      </c>
      <c r="D1762" s="5" t="s">
        <v>5390</v>
      </c>
      <c r="E1762" s="8" t="s">
        <v>5391</v>
      </c>
      <c r="F1762" s="8" t="s">
        <v>856</v>
      </c>
      <c r="G1762" s="5" t="s">
        <v>442</v>
      </c>
      <c r="H1762" s="6">
        <v>362711</v>
      </c>
      <c r="I1762" s="6"/>
      <c r="J1762" s="5"/>
      <c r="K1762" s="6"/>
      <c r="L1762" s="6"/>
      <c r="M1762" s="6"/>
    </row>
    <row r="1763" spans="1:13" ht="45" x14ac:dyDescent="0.25">
      <c r="A1763" s="5" t="s">
        <v>140</v>
      </c>
      <c r="B1763" s="5" t="s">
        <v>147</v>
      </c>
      <c r="C1763" s="5" t="s">
        <v>168</v>
      </c>
      <c r="D1763" s="5" t="s">
        <v>5392</v>
      </c>
      <c r="E1763" s="8" t="s">
        <v>5393</v>
      </c>
      <c r="F1763" s="8" t="s">
        <v>5394</v>
      </c>
      <c r="G1763" s="5" t="s">
        <v>442</v>
      </c>
      <c r="H1763" s="6">
        <v>988635</v>
      </c>
      <c r="I1763" s="6">
        <v>4680</v>
      </c>
      <c r="J1763" s="7">
        <v>4.7000000000000002E-3</v>
      </c>
      <c r="K1763" s="6"/>
      <c r="L1763" s="6">
        <v>126574</v>
      </c>
      <c r="M1763" s="6">
        <v>131254</v>
      </c>
    </row>
    <row r="1764" spans="1:13" ht="30" x14ac:dyDescent="0.25">
      <c r="A1764" s="5" t="s">
        <v>140</v>
      </c>
      <c r="B1764" s="5" t="s">
        <v>147</v>
      </c>
      <c r="C1764" s="5" t="s">
        <v>168</v>
      </c>
      <c r="D1764" s="5" t="s">
        <v>5395</v>
      </c>
      <c r="E1764" s="8" t="s">
        <v>5396</v>
      </c>
      <c r="F1764" s="8" t="s">
        <v>5397</v>
      </c>
      <c r="G1764" s="5" t="s">
        <v>442</v>
      </c>
      <c r="H1764" s="6">
        <v>181015</v>
      </c>
      <c r="I1764" s="6">
        <v>5628</v>
      </c>
      <c r="J1764" s="7">
        <v>3.1099999999999999E-2</v>
      </c>
      <c r="K1764" s="6"/>
      <c r="L1764" s="6">
        <v>175387</v>
      </c>
      <c r="M1764" s="6">
        <v>181015</v>
      </c>
    </row>
    <row r="1765" spans="1:13" ht="30" x14ac:dyDescent="0.25">
      <c r="A1765" s="5" t="s">
        <v>140</v>
      </c>
      <c r="B1765" s="5" t="s">
        <v>147</v>
      </c>
      <c r="C1765" s="5" t="s">
        <v>168</v>
      </c>
      <c r="D1765" s="5" t="s">
        <v>5398</v>
      </c>
      <c r="E1765" s="8" t="s">
        <v>5399</v>
      </c>
      <c r="F1765" s="8" t="s">
        <v>5400</v>
      </c>
      <c r="G1765" s="5" t="s">
        <v>442</v>
      </c>
      <c r="H1765" s="6">
        <v>411268</v>
      </c>
      <c r="I1765" s="6"/>
      <c r="J1765" s="5"/>
      <c r="K1765" s="6"/>
      <c r="L1765" s="6">
        <v>24000</v>
      </c>
      <c r="M1765" s="6">
        <v>24000</v>
      </c>
    </row>
    <row r="1766" spans="1:13" ht="30" x14ac:dyDescent="0.25">
      <c r="A1766" s="5" t="s">
        <v>140</v>
      </c>
      <c r="B1766" s="5" t="s">
        <v>147</v>
      </c>
      <c r="C1766" s="5" t="s">
        <v>168</v>
      </c>
      <c r="D1766" s="5" t="s">
        <v>5401</v>
      </c>
      <c r="E1766" s="8" t="s">
        <v>5402</v>
      </c>
      <c r="F1766" s="8" t="s">
        <v>762</v>
      </c>
      <c r="G1766" s="5" t="s">
        <v>442</v>
      </c>
      <c r="H1766" s="6">
        <v>328473</v>
      </c>
      <c r="I1766" s="6"/>
      <c r="J1766" s="5"/>
      <c r="K1766" s="6"/>
      <c r="L1766" s="6">
        <v>146554</v>
      </c>
      <c r="M1766" s="6">
        <v>146554</v>
      </c>
    </row>
    <row r="1767" spans="1:13" ht="30" x14ac:dyDescent="0.25">
      <c r="A1767" s="5" t="s">
        <v>140</v>
      </c>
      <c r="B1767" s="5" t="s">
        <v>147</v>
      </c>
      <c r="C1767" s="5" t="s">
        <v>171</v>
      </c>
      <c r="D1767" s="5" t="s">
        <v>5403</v>
      </c>
      <c r="E1767" s="8" t="s">
        <v>5404</v>
      </c>
      <c r="F1767" s="8" t="s">
        <v>5405</v>
      </c>
      <c r="G1767" s="5" t="s">
        <v>442</v>
      </c>
      <c r="H1767" s="6">
        <v>4000000</v>
      </c>
      <c r="I1767" s="6">
        <v>186183</v>
      </c>
      <c r="J1767" s="7">
        <v>4.65E-2</v>
      </c>
      <c r="K1767" s="6">
        <v>23437</v>
      </c>
      <c r="L1767" s="6">
        <v>72250</v>
      </c>
      <c r="M1767" s="6">
        <v>281870</v>
      </c>
    </row>
    <row r="1768" spans="1:13" ht="30" x14ac:dyDescent="0.25">
      <c r="A1768" s="5" t="s">
        <v>140</v>
      </c>
      <c r="B1768" s="5" t="s">
        <v>147</v>
      </c>
      <c r="C1768" s="5" t="s">
        <v>174</v>
      </c>
      <c r="D1768" s="5" t="s">
        <v>5406</v>
      </c>
      <c r="E1768" s="8" t="s">
        <v>5407</v>
      </c>
      <c r="F1768" s="8" t="s">
        <v>509</v>
      </c>
      <c r="G1768" s="5" t="s">
        <v>442</v>
      </c>
      <c r="H1768" s="6">
        <v>4096665</v>
      </c>
      <c r="I1768" s="6"/>
      <c r="J1768" s="5"/>
      <c r="K1768" s="6"/>
      <c r="L1768" s="6"/>
      <c r="M1768" s="6"/>
    </row>
    <row r="1769" spans="1:13" ht="30" x14ac:dyDescent="0.25">
      <c r="A1769" s="5" t="s">
        <v>140</v>
      </c>
      <c r="B1769" s="5" t="s">
        <v>147</v>
      </c>
      <c r="C1769" s="5" t="s">
        <v>174</v>
      </c>
      <c r="D1769" s="5" t="s">
        <v>5408</v>
      </c>
      <c r="E1769" s="8" t="s">
        <v>5409</v>
      </c>
      <c r="F1769" s="8" t="s">
        <v>5410</v>
      </c>
      <c r="G1769" s="5" t="s">
        <v>442</v>
      </c>
      <c r="H1769" s="6">
        <v>29647</v>
      </c>
      <c r="I1769" s="6"/>
      <c r="J1769" s="5"/>
      <c r="K1769" s="6"/>
      <c r="L1769" s="6">
        <v>29647</v>
      </c>
      <c r="M1769" s="6">
        <v>29647</v>
      </c>
    </row>
    <row r="1770" spans="1:13" ht="30" x14ac:dyDescent="0.25">
      <c r="A1770" s="5" t="s">
        <v>140</v>
      </c>
      <c r="B1770" s="5" t="s">
        <v>147</v>
      </c>
      <c r="C1770" s="5" t="s">
        <v>174</v>
      </c>
      <c r="D1770" s="5" t="s">
        <v>5411</v>
      </c>
      <c r="E1770" s="8" t="s">
        <v>5412</v>
      </c>
      <c r="F1770" s="8" t="s">
        <v>744</v>
      </c>
      <c r="G1770" s="5" t="s">
        <v>442</v>
      </c>
      <c r="H1770" s="6">
        <v>64866</v>
      </c>
      <c r="I1770" s="6"/>
      <c r="J1770" s="5"/>
      <c r="K1770" s="6"/>
      <c r="L1770" s="6"/>
      <c r="M1770" s="6"/>
    </row>
    <row r="1771" spans="1:13" ht="30" x14ac:dyDescent="0.25">
      <c r="A1771" s="5" t="s">
        <v>140</v>
      </c>
      <c r="B1771" s="5" t="s">
        <v>147</v>
      </c>
      <c r="C1771" s="5" t="s">
        <v>174</v>
      </c>
      <c r="D1771" s="5" t="s">
        <v>5413</v>
      </c>
      <c r="E1771" s="8" t="s">
        <v>5414</v>
      </c>
      <c r="F1771" s="8" t="s">
        <v>5415</v>
      </c>
      <c r="G1771" s="5" t="s">
        <v>442</v>
      </c>
      <c r="H1771" s="6">
        <v>14273</v>
      </c>
      <c r="I1771" s="6"/>
      <c r="J1771" s="5"/>
      <c r="K1771" s="6"/>
      <c r="L1771" s="6"/>
      <c r="M1771" s="6"/>
    </row>
    <row r="1772" spans="1:13" x14ac:dyDescent="0.25">
      <c r="A1772" s="5" t="s">
        <v>140</v>
      </c>
      <c r="B1772" s="5" t="s">
        <v>147</v>
      </c>
      <c r="C1772" s="5" t="s">
        <v>174</v>
      </c>
      <c r="D1772" s="5" t="s">
        <v>5416</v>
      </c>
      <c r="E1772" s="8" t="s">
        <v>5417</v>
      </c>
      <c r="F1772" s="8" t="s">
        <v>800</v>
      </c>
      <c r="G1772" s="5" t="s">
        <v>442</v>
      </c>
      <c r="H1772" s="6">
        <v>19200</v>
      </c>
      <c r="I1772" s="6"/>
      <c r="J1772" s="5"/>
      <c r="K1772" s="6"/>
      <c r="L1772" s="6"/>
      <c r="M1772" s="6"/>
    </row>
    <row r="1773" spans="1:13" x14ac:dyDescent="0.25">
      <c r="A1773" s="5" t="s">
        <v>140</v>
      </c>
      <c r="B1773" s="5" t="s">
        <v>147</v>
      </c>
      <c r="C1773" s="5" t="s">
        <v>174</v>
      </c>
      <c r="D1773" s="5" t="s">
        <v>5418</v>
      </c>
      <c r="E1773" s="8" t="s">
        <v>5419</v>
      </c>
      <c r="F1773" s="8" t="s">
        <v>693</v>
      </c>
      <c r="G1773" s="5" t="s">
        <v>442</v>
      </c>
      <c r="H1773" s="6">
        <v>14794</v>
      </c>
      <c r="I1773" s="6"/>
      <c r="J1773" s="5"/>
      <c r="K1773" s="6"/>
      <c r="L1773" s="6"/>
      <c r="M1773" s="6"/>
    </row>
    <row r="1774" spans="1:13" x14ac:dyDescent="0.25">
      <c r="A1774" s="5" t="s">
        <v>140</v>
      </c>
      <c r="B1774" s="5" t="s">
        <v>147</v>
      </c>
      <c r="C1774" s="5" t="s">
        <v>174</v>
      </c>
      <c r="D1774" s="5" t="s">
        <v>5420</v>
      </c>
      <c r="E1774" s="8" t="s">
        <v>5421</v>
      </c>
      <c r="F1774" s="8" t="s">
        <v>717</v>
      </c>
      <c r="G1774" s="5" t="s">
        <v>442</v>
      </c>
      <c r="H1774" s="6">
        <v>14010</v>
      </c>
      <c r="I1774" s="6"/>
      <c r="J1774" s="5"/>
      <c r="K1774" s="6"/>
      <c r="L1774" s="6"/>
      <c r="M1774" s="6"/>
    </row>
    <row r="1775" spans="1:13" x14ac:dyDescent="0.25">
      <c r="A1775" s="5" t="s">
        <v>140</v>
      </c>
      <c r="B1775" s="5" t="s">
        <v>147</v>
      </c>
      <c r="C1775" s="5" t="s">
        <v>174</v>
      </c>
      <c r="D1775" s="5" t="s">
        <v>5422</v>
      </c>
      <c r="E1775" s="8" t="s">
        <v>5423</v>
      </c>
      <c r="F1775" s="8" t="s">
        <v>795</v>
      </c>
      <c r="G1775" s="5" t="s">
        <v>442</v>
      </c>
      <c r="H1775" s="6">
        <v>16457</v>
      </c>
      <c r="I1775" s="6"/>
      <c r="J1775" s="5"/>
      <c r="K1775" s="6"/>
      <c r="L1775" s="6"/>
      <c r="M1775" s="6"/>
    </row>
    <row r="1776" spans="1:13" ht="30" x14ac:dyDescent="0.25">
      <c r="A1776" s="5" t="s">
        <v>140</v>
      </c>
      <c r="B1776" s="5" t="s">
        <v>147</v>
      </c>
      <c r="C1776" s="5" t="s">
        <v>174</v>
      </c>
      <c r="D1776" s="5" t="s">
        <v>5424</v>
      </c>
      <c r="E1776" s="8" t="s">
        <v>5425</v>
      </c>
      <c r="F1776" s="8" t="s">
        <v>753</v>
      </c>
      <c r="G1776" s="5" t="s">
        <v>442</v>
      </c>
      <c r="H1776" s="6">
        <v>12788</v>
      </c>
      <c r="I1776" s="6"/>
      <c r="J1776" s="5"/>
      <c r="K1776" s="6"/>
      <c r="L1776" s="6"/>
      <c r="M1776" s="6"/>
    </row>
    <row r="1777" spans="1:13" ht="45" x14ac:dyDescent="0.25">
      <c r="A1777" s="5" t="s">
        <v>140</v>
      </c>
      <c r="B1777" s="5" t="s">
        <v>147</v>
      </c>
      <c r="C1777" s="5" t="s">
        <v>177</v>
      </c>
      <c r="D1777" s="5" t="s">
        <v>5426</v>
      </c>
      <c r="E1777" s="8" t="s">
        <v>5427</v>
      </c>
      <c r="F1777" s="8" t="s">
        <v>503</v>
      </c>
      <c r="G1777" s="5" t="s">
        <v>442</v>
      </c>
      <c r="H1777" s="6">
        <v>5215648</v>
      </c>
      <c r="I1777" s="6">
        <v>2471747</v>
      </c>
      <c r="J1777" s="7">
        <v>0.47389999999999999</v>
      </c>
      <c r="K1777" s="6"/>
      <c r="L1777" s="6"/>
      <c r="M1777" s="6">
        <v>2471747</v>
      </c>
    </row>
    <row r="1778" spans="1:13" ht="30" x14ac:dyDescent="0.25">
      <c r="A1778" s="5" t="s">
        <v>140</v>
      </c>
      <c r="B1778" s="5" t="s">
        <v>147</v>
      </c>
      <c r="C1778" s="5" t="s">
        <v>180</v>
      </c>
      <c r="D1778" s="5" t="s">
        <v>5428</v>
      </c>
      <c r="E1778" s="8" t="s">
        <v>5429</v>
      </c>
      <c r="F1778" s="8" t="s">
        <v>5405</v>
      </c>
      <c r="G1778" s="5" t="s">
        <v>442</v>
      </c>
      <c r="H1778" s="6">
        <v>11750000</v>
      </c>
      <c r="I1778" s="6">
        <v>842205</v>
      </c>
      <c r="J1778" s="7">
        <v>7.17E-2</v>
      </c>
      <c r="K1778" s="6"/>
      <c r="L1778" s="6">
        <v>198547</v>
      </c>
      <c r="M1778" s="6">
        <v>1040752</v>
      </c>
    </row>
    <row r="1779" spans="1:13" x14ac:dyDescent="0.25">
      <c r="A1779" s="5" t="s">
        <v>140</v>
      </c>
      <c r="B1779" s="5" t="s">
        <v>147</v>
      </c>
      <c r="C1779" s="5" t="s">
        <v>180</v>
      </c>
      <c r="D1779" s="5" t="s">
        <v>5430</v>
      </c>
      <c r="E1779" s="8" t="s">
        <v>5431</v>
      </c>
      <c r="F1779" s="8" t="s">
        <v>5432</v>
      </c>
      <c r="G1779" s="5" t="s">
        <v>442</v>
      </c>
      <c r="H1779" s="6">
        <v>4250000</v>
      </c>
      <c r="I1779" s="6">
        <v>177254</v>
      </c>
      <c r="J1779" s="7">
        <v>4.1700000000000001E-2</v>
      </c>
      <c r="K1779" s="6"/>
      <c r="L1779" s="6">
        <v>67378</v>
      </c>
      <c r="M1779" s="6">
        <v>244632</v>
      </c>
    </row>
    <row r="1780" spans="1:13" ht="30" x14ac:dyDescent="0.25">
      <c r="A1780" s="5" t="s">
        <v>140</v>
      </c>
      <c r="B1780" s="5" t="s">
        <v>147</v>
      </c>
      <c r="C1780" s="5" t="s">
        <v>188</v>
      </c>
      <c r="D1780" s="5" t="s">
        <v>5433</v>
      </c>
      <c r="E1780" s="8" t="s">
        <v>5434</v>
      </c>
      <c r="F1780" s="8" t="s">
        <v>503</v>
      </c>
      <c r="G1780" s="5" t="s">
        <v>442</v>
      </c>
      <c r="H1780" s="6">
        <v>7205114</v>
      </c>
      <c r="I1780" s="6">
        <v>313352</v>
      </c>
      <c r="J1780" s="7">
        <v>4.3499999999999997E-2</v>
      </c>
      <c r="K1780" s="6">
        <v>3553</v>
      </c>
      <c r="L1780" s="6">
        <v>271268</v>
      </c>
      <c r="M1780" s="6">
        <v>588173</v>
      </c>
    </row>
    <row r="1781" spans="1:13" ht="30" x14ac:dyDescent="0.25">
      <c r="A1781" s="5" t="s">
        <v>140</v>
      </c>
      <c r="B1781" s="5" t="s">
        <v>147</v>
      </c>
      <c r="C1781" s="5" t="s">
        <v>194</v>
      </c>
      <c r="D1781" s="5" t="s">
        <v>5435</v>
      </c>
      <c r="E1781" s="8" t="s">
        <v>5436</v>
      </c>
      <c r="F1781" s="8" t="s">
        <v>5405</v>
      </c>
      <c r="G1781" s="5" t="s">
        <v>442</v>
      </c>
      <c r="H1781" s="6">
        <v>1650000</v>
      </c>
      <c r="I1781" s="6">
        <v>8299</v>
      </c>
      <c r="J1781" s="7">
        <v>5.0000000000000001E-3</v>
      </c>
      <c r="K1781" s="6">
        <v>2174</v>
      </c>
      <c r="L1781" s="6"/>
      <c r="M1781" s="6">
        <v>10473</v>
      </c>
    </row>
    <row r="1782" spans="1:13" ht="30" x14ac:dyDescent="0.25">
      <c r="A1782" s="5" t="s">
        <v>140</v>
      </c>
      <c r="B1782" s="5" t="s">
        <v>147</v>
      </c>
      <c r="C1782" s="5" t="s">
        <v>194</v>
      </c>
      <c r="D1782" s="5" t="s">
        <v>5437</v>
      </c>
      <c r="E1782" s="8" t="s">
        <v>5438</v>
      </c>
      <c r="F1782" s="8" t="s">
        <v>509</v>
      </c>
      <c r="G1782" s="5" t="s">
        <v>442</v>
      </c>
      <c r="H1782" s="6">
        <v>2850000</v>
      </c>
      <c r="I1782" s="6">
        <v>61693</v>
      </c>
      <c r="J1782" s="7">
        <v>2.1600000000000001E-2</v>
      </c>
      <c r="K1782" s="6"/>
      <c r="L1782" s="6">
        <v>276980</v>
      </c>
      <c r="M1782" s="6">
        <v>338673</v>
      </c>
    </row>
    <row r="1783" spans="1:13" x14ac:dyDescent="0.25">
      <c r="A1783" s="5" t="s">
        <v>140</v>
      </c>
      <c r="B1783" s="5" t="s">
        <v>147</v>
      </c>
      <c r="C1783" s="5" t="s">
        <v>197</v>
      </c>
      <c r="D1783" s="5" t="s">
        <v>5439</v>
      </c>
      <c r="E1783" s="8" t="s">
        <v>5440</v>
      </c>
      <c r="F1783" s="8" t="s">
        <v>5441</v>
      </c>
      <c r="G1783" s="5" t="s">
        <v>442</v>
      </c>
      <c r="H1783" s="6">
        <v>8675</v>
      </c>
      <c r="I1783" s="6"/>
      <c r="J1783" s="5"/>
      <c r="K1783" s="6"/>
      <c r="L1783" s="6">
        <v>8675</v>
      </c>
      <c r="M1783" s="6">
        <v>8675</v>
      </c>
    </row>
    <row r="1784" spans="1:13" x14ac:dyDescent="0.25">
      <c r="A1784" s="5" t="s">
        <v>140</v>
      </c>
      <c r="B1784" s="5" t="s">
        <v>147</v>
      </c>
      <c r="C1784" s="5" t="s">
        <v>197</v>
      </c>
      <c r="D1784" s="5" t="s">
        <v>5442</v>
      </c>
      <c r="E1784" s="8" t="s">
        <v>5443</v>
      </c>
      <c r="F1784" s="8" t="s">
        <v>5444</v>
      </c>
      <c r="G1784" s="5" t="s">
        <v>446</v>
      </c>
      <c r="H1784" s="6">
        <v>7046</v>
      </c>
      <c r="I1784" s="6">
        <v>7046</v>
      </c>
      <c r="J1784" s="7">
        <v>1</v>
      </c>
      <c r="K1784" s="6"/>
      <c r="L1784" s="6"/>
      <c r="M1784" s="6">
        <v>7046</v>
      </c>
    </row>
    <row r="1785" spans="1:13" x14ac:dyDescent="0.25">
      <c r="A1785" s="5" t="s">
        <v>140</v>
      </c>
      <c r="B1785" s="5" t="s">
        <v>147</v>
      </c>
      <c r="C1785" s="5" t="s">
        <v>197</v>
      </c>
      <c r="D1785" s="5" t="s">
        <v>5445</v>
      </c>
      <c r="E1785" s="8" t="s">
        <v>5446</v>
      </c>
      <c r="F1785" s="8" t="s">
        <v>5447</v>
      </c>
      <c r="G1785" s="5" t="s">
        <v>446</v>
      </c>
      <c r="H1785" s="6">
        <v>8675</v>
      </c>
      <c r="I1785" s="6">
        <v>8675</v>
      </c>
      <c r="J1785" s="7">
        <v>1</v>
      </c>
      <c r="K1785" s="6"/>
      <c r="L1785" s="6"/>
      <c r="M1785" s="6">
        <v>8675</v>
      </c>
    </row>
    <row r="1786" spans="1:13" x14ac:dyDescent="0.25">
      <c r="A1786" s="5" t="s">
        <v>140</v>
      </c>
      <c r="B1786" s="5" t="s">
        <v>147</v>
      </c>
      <c r="C1786" s="5" t="s">
        <v>197</v>
      </c>
      <c r="D1786" s="5" t="s">
        <v>5448</v>
      </c>
      <c r="E1786" s="8" t="s">
        <v>5449</v>
      </c>
      <c r="F1786" s="8" t="s">
        <v>5450</v>
      </c>
      <c r="G1786" s="5" t="s">
        <v>446</v>
      </c>
      <c r="H1786" s="6">
        <v>8675</v>
      </c>
      <c r="I1786" s="6">
        <v>8675</v>
      </c>
      <c r="J1786" s="7">
        <v>1</v>
      </c>
      <c r="K1786" s="6"/>
      <c r="L1786" s="6"/>
      <c r="M1786" s="6">
        <v>8675</v>
      </c>
    </row>
    <row r="1787" spans="1:13" ht="30" x14ac:dyDescent="0.25">
      <c r="A1787" s="5" t="s">
        <v>140</v>
      </c>
      <c r="B1787" s="5" t="s">
        <v>147</v>
      </c>
      <c r="C1787" s="5" t="s">
        <v>197</v>
      </c>
      <c r="D1787" s="5" t="s">
        <v>5451</v>
      </c>
      <c r="E1787" s="8" t="s">
        <v>5452</v>
      </c>
      <c r="F1787" s="8" t="s">
        <v>5453</v>
      </c>
      <c r="G1787" s="5" t="s">
        <v>446</v>
      </c>
      <c r="H1787" s="6">
        <v>8675</v>
      </c>
      <c r="I1787" s="6">
        <v>8675</v>
      </c>
      <c r="J1787" s="7">
        <v>1</v>
      </c>
      <c r="K1787" s="6"/>
      <c r="L1787" s="6"/>
      <c r="M1787" s="6">
        <v>8675</v>
      </c>
    </row>
    <row r="1788" spans="1:13" x14ac:dyDescent="0.25">
      <c r="A1788" s="5" t="s">
        <v>140</v>
      </c>
      <c r="B1788" s="5" t="s">
        <v>147</v>
      </c>
      <c r="C1788" s="5" t="s">
        <v>197</v>
      </c>
      <c r="D1788" s="5" t="s">
        <v>5454</v>
      </c>
      <c r="E1788" s="8" t="s">
        <v>5455</v>
      </c>
      <c r="F1788" s="8" t="s">
        <v>5456</v>
      </c>
      <c r="G1788" s="5" t="s">
        <v>446</v>
      </c>
      <c r="H1788" s="6">
        <v>8675</v>
      </c>
      <c r="I1788" s="6">
        <v>8675</v>
      </c>
      <c r="J1788" s="7">
        <v>1</v>
      </c>
      <c r="K1788" s="6"/>
      <c r="L1788" s="6"/>
      <c r="M1788" s="6">
        <v>8675</v>
      </c>
    </row>
    <row r="1789" spans="1:13" ht="30" x14ac:dyDescent="0.25">
      <c r="A1789" s="5" t="s">
        <v>140</v>
      </c>
      <c r="B1789" s="5" t="s">
        <v>147</v>
      </c>
      <c r="C1789" s="5" t="s">
        <v>197</v>
      </c>
      <c r="D1789" s="5" t="s">
        <v>5457</v>
      </c>
      <c r="E1789" s="8" t="s">
        <v>5458</v>
      </c>
      <c r="F1789" s="8" t="s">
        <v>5459</v>
      </c>
      <c r="G1789" s="5" t="s">
        <v>442</v>
      </c>
      <c r="H1789" s="6">
        <v>7046</v>
      </c>
      <c r="I1789" s="6"/>
      <c r="J1789" s="5"/>
      <c r="K1789" s="6">
        <v>7046</v>
      </c>
      <c r="L1789" s="6"/>
      <c r="M1789" s="6">
        <v>7046</v>
      </c>
    </row>
    <row r="1790" spans="1:13" x14ac:dyDescent="0.25">
      <c r="A1790" s="5" t="s">
        <v>140</v>
      </c>
      <c r="B1790" s="5" t="s">
        <v>147</v>
      </c>
      <c r="C1790" s="5" t="s">
        <v>197</v>
      </c>
      <c r="D1790" s="5" t="s">
        <v>5460</v>
      </c>
      <c r="E1790" s="8" t="s">
        <v>5461</v>
      </c>
      <c r="F1790" s="8" t="s">
        <v>5462</v>
      </c>
      <c r="G1790" s="5" t="s">
        <v>446</v>
      </c>
      <c r="H1790" s="6">
        <v>8675</v>
      </c>
      <c r="I1790" s="6">
        <v>8675</v>
      </c>
      <c r="J1790" s="7">
        <v>1</v>
      </c>
      <c r="K1790" s="6"/>
      <c r="L1790" s="6"/>
      <c r="M1790" s="6">
        <v>8675</v>
      </c>
    </row>
    <row r="1791" spans="1:13" x14ac:dyDescent="0.25">
      <c r="A1791" s="5" t="s">
        <v>140</v>
      </c>
      <c r="B1791" s="5" t="s">
        <v>147</v>
      </c>
      <c r="C1791" s="5" t="s">
        <v>197</v>
      </c>
      <c r="D1791" s="5" t="s">
        <v>5463</v>
      </c>
      <c r="E1791" s="8" t="s">
        <v>5464</v>
      </c>
      <c r="F1791" s="8" t="s">
        <v>5465</v>
      </c>
      <c r="G1791" s="5" t="s">
        <v>446</v>
      </c>
      <c r="H1791" s="6">
        <v>8675</v>
      </c>
      <c r="I1791" s="6">
        <v>8675</v>
      </c>
      <c r="J1791" s="7">
        <v>1</v>
      </c>
      <c r="K1791" s="6"/>
      <c r="L1791" s="6"/>
      <c r="M1791" s="6">
        <v>8675</v>
      </c>
    </row>
    <row r="1792" spans="1:13" x14ac:dyDescent="0.25">
      <c r="A1792" s="5" t="s">
        <v>140</v>
      </c>
      <c r="B1792" s="5" t="s">
        <v>147</v>
      </c>
      <c r="C1792" s="5" t="s">
        <v>197</v>
      </c>
      <c r="D1792" s="5" t="s">
        <v>5466</v>
      </c>
      <c r="E1792" s="8" t="s">
        <v>5467</v>
      </c>
      <c r="F1792" s="8" t="s">
        <v>5468</v>
      </c>
      <c r="G1792" s="5" t="s">
        <v>446</v>
      </c>
      <c r="H1792" s="6">
        <v>7046</v>
      </c>
      <c r="I1792" s="6">
        <v>7046</v>
      </c>
      <c r="J1792" s="7">
        <v>1</v>
      </c>
      <c r="K1792" s="6"/>
      <c r="L1792" s="6"/>
      <c r="M1792" s="6">
        <v>7046</v>
      </c>
    </row>
    <row r="1793" spans="1:13" x14ac:dyDescent="0.25">
      <c r="A1793" s="5" t="s">
        <v>140</v>
      </c>
      <c r="B1793" s="5" t="s">
        <v>147</v>
      </c>
      <c r="C1793" s="5" t="s">
        <v>197</v>
      </c>
      <c r="D1793" s="5" t="s">
        <v>5469</v>
      </c>
      <c r="E1793" s="8" t="s">
        <v>5470</v>
      </c>
      <c r="F1793" s="8" t="s">
        <v>5471</v>
      </c>
      <c r="G1793" s="5" t="s">
        <v>446</v>
      </c>
      <c r="H1793" s="6">
        <v>7046</v>
      </c>
      <c r="I1793" s="6">
        <v>7046</v>
      </c>
      <c r="J1793" s="7">
        <v>1</v>
      </c>
      <c r="K1793" s="6"/>
      <c r="L1793" s="6"/>
      <c r="M1793" s="6">
        <v>7046</v>
      </c>
    </row>
    <row r="1794" spans="1:13" ht="30" x14ac:dyDescent="0.25">
      <c r="A1794" s="5" t="s">
        <v>140</v>
      </c>
      <c r="B1794" s="5" t="s">
        <v>147</v>
      </c>
      <c r="C1794" s="5" t="s">
        <v>197</v>
      </c>
      <c r="D1794" s="5" t="s">
        <v>5472</v>
      </c>
      <c r="E1794" s="8" t="s">
        <v>5473</v>
      </c>
      <c r="F1794" s="8" t="s">
        <v>5474</v>
      </c>
      <c r="G1794" s="5" t="s">
        <v>442</v>
      </c>
      <c r="H1794" s="6">
        <v>7046</v>
      </c>
      <c r="I1794" s="6"/>
      <c r="J1794" s="5"/>
      <c r="K1794" s="6">
        <v>7046</v>
      </c>
      <c r="L1794" s="6"/>
      <c r="M1794" s="6">
        <v>7046</v>
      </c>
    </row>
    <row r="1795" spans="1:13" x14ac:dyDescent="0.25">
      <c r="A1795" s="5" t="s">
        <v>140</v>
      </c>
      <c r="B1795" s="5" t="s">
        <v>147</v>
      </c>
      <c r="C1795" s="5" t="s">
        <v>197</v>
      </c>
      <c r="D1795" s="5" t="s">
        <v>5475</v>
      </c>
      <c r="E1795" s="8" t="s">
        <v>5476</v>
      </c>
      <c r="F1795" s="8" t="s">
        <v>5477</v>
      </c>
      <c r="G1795" s="5" t="s">
        <v>446</v>
      </c>
      <c r="H1795" s="6">
        <v>7046</v>
      </c>
      <c r="I1795" s="6">
        <v>7046</v>
      </c>
      <c r="J1795" s="7">
        <v>1</v>
      </c>
      <c r="K1795" s="6"/>
      <c r="L1795" s="6"/>
      <c r="M1795" s="6">
        <v>7046</v>
      </c>
    </row>
    <row r="1796" spans="1:13" x14ac:dyDescent="0.25">
      <c r="A1796" s="5" t="s">
        <v>140</v>
      </c>
      <c r="B1796" s="5" t="s">
        <v>147</v>
      </c>
      <c r="C1796" s="5" t="s">
        <v>197</v>
      </c>
      <c r="D1796" s="5" t="s">
        <v>5478</v>
      </c>
      <c r="E1796" s="8" t="s">
        <v>5479</v>
      </c>
      <c r="F1796" s="8" t="s">
        <v>5480</v>
      </c>
      <c r="G1796" s="5" t="s">
        <v>446</v>
      </c>
      <c r="H1796" s="6">
        <v>8675</v>
      </c>
      <c r="I1796" s="6">
        <v>8675</v>
      </c>
      <c r="J1796" s="7">
        <v>1</v>
      </c>
      <c r="K1796" s="6"/>
      <c r="L1796" s="6"/>
      <c r="M1796" s="6">
        <v>8675</v>
      </c>
    </row>
    <row r="1797" spans="1:13" ht="30" x14ac:dyDescent="0.25">
      <c r="A1797" s="5" t="s">
        <v>140</v>
      </c>
      <c r="B1797" s="5" t="s">
        <v>147</v>
      </c>
      <c r="C1797" s="5" t="s">
        <v>197</v>
      </c>
      <c r="D1797" s="5" t="s">
        <v>5481</v>
      </c>
      <c r="E1797" s="8" t="s">
        <v>5482</v>
      </c>
      <c r="F1797" s="8" t="s">
        <v>5483</v>
      </c>
      <c r="G1797" s="5" t="s">
        <v>442</v>
      </c>
      <c r="H1797" s="6">
        <v>8675</v>
      </c>
      <c r="I1797" s="6"/>
      <c r="J1797" s="5"/>
      <c r="K1797" s="6"/>
      <c r="L1797" s="6"/>
      <c r="M1797" s="6"/>
    </row>
    <row r="1798" spans="1:13" x14ac:dyDescent="0.25">
      <c r="A1798" s="5" t="s">
        <v>140</v>
      </c>
      <c r="B1798" s="5" t="s">
        <v>147</v>
      </c>
      <c r="C1798" s="5" t="s">
        <v>197</v>
      </c>
      <c r="D1798" s="5" t="s">
        <v>5484</v>
      </c>
      <c r="E1798" s="8" t="s">
        <v>5485</v>
      </c>
      <c r="F1798" s="8" t="s">
        <v>5486</v>
      </c>
      <c r="G1798" s="5" t="s">
        <v>446</v>
      </c>
      <c r="H1798" s="6">
        <v>8675</v>
      </c>
      <c r="I1798" s="6">
        <v>8675</v>
      </c>
      <c r="J1798" s="7">
        <v>1</v>
      </c>
      <c r="K1798" s="6"/>
      <c r="L1798" s="6"/>
      <c r="M1798" s="6">
        <v>8675</v>
      </c>
    </row>
    <row r="1799" spans="1:13" x14ac:dyDescent="0.25">
      <c r="A1799" s="5" t="s">
        <v>140</v>
      </c>
      <c r="B1799" s="5" t="s">
        <v>147</v>
      </c>
      <c r="C1799" s="5" t="s">
        <v>197</v>
      </c>
      <c r="D1799" s="5" t="s">
        <v>5487</v>
      </c>
      <c r="E1799" s="8" t="s">
        <v>5488</v>
      </c>
      <c r="F1799" s="8" t="s">
        <v>5462</v>
      </c>
      <c r="G1799" s="5" t="s">
        <v>442</v>
      </c>
      <c r="H1799" s="6">
        <v>215685</v>
      </c>
      <c r="I1799" s="6">
        <v>196513</v>
      </c>
      <c r="J1799" s="7">
        <v>0.91110000000000002</v>
      </c>
      <c r="K1799" s="6"/>
      <c r="L1799" s="6">
        <v>19172</v>
      </c>
      <c r="M1799" s="6">
        <v>215685</v>
      </c>
    </row>
    <row r="1800" spans="1:13" ht="30" x14ac:dyDescent="0.25">
      <c r="A1800" s="5" t="s">
        <v>140</v>
      </c>
      <c r="B1800" s="5" t="s">
        <v>147</v>
      </c>
      <c r="C1800" s="5" t="s">
        <v>197</v>
      </c>
      <c r="D1800" s="5" t="s">
        <v>5489</v>
      </c>
      <c r="E1800" s="8" t="s">
        <v>5490</v>
      </c>
      <c r="F1800" s="8" t="s">
        <v>5447</v>
      </c>
      <c r="G1800" s="5" t="s">
        <v>442</v>
      </c>
      <c r="H1800" s="6">
        <v>1000000</v>
      </c>
      <c r="I1800" s="6"/>
      <c r="J1800" s="5"/>
      <c r="K1800" s="6"/>
      <c r="L1800" s="6"/>
      <c r="M1800" s="6"/>
    </row>
    <row r="1801" spans="1:13" x14ac:dyDescent="0.25">
      <c r="A1801" s="5" t="s">
        <v>140</v>
      </c>
      <c r="B1801" s="5" t="s">
        <v>147</v>
      </c>
      <c r="C1801" s="5" t="s">
        <v>197</v>
      </c>
      <c r="D1801" s="5" t="s">
        <v>5491</v>
      </c>
      <c r="E1801" s="8" t="s">
        <v>5492</v>
      </c>
      <c r="F1801" s="8" t="s">
        <v>5493</v>
      </c>
      <c r="G1801" s="5" t="s">
        <v>442</v>
      </c>
      <c r="H1801" s="6">
        <v>621074</v>
      </c>
      <c r="I1801" s="6"/>
      <c r="J1801" s="5"/>
      <c r="K1801" s="6">
        <v>211296</v>
      </c>
      <c r="L1801" s="6"/>
      <c r="M1801" s="6">
        <v>211296</v>
      </c>
    </row>
    <row r="1802" spans="1:13" x14ac:dyDescent="0.25">
      <c r="A1802" s="5" t="s">
        <v>140</v>
      </c>
      <c r="B1802" s="5" t="s">
        <v>147</v>
      </c>
      <c r="C1802" s="5" t="s">
        <v>197</v>
      </c>
      <c r="D1802" s="5" t="s">
        <v>5494</v>
      </c>
      <c r="E1802" s="8" t="s">
        <v>5495</v>
      </c>
      <c r="F1802" s="8" t="s">
        <v>5496</v>
      </c>
      <c r="G1802" s="5" t="s">
        <v>446</v>
      </c>
      <c r="H1802" s="6">
        <v>7046</v>
      </c>
      <c r="I1802" s="6">
        <v>7046</v>
      </c>
      <c r="J1802" s="7">
        <v>1</v>
      </c>
      <c r="K1802" s="6"/>
      <c r="L1802" s="6"/>
      <c r="M1802" s="6">
        <v>7046</v>
      </c>
    </row>
    <row r="1803" spans="1:13" x14ac:dyDescent="0.25">
      <c r="A1803" s="5" t="s">
        <v>140</v>
      </c>
      <c r="B1803" s="5" t="s">
        <v>147</v>
      </c>
      <c r="C1803" s="5" t="s">
        <v>197</v>
      </c>
      <c r="D1803" s="5" t="s">
        <v>5497</v>
      </c>
      <c r="E1803" s="8" t="s">
        <v>5498</v>
      </c>
      <c r="F1803" s="8" t="s">
        <v>5444</v>
      </c>
      <c r="G1803" s="5" t="s">
        <v>442</v>
      </c>
      <c r="H1803" s="6">
        <v>107715</v>
      </c>
      <c r="I1803" s="6"/>
      <c r="J1803" s="5"/>
      <c r="K1803" s="6"/>
      <c r="L1803" s="6"/>
      <c r="M1803" s="6"/>
    </row>
    <row r="1804" spans="1:13" ht="30" x14ac:dyDescent="0.25">
      <c r="A1804" s="5" t="s">
        <v>140</v>
      </c>
      <c r="B1804" s="5" t="s">
        <v>147</v>
      </c>
      <c r="C1804" s="5" t="s">
        <v>197</v>
      </c>
      <c r="D1804" s="5" t="s">
        <v>5499</v>
      </c>
      <c r="E1804" s="8" t="s">
        <v>5500</v>
      </c>
      <c r="F1804" s="8" t="s">
        <v>5501</v>
      </c>
      <c r="G1804" s="5" t="s">
        <v>446</v>
      </c>
      <c r="H1804" s="6">
        <v>7046</v>
      </c>
      <c r="I1804" s="6">
        <v>7046</v>
      </c>
      <c r="J1804" s="7">
        <v>1</v>
      </c>
      <c r="K1804" s="6"/>
      <c r="L1804" s="6"/>
      <c r="M1804" s="6">
        <v>7046</v>
      </c>
    </row>
    <row r="1805" spans="1:13" ht="30" x14ac:dyDescent="0.25">
      <c r="A1805" s="5" t="s">
        <v>140</v>
      </c>
      <c r="B1805" s="5" t="s">
        <v>147</v>
      </c>
      <c r="C1805" s="5" t="s">
        <v>197</v>
      </c>
      <c r="D1805" s="5" t="s">
        <v>5502</v>
      </c>
      <c r="E1805" s="8" t="s">
        <v>5503</v>
      </c>
      <c r="F1805" s="8" t="s">
        <v>5504</v>
      </c>
      <c r="G1805" s="5" t="s">
        <v>442</v>
      </c>
      <c r="H1805" s="6">
        <v>1000000</v>
      </c>
      <c r="I1805" s="6"/>
      <c r="J1805" s="5"/>
      <c r="K1805" s="6"/>
      <c r="L1805" s="6"/>
      <c r="M1805" s="6"/>
    </row>
    <row r="1806" spans="1:13" x14ac:dyDescent="0.25">
      <c r="A1806" s="5" t="s">
        <v>140</v>
      </c>
      <c r="B1806" s="5" t="s">
        <v>147</v>
      </c>
      <c r="C1806" s="5" t="s">
        <v>197</v>
      </c>
      <c r="D1806" s="5" t="s">
        <v>5505</v>
      </c>
      <c r="E1806" s="8" t="s">
        <v>5506</v>
      </c>
      <c r="F1806" s="8" t="s">
        <v>5507</v>
      </c>
      <c r="G1806" s="5" t="s">
        <v>446</v>
      </c>
      <c r="H1806" s="6">
        <v>8675</v>
      </c>
      <c r="I1806" s="6">
        <v>8675</v>
      </c>
      <c r="J1806" s="7">
        <v>1</v>
      </c>
      <c r="K1806" s="6"/>
      <c r="L1806" s="6"/>
      <c r="M1806" s="6">
        <v>8675</v>
      </c>
    </row>
    <row r="1807" spans="1:13" x14ac:dyDescent="0.25">
      <c r="A1807" s="5" t="s">
        <v>140</v>
      </c>
      <c r="B1807" s="5" t="s">
        <v>147</v>
      </c>
      <c r="C1807" s="5" t="s">
        <v>197</v>
      </c>
      <c r="D1807" s="5" t="s">
        <v>5508</v>
      </c>
      <c r="E1807" s="8" t="s">
        <v>5509</v>
      </c>
      <c r="F1807" s="8" t="s">
        <v>5510</v>
      </c>
      <c r="G1807" s="5" t="s">
        <v>446</v>
      </c>
      <c r="H1807" s="6">
        <v>8675</v>
      </c>
      <c r="I1807" s="6">
        <v>8675</v>
      </c>
      <c r="J1807" s="7">
        <v>1</v>
      </c>
      <c r="K1807" s="6"/>
      <c r="L1807" s="6"/>
      <c r="M1807" s="6">
        <v>8675</v>
      </c>
    </row>
    <row r="1808" spans="1:13" ht="30" x14ac:dyDescent="0.25">
      <c r="A1808" s="5" t="s">
        <v>140</v>
      </c>
      <c r="B1808" s="5" t="s">
        <v>147</v>
      </c>
      <c r="C1808" s="5" t="s">
        <v>197</v>
      </c>
      <c r="D1808" s="5" t="s">
        <v>5511</v>
      </c>
      <c r="E1808" s="8" t="s">
        <v>5512</v>
      </c>
      <c r="F1808" s="8" t="s">
        <v>5513</v>
      </c>
      <c r="G1808" s="5" t="s">
        <v>446</v>
      </c>
      <c r="H1808" s="6">
        <v>7046</v>
      </c>
      <c r="I1808" s="6">
        <v>7046</v>
      </c>
      <c r="J1808" s="7">
        <v>1</v>
      </c>
      <c r="K1808" s="6"/>
      <c r="L1808" s="6"/>
      <c r="M1808" s="6">
        <v>7046</v>
      </c>
    </row>
    <row r="1809" spans="1:13" ht="30" x14ac:dyDescent="0.25">
      <c r="A1809" s="5" t="s">
        <v>140</v>
      </c>
      <c r="B1809" s="5" t="s">
        <v>147</v>
      </c>
      <c r="C1809" s="5" t="s">
        <v>197</v>
      </c>
      <c r="D1809" s="5" t="s">
        <v>5514</v>
      </c>
      <c r="E1809" s="8" t="s">
        <v>5515</v>
      </c>
      <c r="F1809" s="8" t="s">
        <v>5516</v>
      </c>
      <c r="G1809" s="5" t="s">
        <v>442</v>
      </c>
      <c r="H1809" s="6">
        <v>7046</v>
      </c>
      <c r="I1809" s="6"/>
      <c r="J1809" s="5"/>
      <c r="K1809" s="6"/>
      <c r="L1809" s="6"/>
      <c r="M1809" s="6"/>
    </row>
    <row r="1810" spans="1:13" x14ac:dyDescent="0.25">
      <c r="A1810" s="5" t="s">
        <v>140</v>
      </c>
      <c r="B1810" s="5" t="s">
        <v>147</v>
      </c>
      <c r="C1810" s="5" t="s">
        <v>197</v>
      </c>
      <c r="D1810" s="5" t="s">
        <v>5517</v>
      </c>
      <c r="E1810" s="8" t="s">
        <v>5518</v>
      </c>
      <c r="F1810" s="8" t="s">
        <v>5519</v>
      </c>
      <c r="G1810" s="5" t="s">
        <v>446</v>
      </c>
      <c r="H1810" s="6">
        <v>7046</v>
      </c>
      <c r="I1810" s="6">
        <v>7046</v>
      </c>
      <c r="J1810" s="7">
        <v>1</v>
      </c>
      <c r="K1810" s="6"/>
      <c r="L1810" s="6"/>
      <c r="M1810" s="6">
        <v>7046</v>
      </c>
    </row>
    <row r="1811" spans="1:13" ht="30" x14ac:dyDescent="0.25">
      <c r="A1811" s="5" t="s">
        <v>140</v>
      </c>
      <c r="B1811" s="5" t="s">
        <v>147</v>
      </c>
      <c r="C1811" s="5" t="s">
        <v>197</v>
      </c>
      <c r="D1811" s="5" t="s">
        <v>5520</v>
      </c>
      <c r="E1811" s="8" t="s">
        <v>5521</v>
      </c>
      <c r="F1811" s="8" t="s">
        <v>5522</v>
      </c>
      <c r="G1811" s="5" t="s">
        <v>442</v>
      </c>
      <c r="H1811" s="6">
        <v>8675</v>
      </c>
      <c r="I1811" s="6"/>
      <c r="J1811" s="5"/>
      <c r="K1811" s="6"/>
      <c r="L1811" s="6">
        <v>8675</v>
      </c>
      <c r="M1811" s="6">
        <v>8675</v>
      </c>
    </row>
    <row r="1812" spans="1:13" ht="30" x14ac:dyDescent="0.25">
      <c r="A1812" s="5" t="s">
        <v>140</v>
      </c>
      <c r="B1812" s="5" t="s">
        <v>147</v>
      </c>
      <c r="C1812" s="5" t="s">
        <v>197</v>
      </c>
      <c r="D1812" s="5" t="s">
        <v>5523</v>
      </c>
      <c r="E1812" s="8" t="s">
        <v>5524</v>
      </c>
      <c r="F1812" s="8" t="s">
        <v>5525</v>
      </c>
      <c r="G1812" s="5" t="s">
        <v>446</v>
      </c>
      <c r="H1812" s="6">
        <v>7046</v>
      </c>
      <c r="I1812" s="6">
        <v>7046</v>
      </c>
      <c r="J1812" s="7">
        <v>1</v>
      </c>
      <c r="K1812" s="6"/>
      <c r="L1812" s="6"/>
      <c r="M1812" s="6">
        <v>7046</v>
      </c>
    </row>
    <row r="1813" spans="1:13" ht="30" x14ac:dyDescent="0.25">
      <c r="A1813" s="5" t="s">
        <v>140</v>
      </c>
      <c r="B1813" s="5" t="s">
        <v>147</v>
      </c>
      <c r="C1813" s="5" t="s">
        <v>197</v>
      </c>
      <c r="D1813" s="5" t="s">
        <v>5526</v>
      </c>
      <c r="E1813" s="8" t="s">
        <v>5527</v>
      </c>
      <c r="F1813" s="8" t="s">
        <v>5471</v>
      </c>
      <c r="G1813" s="5" t="s">
        <v>442</v>
      </c>
      <c r="H1813" s="6">
        <v>392700</v>
      </c>
      <c r="I1813" s="6">
        <v>62206</v>
      </c>
      <c r="J1813" s="7">
        <v>0.15840000000000001</v>
      </c>
      <c r="K1813" s="6"/>
      <c r="L1813" s="6"/>
      <c r="M1813" s="6">
        <v>62206</v>
      </c>
    </row>
    <row r="1814" spans="1:13" x14ac:dyDescent="0.25">
      <c r="A1814" s="5" t="s">
        <v>140</v>
      </c>
      <c r="B1814" s="5" t="s">
        <v>147</v>
      </c>
      <c r="C1814" s="5" t="s">
        <v>197</v>
      </c>
      <c r="D1814" s="5" t="s">
        <v>5528</v>
      </c>
      <c r="E1814" s="8" t="s">
        <v>5529</v>
      </c>
      <c r="F1814" s="8" t="s">
        <v>5530</v>
      </c>
      <c r="G1814" s="5" t="s">
        <v>446</v>
      </c>
      <c r="H1814" s="6">
        <v>8675</v>
      </c>
      <c r="I1814" s="6">
        <v>8675</v>
      </c>
      <c r="J1814" s="7">
        <v>1</v>
      </c>
      <c r="K1814" s="6"/>
      <c r="L1814" s="6"/>
      <c r="M1814" s="6">
        <v>8675</v>
      </c>
    </row>
    <row r="1815" spans="1:13" ht="30" x14ac:dyDescent="0.25">
      <c r="A1815" s="5" t="s">
        <v>140</v>
      </c>
      <c r="B1815" s="5" t="s">
        <v>147</v>
      </c>
      <c r="C1815" s="5" t="s">
        <v>197</v>
      </c>
      <c r="D1815" s="5" t="s">
        <v>5531</v>
      </c>
      <c r="E1815" s="8" t="s">
        <v>5532</v>
      </c>
      <c r="F1815" s="8" t="s">
        <v>5533</v>
      </c>
      <c r="G1815" s="5" t="s">
        <v>442</v>
      </c>
      <c r="H1815" s="6">
        <v>8675</v>
      </c>
      <c r="I1815" s="6"/>
      <c r="J1815" s="5"/>
      <c r="K1815" s="6"/>
      <c r="L1815" s="6">
        <v>8675</v>
      </c>
      <c r="M1815" s="6">
        <v>8675</v>
      </c>
    </row>
    <row r="1816" spans="1:13" ht="30" x14ac:dyDescent="0.25">
      <c r="A1816" s="5" t="s">
        <v>140</v>
      </c>
      <c r="B1816" s="5" t="s">
        <v>147</v>
      </c>
      <c r="C1816" s="5" t="s">
        <v>197</v>
      </c>
      <c r="D1816" s="5" t="s">
        <v>5534</v>
      </c>
      <c r="E1816" s="8" t="s">
        <v>5535</v>
      </c>
      <c r="F1816" s="8" t="s">
        <v>5536</v>
      </c>
      <c r="G1816" s="5" t="s">
        <v>442</v>
      </c>
      <c r="H1816" s="6">
        <v>7046</v>
      </c>
      <c r="I1816" s="6"/>
      <c r="J1816" s="5"/>
      <c r="K1816" s="6"/>
      <c r="L1816" s="6">
        <v>7046</v>
      </c>
      <c r="M1816" s="6">
        <v>7046</v>
      </c>
    </row>
    <row r="1817" spans="1:13" ht="30" x14ac:dyDescent="0.25">
      <c r="A1817" s="5" t="s">
        <v>140</v>
      </c>
      <c r="B1817" s="5" t="s">
        <v>147</v>
      </c>
      <c r="C1817" s="5" t="s">
        <v>197</v>
      </c>
      <c r="D1817" s="5" t="s">
        <v>5537</v>
      </c>
      <c r="E1817" s="8" t="s">
        <v>5538</v>
      </c>
      <c r="F1817" s="8" t="s">
        <v>5539</v>
      </c>
      <c r="G1817" s="5" t="s">
        <v>446</v>
      </c>
      <c r="H1817" s="6">
        <v>8675</v>
      </c>
      <c r="I1817" s="6">
        <v>8675</v>
      </c>
      <c r="J1817" s="7">
        <v>1</v>
      </c>
      <c r="K1817" s="6"/>
      <c r="L1817" s="6"/>
      <c r="M1817" s="6">
        <v>8675</v>
      </c>
    </row>
    <row r="1818" spans="1:13" x14ac:dyDescent="0.25">
      <c r="A1818" s="5" t="s">
        <v>140</v>
      </c>
      <c r="B1818" s="5" t="s">
        <v>147</v>
      </c>
      <c r="C1818" s="5" t="s">
        <v>197</v>
      </c>
      <c r="D1818" s="5" t="s">
        <v>5540</v>
      </c>
      <c r="E1818" s="8" t="s">
        <v>5541</v>
      </c>
      <c r="F1818" s="8" t="s">
        <v>5542</v>
      </c>
      <c r="G1818" s="5" t="s">
        <v>446</v>
      </c>
      <c r="H1818" s="6">
        <v>7046</v>
      </c>
      <c r="I1818" s="6">
        <v>7046</v>
      </c>
      <c r="J1818" s="7">
        <v>1</v>
      </c>
      <c r="K1818" s="6"/>
      <c r="L1818" s="6"/>
      <c r="M1818" s="6">
        <v>7046</v>
      </c>
    </row>
    <row r="1819" spans="1:13" x14ac:dyDescent="0.25">
      <c r="A1819" s="5" t="s">
        <v>140</v>
      </c>
      <c r="B1819" s="5" t="s">
        <v>147</v>
      </c>
      <c r="C1819" s="5" t="s">
        <v>197</v>
      </c>
      <c r="D1819" s="5" t="s">
        <v>5543</v>
      </c>
      <c r="E1819" s="8" t="s">
        <v>5544</v>
      </c>
      <c r="F1819" s="8" t="s">
        <v>5545</v>
      </c>
      <c r="G1819" s="5" t="s">
        <v>442</v>
      </c>
      <c r="H1819" s="6">
        <v>8675</v>
      </c>
      <c r="I1819" s="6"/>
      <c r="J1819" s="5"/>
      <c r="K1819" s="6"/>
      <c r="L1819" s="6"/>
      <c r="M1819" s="6"/>
    </row>
    <row r="1820" spans="1:13" ht="30" x14ac:dyDescent="0.25">
      <c r="A1820" s="5" t="s">
        <v>140</v>
      </c>
      <c r="B1820" s="5" t="s">
        <v>147</v>
      </c>
      <c r="C1820" s="5" t="s">
        <v>197</v>
      </c>
      <c r="D1820" s="5" t="s">
        <v>5546</v>
      </c>
      <c r="E1820" s="8" t="s">
        <v>5547</v>
      </c>
      <c r="F1820" s="8" t="s">
        <v>5453</v>
      </c>
      <c r="G1820" s="5" t="s">
        <v>442</v>
      </c>
      <c r="H1820" s="6">
        <v>229000</v>
      </c>
      <c r="I1820" s="6"/>
      <c r="J1820" s="5"/>
      <c r="K1820" s="6"/>
      <c r="L1820" s="6"/>
      <c r="M1820" s="6"/>
    </row>
    <row r="1821" spans="1:13" ht="30" x14ac:dyDescent="0.25">
      <c r="A1821" s="5" t="s">
        <v>140</v>
      </c>
      <c r="B1821" s="5" t="s">
        <v>147</v>
      </c>
      <c r="C1821" s="5" t="s">
        <v>197</v>
      </c>
      <c r="D1821" s="5" t="s">
        <v>5548</v>
      </c>
      <c r="E1821" s="8" t="s">
        <v>5549</v>
      </c>
      <c r="F1821" s="8" t="s">
        <v>5550</v>
      </c>
      <c r="G1821" s="5" t="s">
        <v>446</v>
      </c>
      <c r="H1821" s="6">
        <v>7046</v>
      </c>
      <c r="I1821" s="6">
        <v>7046</v>
      </c>
      <c r="J1821" s="7">
        <v>1</v>
      </c>
      <c r="K1821" s="6"/>
      <c r="L1821" s="6"/>
      <c r="M1821" s="6">
        <v>7046</v>
      </c>
    </row>
    <row r="1822" spans="1:13" ht="30" x14ac:dyDescent="0.25">
      <c r="A1822" s="5" t="s">
        <v>140</v>
      </c>
      <c r="B1822" s="5" t="s">
        <v>147</v>
      </c>
      <c r="C1822" s="5" t="s">
        <v>197</v>
      </c>
      <c r="D1822" s="5" t="s">
        <v>5551</v>
      </c>
      <c r="E1822" s="8" t="s">
        <v>5552</v>
      </c>
      <c r="F1822" s="8" t="s">
        <v>5553</v>
      </c>
      <c r="G1822" s="5" t="s">
        <v>442</v>
      </c>
      <c r="H1822" s="6">
        <v>8675</v>
      </c>
      <c r="I1822" s="6"/>
      <c r="J1822" s="5"/>
      <c r="K1822" s="6"/>
      <c r="L1822" s="6">
        <v>8675</v>
      </c>
      <c r="M1822" s="6">
        <v>8675</v>
      </c>
    </row>
    <row r="1823" spans="1:13" ht="30" x14ac:dyDescent="0.25">
      <c r="A1823" s="5" t="s">
        <v>140</v>
      </c>
      <c r="B1823" s="5" t="s">
        <v>147</v>
      </c>
      <c r="C1823" s="5" t="s">
        <v>197</v>
      </c>
      <c r="D1823" s="5" t="s">
        <v>5554</v>
      </c>
      <c r="E1823" s="8" t="s">
        <v>5555</v>
      </c>
      <c r="F1823" s="8" t="s">
        <v>5513</v>
      </c>
      <c r="G1823" s="5" t="s">
        <v>442</v>
      </c>
      <c r="H1823" s="6">
        <v>212837</v>
      </c>
      <c r="I1823" s="6"/>
      <c r="J1823" s="5"/>
      <c r="K1823" s="6"/>
      <c r="L1823" s="6"/>
      <c r="M1823" s="6"/>
    </row>
    <row r="1824" spans="1:13" x14ac:dyDescent="0.25">
      <c r="A1824" s="5" t="s">
        <v>140</v>
      </c>
      <c r="B1824" s="5" t="s">
        <v>147</v>
      </c>
      <c r="C1824" s="5" t="s">
        <v>197</v>
      </c>
      <c r="D1824" s="5" t="s">
        <v>5556</v>
      </c>
      <c r="E1824" s="8" t="s">
        <v>5557</v>
      </c>
      <c r="F1824" s="8" t="s">
        <v>5542</v>
      </c>
      <c r="G1824" s="5" t="s">
        <v>442</v>
      </c>
      <c r="H1824" s="6">
        <v>336923</v>
      </c>
      <c r="I1824" s="6">
        <v>5100</v>
      </c>
      <c r="J1824" s="7">
        <v>1.5100000000000001E-2</v>
      </c>
      <c r="K1824" s="6"/>
      <c r="L1824" s="6">
        <v>185808</v>
      </c>
      <c r="M1824" s="6">
        <v>190908</v>
      </c>
    </row>
    <row r="1825" spans="1:13" x14ac:dyDescent="0.25">
      <c r="A1825" s="5" t="s">
        <v>140</v>
      </c>
      <c r="B1825" s="5" t="s">
        <v>147</v>
      </c>
      <c r="C1825" s="5" t="s">
        <v>197</v>
      </c>
      <c r="D1825" s="5" t="s">
        <v>5558</v>
      </c>
      <c r="E1825" s="8" t="s">
        <v>5559</v>
      </c>
      <c r="F1825" s="8" t="s">
        <v>5560</v>
      </c>
      <c r="G1825" s="5" t="s">
        <v>442</v>
      </c>
      <c r="H1825" s="6">
        <v>7046</v>
      </c>
      <c r="I1825" s="6"/>
      <c r="J1825" s="5"/>
      <c r="K1825" s="6"/>
      <c r="L1825" s="6">
        <v>7046</v>
      </c>
      <c r="M1825" s="6">
        <v>7046</v>
      </c>
    </row>
    <row r="1826" spans="1:13" ht="30" x14ac:dyDescent="0.25">
      <c r="A1826" s="5" t="s">
        <v>140</v>
      </c>
      <c r="B1826" s="5" t="s">
        <v>147</v>
      </c>
      <c r="C1826" s="5" t="s">
        <v>197</v>
      </c>
      <c r="D1826" s="5" t="s">
        <v>5561</v>
      </c>
      <c r="E1826" s="8" t="s">
        <v>5562</v>
      </c>
      <c r="F1826" s="8" t="s">
        <v>5563</v>
      </c>
      <c r="G1826" s="5" t="s">
        <v>442</v>
      </c>
      <c r="H1826" s="6">
        <v>8675</v>
      </c>
      <c r="I1826" s="6"/>
      <c r="J1826" s="5"/>
      <c r="K1826" s="6"/>
      <c r="L1826" s="6"/>
      <c r="M1826" s="6"/>
    </row>
    <row r="1827" spans="1:13" x14ac:dyDescent="0.25">
      <c r="A1827" s="5" t="s">
        <v>140</v>
      </c>
      <c r="B1827" s="5" t="s">
        <v>147</v>
      </c>
      <c r="C1827" s="5" t="s">
        <v>197</v>
      </c>
      <c r="D1827" s="5" t="s">
        <v>5564</v>
      </c>
      <c r="E1827" s="8" t="s">
        <v>5565</v>
      </c>
      <c r="F1827" s="8" t="s">
        <v>5486</v>
      </c>
      <c r="G1827" s="5" t="s">
        <v>442</v>
      </c>
      <c r="H1827" s="6">
        <v>208496</v>
      </c>
      <c r="I1827" s="6"/>
      <c r="J1827" s="5"/>
      <c r="K1827" s="6"/>
      <c r="L1827" s="6"/>
      <c r="M1827" s="6"/>
    </row>
    <row r="1828" spans="1:13" ht="30" x14ac:dyDescent="0.25">
      <c r="A1828" s="5" t="s">
        <v>140</v>
      </c>
      <c r="B1828" s="5" t="s">
        <v>147</v>
      </c>
      <c r="C1828" s="5" t="s">
        <v>197</v>
      </c>
      <c r="D1828" s="5" t="s">
        <v>5566</v>
      </c>
      <c r="E1828" s="8" t="s">
        <v>5567</v>
      </c>
      <c r="F1828" s="8" t="s">
        <v>5530</v>
      </c>
      <c r="G1828" s="5" t="s">
        <v>442</v>
      </c>
      <c r="H1828" s="6">
        <v>290975</v>
      </c>
      <c r="I1828" s="6"/>
      <c r="J1828" s="5"/>
      <c r="K1828" s="6"/>
      <c r="L1828" s="6"/>
      <c r="M1828" s="6"/>
    </row>
    <row r="1829" spans="1:13" ht="30" x14ac:dyDescent="0.25">
      <c r="A1829" s="5" t="s">
        <v>140</v>
      </c>
      <c r="B1829" s="5" t="s">
        <v>147</v>
      </c>
      <c r="C1829" s="5" t="s">
        <v>197</v>
      </c>
      <c r="D1829" s="5" t="s">
        <v>5568</v>
      </c>
      <c r="E1829" s="8" t="s">
        <v>5569</v>
      </c>
      <c r="F1829" s="8" t="s">
        <v>5570</v>
      </c>
      <c r="G1829" s="5" t="s">
        <v>442</v>
      </c>
      <c r="H1829" s="6">
        <v>152554</v>
      </c>
      <c r="I1829" s="6"/>
      <c r="J1829" s="5"/>
      <c r="K1829" s="6"/>
      <c r="L1829" s="6"/>
      <c r="M1829" s="6"/>
    </row>
    <row r="1830" spans="1:13" x14ac:dyDescent="0.25">
      <c r="A1830" s="5" t="s">
        <v>140</v>
      </c>
      <c r="B1830" s="5" t="s">
        <v>147</v>
      </c>
      <c r="C1830" s="5" t="s">
        <v>197</v>
      </c>
      <c r="D1830" s="5" t="s">
        <v>5571</v>
      </c>
      <c r="E1830" s="8" t="s">
        <v>5572</v>
      </c>
      <c r="F1830" s="8" t="s">
        <v>5573</v>
      </c>
      <c r="G1830" s="5" t="s">
        <v>442</v>
      </c>
      <c r="H1830" s="6">
        <v>8675</v>
      </c>
      <c r="I1830" s="6"/>
      <c r="J1830" s="5"/>
      <c r="K1830" s="6">
        <v>8675</v>
      </c>
      <c r="L1830" s="6"/>
      <c r="M1830" s="6">
        <v>8675</v>
      </c>
    </row>
    <row r="1831" spans="1:13" x14ac:dyDescent="0.25">
      <c r="A1831" s="5" t="s">
        <v>140</v>
      </c>
      <c r="B1831" s="5" t="s">
        <v>147</v>
      </c>
      <c r="C1831" s="5" t="s">
        <v>197</v>
      </c>
      <c r="D1831" s="5" t="s">
        <v>5574</v>
      </c>
      <c r="E1831" s="8" t="s">
        <v>5575</v>
      </c>
      <c r="F1831" s="8" t="s">
        <v>5507</v>
      </c>
      <c r="G1831" s="5" t="s">
        <v>442</v>
      </c>
      <c r="H1831" s="6">
        <v>207159</v>
      </c>
      <c r="I1831" s="6"/>
      <c r="J1831" s="5"/>
      <c r="K1831" s="6"/>
      <c r="L1831" s="6"/>
      <c r="M1831" s="6"/>
    </row>
    <row r="1832" spans="1:13" x14ac:dyDescent="0.25">
      <c r="A1832" s="5" t="s">
        <v>140</v>
      </c>
      <c r="B1832" s="5" t="s">
        <v>147</v>
      </c>
      <c r="C1832" s="5" t="s">
        <v>197</v>
      </c>
      <c r="D1832" s="5" t="s">
        <v>5576</v>
      </c>
      <c r="E1832" s="8" t="s">
        <v>5577</v>
      </c>
      <c r="F1832" s="8" t="s">
        <v>5578</v>
      </c>
      <c r="G1832" s="5" t="s">
        <v>442</v>
      </c>
      <c r="H1832" s="6">
        <v>155451</v>
      </c>
      <c r="I1832" s="6"/>
      <c r="J1832" s="5"/>
      <c r="K1832" s="6"/>
      <c r="L1832" s="6">
        <v>155451</v>
      </c>
      <c r="M1832" s="6">
        <v>155451</v>
      </c>
    </row>
    <row r="1833" spans="1:13" x14ac:dyDescent="0.25">
      <c r="A1833" s="5" t="s">
        <v>140</v>
      </c>
      <c r="B1833" s="5" t="s">
        <v>147</v>
      </c>
      <c r="C1833" s="5" t="s">
        <v>197</v>
      </c>
      <c r="D1833" s="5" t="s">
        <v>5579</v>
      </c>
      <c r="E1833" s="8" t="s">
        <v>5580</v>
      </c>
      <c r="F1833" s="8" t="s">
        <v>5519</v>
      </c>
      <c r="G1833" s="5" t="s">
        <v>442</v>
      </c>
      <c r="H1833" s="6">
        <v>936003</v>
      </c>
      <c r="I1833" s="6"/>
      <c r="J1833" s="5"/>
      <c r="K1833" s="6"/>
      <c r="L1833" s="6"/>
      <c r="M1833" s="6"/>
    </row>
    <row r="1834" spans="1:13" x14ac:dyDescent="0.25">
      <c r="A1834" s="5" t="s">
        <v>140</v>
      </c>
      <c r="B1834" s="5" t="s">
        <v>147</v>
      </c>
      <c r="C1834" s="5" t="s">
        <v>197</v>
      </c>
      <c r="D1834" s="5" t="s">
        <v>5581</v>
      </c>
      <c r="E1834" s="8" t="s">
        <v>5582</v>
      </c>
      <c r="F1834" s="8" t="s">
        <v>5583</v>
      </c>
      <c r="G1834" s="5" t="s">
        <v>442</v>
      </c>
      <c r="H1834" s="6">
        <v>7046</v>
      </c>
      <c r="I1834" s="6"/>
      <c r="J1834" s="5"/>
      <c r="K1834" s="6"/>
      <c r="L1834" s="6"/>
      <c r="M1834" s="6"/>
    </row>
    <row r="1835" spans="1:13" x14ac:dyDescent="0.25">
      <c r="A1835" s="5" t="s">
        <v>140</v>
      </c>
      <c r="B1835" s="5" t="s">
        <v>147</v>
      </c>
      <c r="C1835" s="5" t="s">
        <v>197</v>
      </c>
      <c r="D1835" s="5" t="s">
        <v>5584</v>
      </c>
      <c r="E1835" s="8" t="s">
        <v>5585</v>
      </c>
      <c r="F1835" s="8" t="s">
        <v>5586</v>
      </c>
      <c r="G1835" s="5" t="s">
        <v>442</v>
      </c>
      <c r="H1835" s="6">
        <v>7046</v>
      </c>
      <c r="I1835" s="6"/>
      <c r="J1835" s="5"/>
      <c r="K1835" s="6"/>
      <c r="L1835" s="6"/>
      <c r="M1835" s="6"/>
    </row>
    <row r="1836" spans="1:13" x14ac:dyDescent="0.25">
      <c r="A1836" s="5" t="s">
        <v>140</v>
      </c>
      <c r="B1836" s="5" t="s">
        <v>147</v>
      </c>
      <c r="C1836" s="5" t="s">
        <v>197</v>
      </c>
      <c r="D1836" s="5" t="s">
        <v>5587</v>
      </c>
      <c r="E1836" s="8" t="s">
        <v>5588</v>
      </c>
      <c r="F1836" s="8" t="s">
        <v>5468</v>
      </c>
      <c r="G1836" s="5" t="s">
        <v>442</v>
      </c>
      <c r="H1836" s="6">
        <v>280000</v>
      </c>
      <c r="I1836" s="6"/>
      <c r="J1836" s="5"/>
      <c r="K1836" s="6"/>
      <c r="L1836" s="6"/>
      <c r="M1836" s="6"/>
    </row>
    <row r="1837" spans="1:13" x14ac:dyDescent="0.25">
      <c r="A1837" s="5" t="s">
        <v>140</v>
      </c>
      <c r="B1837" s="5" t="s">
        <v>147</v>
      </c>
      <c r="C1837" s="5" t="s">
        <v>197</v>
      </c>
      <c r="D1837" s="5" t="s">
        <v>5589</v>
      </c>
      <c r="E1837" s="8" t="s">
        <v>5590</v>
      </c>
      <c r="F1837" s="8" t="s">
        <v>5465</v>
      </c>
      <c r="G1837" s="5" t="s">
        <v>442</v>
      </c>
      <c r="H1837" s="6">
        <v>690000</v>
      </c>
      <c r="I1837" s="6"/>
      <c r="J1837" s="5"/>
      <c r="K1837" s="6"/>
      <c r="L1837" s="6"/>
      <c r="M1837" s="6"/>
    </row>
    <row r="1838" spans="1:13" ht="30" x14ac:dyDescent="0.25">
      <c r="A1838" s="5" t="s">
        <v>140</v>
      </c>
      <c r="B1838" s="5" t="s">
        <v>147</v>
      </c>
      <c r="C1838" s="5" t="s">
        <v>197</v>
      </c>
      <c r="D1838" s="5" t="s">
        <v>5591</v>
      </c>
      <c r="E1838" s="8" t="s">
        <v>5592</v>
      </c>
      <c r="F1838" s="8" t="s">
        <v>5510</v>
      </c>
      <c r="G1838" s="5" t="s">
        <v>442</v>
      </c>
      <c r="H1838" s="6">
        <v>1000000</v>
      </c>
      <c r="I1838" s="6"/>
      <c r="J1838" s="5"/>
      <c r="K1838" s="6"/>
      <c r="L1838" s="6"/>
      <c r="M1838" s="6"/>
    </row>
    <row r="1839" spans="1:13" ht="30" x14ac:dyDescent="0.25">
      <c r="A1839" s="5" t="s">
        <v>140</v>
      </c>
      <c r="B1839" s="5" t="s">
        <v>147</v>
      </c>
      <c r="C1839" s="5" t="s">
        <v>197</v>
      </c>
      <c r="D1839" s="5" t="s">
        <v>5593</v>
      </c>
      <c r="E1839" s="8" t="s">
        <v>5594</v>
      </c>
      <c r="F1839" s="8" t="s">
        <v>5525</v>
      </c>
      <c r="G1839" s="5" t="s">
        <v>442</v>
      </c>
      <c r="H1839" s="6">
        <v>237208</v>
      </c>
      <c r="I1839" s="6"/>
      <c r="J1839" s="5"/>
      <c r="K1839" s="6"/>
      <c r="L1839" s="6"/>
      <c r="M1839" s="6"/>
    </row>
    <row r="1840" spans="1:13" ht="30" x14ac:dyDescent="0.25">
      <c r="A1840" s="5" t="s">
        <v>140</v>
      </c>
      <c r="B1840" s="5" t="s">
        <v>147</v>
      </c>
      <c r="C1840" s="5" t="s">
        <v>197</v>
      </c>
      <c r="D1840" s="5" t="s">
        <v>5595</v>
      </c>
      <c r="E1840" s="8" t="s">
        <v>5596</v>
      </c>
      <c r="F1840" s="8" t="s">
        <v>5597</v>
      </c>
      <c r="G1840" s="5" t="s">
        <v>442</v>
      </c>
      <c r="H1840" s="6">
        <v>8675</v>
      </c>
      <c r="I1840" s="6"/>
      <c r="J1840" s="5"/>
      <c r="K1840" s="6"/>
      <c r="L1840" s="6">
        <v>8675</v>
      </c>
      <c r="M1840" s="6">
        <v>8675</v>
      </c>
    </row>
    <row r="1841" spans="1:13" ht="30" x14ac:dyDescent="0.25">
      <c r="A1841" s="5" t="s">
        <v>140</v>
      </c>
      <c r="B1841" s="5" t="s">
        <v>147</v>
      </c>
      <c r="C1841" s="5" t="s">
        <v>197</v>
      </c>
      <c r="D1841" s="5" t="s">
        <v>5598</v>
      </c>
      <c r="E1841" s="8" t="s">
        <v>5599</v>
      </c>
      <c r="F1841" s="8" t="s">
        <v>5600</v>
      </c>
      <c r="G1841" s="5" t="s">
        <v>442</v>
      </c>
      <c r="H1841" s="6">
        <v>8675</v>
      </c>
      <c r="I1841" s="6"/>
      <c r="J1841" s="5"/>
      <c r="K1841" s="6">
        <v>8675</v>
      </c>
      <c r="L1841" s="6"/>
      <c r="M1841" s="6">
        <v>8675</v>
      </c>
    </row>
    <row r="1842" spans="1:13" ht="30" x14ac:dyDescent="0.25">
      <c r="A1842" s="5" t="s">
        <v>140</v>
      </c>
      <c r="B1842" s="5" t="s">
        <v>147</v>
      </c>
      <c r="C1842" s="5" t="s">
        <v>197</v>
      </c>
      <c r="D1842" s="5" t="s">
        <v>5601</v>
      </c>
      <c r="E1842" s="8" t="s">
        <v>5602</v>
      </c>
      <c r="F1842" s="8" t="s">
        <v>5539</v>
      </c>
      <c r="G1842" s="5" t="s">
        <v>442</v>
      </c>
      <c r="H1842" s="6">
        <v>212158</v>
      </c>
      <c r="I1842" s="6"/>
      <c r="J1842" s="5"/>
      <c r="K1842" s="6"/>
      <c r="L1842" s="6"/>
      <c r="M1842" s="6"/>
    </row>
    <row r="1843" spans="1:13" x14ac:dyDescent="0.25">
      <c r="A1843" s="5" t="s">
        <v>140</v>
      </c>
      <c r="B1843" s="5" t="s">
        <v>147</v>
      </c>
      <c r="C1843" s="5" t="s">
        <v>197</v>
      </c>
      <c r="D1843" s="5" t="s">
        <v>5603</v>
      </c>
      <c r="E1843" s="8" t="s">
        <v>5604</v>
      </c>
      <c r="F1843" s="8" t="s">
        <v>5605</v>
      </c>
      <c r="G1843" s="5" t="s">
        <v>442</v>
      </c>
      <c r="H1843" s="6">
        <v>8675</v>
      </c>
      <c r="I1843" s="6"/>
      <c r="J1843" s="5"/>
      <c r="K1843" s="6"/>
      <c r="L1843" s="6"/>
      <c r="M1843" s="6"/>
    </row>
    <row r="1844" spans="1:13" x14ac:dyDescent="0.25">
      <c r="A1844" s="5" t="s">
        <v>140</v>
      </c>
      <c r="B1844" s="5" t="s">
        <v>147</v>
      </c>
      <c r="C1844" s="5" t="s">
        <v>197</v>
      </c>
      <c r="D1844" s="5" t="s">
        <v>5606</v>
      </c>
      <c r="E1844" s="8" t="s">
        <v>5607</v>
      </c>
      <c r="F1844" s="8" t="s">
        <v>5608</v>
      </c>
      <c r="G1844" s="5" t="s">
        <v>446</v>
      </c>
      <c r="H1844" s="6">
        <v>7046</v>
      </c>
      <c r="I1844" s="6">
        <v>7046</v>
      </c>
      <c r="J1844" s="7">
        <v>1</v>
      </c>
      <c r="K1844" s="6"/>
      <c r="L1844" s="6"/>
      <c r="M1844" s="6">
        <v>7046</v>
      </c>
    </row>
    <row r="1845" spans="1:13" ht="30" x14ac:dyDescent="0.25">
      <c r="A1845" s="5" t="s">
        <v>140</v>
      </c>
      <c r="B1845" s="5" t="s">
        <v>147</v>
      </c>
      <c r="C1845" s="5" t="s">
        <v>197</v>
      </c>
      <c r="D1845" s="5" t="s">
        <v>5609</v>
      </c>
      <c r="E1845" s="8" t="s">
        <v>5610</v>
      </c>
      <c r="F1845" s="8" t="s">
        <v>5611</v>
      </c>
      <c r="G1845" s="5" t="s">
        <v>442</v>
      </c>
      <c r="H1845" s="6">
        <v>8675</v>
      </c>
      <c r="I1845" s="6"/>
      <c r="J1845" s="5"/>
      <c r="K1845" s="6"/>
      <c r="L1845" s="6"/>
      <c r="M1845" s="6"/>
    </row>
    <row r="1846" spans="1:13" x14ac:dyDescent="0.25">
      <c r="A1846" s="5" t="s">
        <v>140</v>
      </c>
      <c r="B1846" s="5" t="s">
        <v>147</v>
      </c>
      <c r="C1846" s="5" t="s">
        <v>197</v>
      </c>
      <c r="D1846" s="5" t="s">
        <v>5612</v>
      </c>
      <c r="E1846" s="8" t="s">
        <v>5613</v>
      </c>
      <c r="F1846" s="8" t="s">
        <v>5614</v>
      </c>
      <c r="G1846" s="5" t="s">
        <v>442</v>
      </c>
      <c r="H1846" s="6">
        <v>8675</v>
      </c>
      <c r="I1846" s="6"/>
      <c r="J1846" s="5"/>
      <c r="K1846" s="6"/>
      <c r="L1846" s="6"/>
      <c r="M1846" s="6"/>
    </row>
    <row r="1847" spans="1:13" ht="30" x14ac:dyDescent="0.25">
      <c r="A1847" s="5" t="s">
        <v>140</v>
      </c>
      <c r="B1847" s="5" t="s">
        <v>147</v>
      </c>
      <c r="C1847" s="5" t="s">
        <v>197</v>
      </c>
      <c r="D1847" s="5" t="s">
        <v>5615</v>
      </c>
      <c r="E1847" s="8" t="s">
        <v>5616</v>
      </c>
      <c r="F1847" s="8" t="s">
        <v>5617</v>
      </c>
      <c r="G1847" s="5" t="s">
        <v>442</v>
      </c>
      <c r="H1847" s="6">
        <v>7046</v>
      </c>
      <c r="I1847" s="6"/>
      <c r="J1847" s="5"/>
      <c r="K1847" s="6"/>
      <c r="L1847" s="6"/>
      <c r="M1847" s="6"/>
    </row>
    <row r="1848" spans="1:13" x14ac:dyDescent="0.25">
      <c r="A1848" s="5" t="s">
        <v>140</v>
      </c>
      <c r="B1848" s="5" t="s">
        <v>147</v>
      </c>
      <c r="C1848" s="5" t="s">
        <v>201</v>
      </c>
      <c r="D1848" s="5" t="s">
        <v>5618</v>
      </c>
      <c r="E1848" s="8" t="s">
        <v>5619</v>
      </c>
      <c r="F1848" s="8" t="s">
        <v>503</v>
      </c>
      <c r="G1848" s="5" t="s">
        <v>442</v>
      </c>
      <c r="H1848" s="6">
        <v>740770</v>
      </c>
      <c r="I1848" s="6">
        <v>123150</v>
      </c>
      <c r="J1848" s="7">
        <v>0.16619999999999999</v>
      </c>
      <c r="K1848" s="6"/>
      <c r="L1848" s="6">
        <v>100112</v>
      </c>
      <c r="M1848" s="6">
        <v>223262</v>
      </c>
    </row>
    <row r="1849" spans="1:13" ht="30" x14ac:dyDescent="0.25">
      <c r="A1849" s="5" t="s">
        <v>140</v>
      </c>
      <c r="B1849" s="5" t="s">
        <v>35</v>
      </c>
      <c r="C1849" s="5" t="s">
        <v>187</v>
      </c>
      <c r="D1849" s="5" t="s">
        <v>5620</v>
      </c>
      <c r="E1849" s="8" t="s">
        <v>5621</v>
      </c>
      <c r="F1849" s="8" t="s">
        <v>5622</v>
      </c>
      <c r="G1849" s="5" t="s">
        <v>442</v>
      </c>
      <c r="H1849" s="6">
        <v>9500000</v>
      </c>
      <c r="I1849" s="6">
        <v>676060</v>
      </c>
      <c r="J1849" s="7">
        <v>7.1199999999999999E-2</v>
      </c>
      <c r="K1849" s="6"/>
      <c r="L1849" s="6">
        <v>1225000</v>
      </c>
      <c r="M1849" s="6">
        <v>1901060</v>
      </c>
    </row>
    <row r="1850" spans="1:13" x14ac:dyDescent="0.25">
      <c r="A1850" s="5" t="s">
        <v>140</v>
      </c>
      <c r="B1850" s="5" t="s">
        <v>35</v>
      </c>
      <c r="C1850" s="5" t="s">
        <v>190</v>
      </c>
      <c r="D1850" s="5" t="s">
        <v>5623</v>
      </c>
      <c r="E1850" s="8" t="s">
        <v>5624</v>
      </c>
      <c r="F1850" s="8" t="s">
        <v>5625</v>
      </c>
      <c r="G1850" s="5" t="s">
        <v>442</v>
      </c>
      <c r="H1850" s="6">
        <v>1878973</v>
      </c>
      <c r="I1850" s="6">
        <v>1394063</v>
      </c>
      <c r="J1850" s="7">
        <v>0.7419</v>
      </c>
      <c r="K1850" s="6"/>
      <c r="L1850" s="6"/>
      <c r="M1850" s="6">
        <v>1394063</v>
      </c>
    </row>
    <row r="1851" spans="1:13" x14ac:dyDescent="0.25">
      <c r="A1851" s="5" t="s">
        <v>140</v>
      </c>
      <c r="B1851" s="5" t="s">
        <v>35</v>
      </c>
      <c r="C1851" s="5" t="s">
        <v>209</v>
      </c>
      <c r="D1851" s="5" t="s">
        <v>5626</v>
      </c>
      <c r="E1851" s="8" t="s">
        <v>5627</v>
      </c>
      <c r="F1851" s="8" t="s">
        <v>886</v>
      </c>
      <c r="G1851" s="5" t="s">
        <v>442</v>
      </c>
      <c r="H1851" s="6">
        <v>500000</v>
      </c>
      <c r="I1851" s="6"/>
      <c r="J1851" s="5"/>
      <c r="K1851" s="6"/>
      <c r="L1851" s="6"/>
      <c r="M1851" s="6"/>
    </row>
    <row r="1852" spans="1:13" x14ac:dyDescent="0.25">
      <c r="A1852" s="5" t="s">
        <v>140</v>
      </c>
      <c r="B1852" s="5" t="s">
        <v>35</v>
      </c>
      <c r="C1852" s="5" t="s">
        <v>209</v>
      </c>
      <c r="D1852" s="5" t="s">
        <v>5628</v>
      </c>
      <c r="E1852" s="8" t="s">
        <v>5629</v>
      </c>
      <c r="F1852" s="8" t="s">
        <v>720</v>
      </c>
      <c r="G1852" s="5" t="s">
        <v>442</v>
      </c>
      <c r="H1852" s="6">
        <v>7860243</v>
      </c>
      <c r="I1852" s="6">
        <v>7255306</v>
      </c>
      <c r="J1852" s="7">
        <v>0.92300000000000004</v>
      </c>
      <c r="K1852" s="6"/>
      <c r="L1852" s="6">
        <v>423199</v>
      </c>
      <c r="M1852" s="6">
        <v>7678505</v>
      </c>
    </row>
    <row r="1853" spans="1:13" x14ac:dyDescent="0.25">
      <c r="A1853" s="5" t="s">
        <v>140</v>
      </c>
      <c r="B1853" s="5" t="s">
        <v>35</v>
      </c>
      <c r="C1853" s="5" t="s">
        <v>209</v>
      </c>
      <c r="D1853" s="5" t="s">
        <v>5630</v>
      </c>
      <c r="E1853" s="8" t="s">
        <v>5631</v>
      </c>
      <c r="F1853" s="8" t="s">
        <v>844</v>
      </c>
      <c r="G1853" s="5" t="s">
        <v>442</v>
      </c>
      <c r="H1853" s="6">
        <v>394940</v>
      </c>
      <c r="I1853" s="6"/>
      <c r="J1853" s="5"/>
      <c r="K1853" s="6"/>
      <c r="L1853" s="6"/>
      <c r="M1853" s="6"/>
    </row>
    <row r="1854" spans="1:13" ht="30" x14ac:dyDescent="0.25">
      <c r="A1854" s="5" t="s">
        <v>140</v>
      </c>
      <c r="B1854" s="5" t="s">
        <v>35</v>
      </c>
      <c r="C1854" s="5" t="s">
        <v>209</v>
      </c>
      <c r="D1854" s="5" t="s">
        <v>5632</v>
      </c>
      <c r="E1854" s="8" t="s">
        <v>5633</v>
      </c>
      <c r="F1854" s="8" t="s">
        <v>702</v>
      </c>
      <c r="G1854" s="5" t="s">
        <v>442</v>
      </c>
      <c r="H1854" s="6">
        <v>2818200</v>
      </c>
      <c r="I1854" s="6"/>
      <c r="J1854" s="5"/>
      <c r="K1854" s="6"/>
      <c r="L1854" s="6">
        <v>1000000</v>
      </c>
      <c r="M1854" s="6">
        <v>1000000</v>
      </c>
    </row>
    <row r="1855" spans="1:13" ht="30" x14ac:dyDescent="0.25">
      <c r="A1855" s="5" t="s">
        <v>140</v>
      </c>
      <c r="B1855" s="5" t="s">
        <v>35</v>
      </c>
      <c r="C1855" s="5" t="s">
        <v>209</v>
      </c>
      <c r="D1855" s="5" t="s">
        <v>5634</v>
      </c>
      <c r="E1855" s="8" t="s">
        <v>5635</v>
      </c>
      <c r="F1855" s="8" t="s">
        <v>759</v>
      </c>
      <c r="G1855" s="5" t="s">
        <v>442</v>
      </c>
      <c r="H1855" s="6">
        <v>195728</v>
      </c>
      <c r="I1855" s="6"/>
      <c r="J1855" s="5"/>
      <c r="K1855" s="6"/>
      <c r="L1855" s="6">
        <v>160000</v>
      </c>
      <c r="M1855" s="6">
        <v>160000</v>
      </c>
    </row>
    <row r="1856" spans="1:13" ht="30" x14ac:dyDescent="0.25">
      <c r="A1856" s="5" t="s">
        <v>140</v>
      </c>
      <c r="B1856" s="5" t="s">
        <v>35</v>
      </c>
      <c r="C1856" s="5" t="s">
        <v>209</v>
      </c>
      <c r="D1856" s="5" t="s">
        <v>5636</v>
      </c>
      <c r="E1856" s="8" t="s">
        <v>5637</v>
      </c>
      <c r="F1856" s="8" t="s">
        <v>669</v>
      </c>
      <c r="G1856" s="5" t="s">
        <v>442</v>
      </c>
      <c r="H1856" s="6">
        <v>500000</v>
      </c>
      <c r="I1856" s="6"/>
      <c r="J1856" s="5"/>
      <c r="K1856" s="6"/>
      <c r="L1856" s="6"/>
      <c r="M1856" s="6"/>
    </row>
    <row r="1857" spans="1:13" ht="30" x14ac:dyDescent="0.25">
      <c r="A1857" s="5" t="s">
        <v>140</v>
      </c>
      <c r="B1857" s="5" t="s">
        <v>35</v>
      </c>
      <c r="C1857" s="5" t="s">
        <v>209</v>
      </c>
      <c r="D1857" s="5" t="s">
        <v>5638</v>
      </c>
      <c r="E1857" s="8" t="s">
        <v>5639</v>
      </c>
      <c r="F1857" s="8" t="s">
        <v>762</v>
      </c>
      <c r="G1857" s="5" t="s">
        <v>442</v>
      </c>
      <c r="H1857" s="6">
        <v>500000</v>
      </c>
      <c r="I1857" s="6"/>
      <c r="J1857" s="5"/>
      <c r="K1857" s="6"/>
      <c r="L1857" s="6"/>
      <c r="M1857" s="6"/>
    </row>
    <row r="1858" spans="1:13" x14ac:dyDescent="0.25">
      <c r="A1858" s="5" t="s">
        <v>140</v>
      </c>
      <c r="B1858" s="5" t="s">
        <v>35</v>
      </c>
      <c r="C1858" s="5" t="s">
        <v>209</v>
      </c>
      <c r="D1858" s="5" t="s">
        <v>5640</v>
      </c>
      <c r="E1858" s="8" t="s">
        <v>5641</v>
      </c>
      <c r="F1858" s="8" t="s">
        <v>693</v>
      </c>
      <c r="G1858" s="5" t="s">
        <v>442</v>
      </c>
      <c r="H1858" s="6">
        <v>178651</v>
      </c>
      <c r="I1858" s="6"/>
      <c r="J1858" s="5"/>
      <c r="K1858" s="6"/>
      <c r="L1858" s="6">
        <v>178651</v>
      </c>
      <c r="M1858" s="6">
        <v>178651</v>
      </c>
    </row>
    <row r="1859" spans="1:13" ht="30" x14ac:dyDescent="0.25">
      <c r="A1859" s="5" t="s">
        <v>140</v>
      </c>
      <c r="B1859" s="5" t="s">
        <v>35</v>
      </c>
      <c r="C1859" s="5" t="s">
        <v>209</v>
      </c>
      <c r="D1859" s="5" t="s">
        <v>5642</v>
      </c>
      <c r="E1859" s="8" t="s">
        <v>5643</v>
      </c>
      <c r="F1859" s="8" t="s">
        <v>806</v>
      </c>
      <c r="G1859" s="5" t="s">
        <v>442</v>
      </c>
      <c r="H1859" s="6">
        <v>500000</v>
      </c>
      <c r="I1859" s="6"/>
      <c r="J1859" s="5"/>
      <c r="K1859" s="6"/>
      <c r="L1859" s="6"/>
      <c r="M1859" s="6"/>
    </row>
    <row r="1860" spans="1:13" ht="30" x14ac:dyDescent="0.25">
      <c r="A1860" s="5" t="s">
        <v>140</v>
      </c>
      <c r="B1860" s="5" t="s">
        <v>35</v>
      </c>
      <c r="C1860" s="5" t="s">
        <v>209</v>
      </c>
      <c r="D1860" s="5" t="s">
        <v>5644</v>
      </c>
      <c r="E1860" s="8" t="s">
        <v>5645</v>
      </c>
      <c r="F1860" s="8" t="s">
        <v>696</v>
      </c>
      <c r="G1860" s="5" t="s">
        <v>442</v>
      </c>
      <c r="H1860" s="6">
        <v>500000</v>
      </c>
      <c r="I1860" s="6"/>
      <c r="J1860" s="5"/>
      <c r="K1860" s="6"/>
      <c r="L1860" s="6"/>
      <c r="M1860" s="6"/>
    </row>
    <row r="1861" spans="1:13" x14ac:dyDescent="0.25">
      <c r="A1861" s="5" t="s">
        <v>140</v>
      </c>
      <c r="B1861" s="5" t="s">
        <v>35</v>
      </c>
      <c r="C1861" s="5" t="s">
        <v>209</v>
      </c>
      <c r="D1861" s="5" t="s">
        <v>5646</v>
      </c>
      <c r="E1861" s="8" t="s">
        <v>5647</v>
      </c>
      <c r="F1861" s="8" t="s">
        <v>720</v>
      </c>
      <c r="G1861" s="5" t="s">
        <v>442</v>
      </c>
      <c r="H1861" s="6">
        <v>885938</v>
      </c>
      <c r="I1861" s="6">
        <v>432740</v>
      </c>
      <c r="J1861" s="7">
        <v>0.48849999999999999</v>
      </c>
      <c r="K1861" s="6">
        <v>270766</v>
      </c>
      <c r="L1861" s="6">
        <v>135938</v>
      </c>
      <c r="M1861" s="6">
        <v>839444</v>
      </c>
    </row>
    <row r="1862" spans="1:13" ht="30" x14ac:dyDescent="0.25">
      <c r="A1862" s="5" t="s">
        <v>140</v>
      </c>
      <c r="B1862" s="5" t="s">
        <v>35</v>
      </c>
      <c r="C1862" s="5" t="s">
        <v>209</v>
      </c>
      <c r="D1862" s="5" t="s">
        <v>5648</v>
      </c>
      <c r="E1862" s="8" t="s">
        <v>5649</v>
      </c>
      <c r="F1862" s="8" t="s">
        <v>720</v>
      </c>
      <c r="G1862" s="5" t="s">
        <v>442</v>
      </c>
      <c r="H1862" s="6">
        <v>739863</v>
      </c>
      <c r="I1862" s="6">
        <v>545457</v>
      </c>
      <c r="J1862" s="7">
        <v>0.73719999999999997</v>
      </c>
      <c r="K1862" s="6"/>
      <c r="L1862" s="6">
        <v>192757</v>
      </c>
      <c r="M1862" s="6">
        <v>738214</v>
      </c>
    </row>
    <row r="1863" spans="1:13" ht="30" x14ac:dyDescent="0.25">
      <c r="A1863" s="5" t="s">
        <v>140</v>
      </c>
      <c r="B1863" s="5" t="s">
        <v>35</v>
      </c>
      <c r="C1863" s="5" t="s">
        <v>209</v>
      </c>
      <c r="D1863" s="5" t="s">
        <v>5650</v>
      </c>
      <c r="E1863" s="8" t="s">
        <v>5651</v>
      </c>
      <c r="F1863" s="8" t="s">
        <v>720</v>
      </c>
      <c r="G1863" s="5" t="s">
        <v>442</v>
      </c>
      <c r="H1863" s="6">
        <v>412292</v>
      </c>
      <c r="I1863" s="6"/>
      <c r="J1863" s="5"/>
      <c r="K1863" s="6"/>
      <c r="L1863" s="6"/>
      <c r="M1863" s="6"/>
    </row>
    <row r="1864" spans="1:13" ht="30" x14ac:dyDescent="0.25">
      <c r="A1864" s="5" t="s">
        <v>140</v>
      </c>
      <c r="B1864" s="5" t="s">
        <v>35</v>
      </c>
      <c r="C1864" s="5" t="s">
        <v>209</v>
      </c>
      <c r="D1864" s="5" t="s">
        <v>5652</v>
      </c>
      <c r="E1864" s="8" t="s">
        <v>5653</v>
      </c>
      <c r="F1864" s="8" t="s">
        <v>856</v>
      </c>
      <c r="G1864" s="5" t="s">
        <v>446</v>
      </c>
      <c r="H1864" s="6">
        <v>500000</v>
      </c>
      <c r="I1864" s="6">
        <v>500000</v>
      </c>
      <c r="J1864" s="7">
        <v>1</v>
      </c>
      <c r="K1864" s="6"/>
      <c r="L1864" s="6"/>
      <c r="M1864" s="6">
        <v>500000</v>
      </c>
    </row>
    <row r="1865" spans="1:13" ht="30" x14ac:dyDescent="0.25">
      <c r="A1865" s="5" t="s">
        <v>140</v>
      </c>
      <c r="B1865" s="5" t="s">
        <v>35</v>
      </c>
      <c r="C1865" s="5" t="s">
        <v>209</v>
      </c>
      <c r="D1865" s="5" t="s">
        <v>5654</v>
      </c>
      <c r="E1865" s="8" t="s">
        <v>5655</v>
      </c>
      <c r="F1865" s="8" t="s">
        <v>759</v>
      </c>
      <c r="G1865" s="5" t="s">
        <v>442</v>
      </c>
      <c r="H1865" s="6">
        <v>287021</v>
      </c>
      <c r="I1865" s="6"/>
      <c r="J1865" s="5"/>
      <c r="K1865" s="6"/>
      <c r="L1865" s="6">
        <v>172020</v>
      </c>
      <c r="M1865" s="6">
        <v>172020</v>
      </c>
    </row>
    <row r="1866" spans="1:13" x14ac:dyDescent="0.25">
      <c r="A1866" s="5" t="s">
        <v>140</v>
      </c>
      <c r="B1866" s="5" t="s">
        <v>35</v>
      </c>
      <c r="C1866" s="5" t="s">
        <v>209</v>
      </c>
      <c r="D1866" s="5" t="s">
        <v>5656</v>
      </c>
      <c r="E1866" s="8" t="s">
        <v>5657</v>
      </c>
      <c r="F1866" s="8" t="s">
        <v>720</v>
      </c>
      <c r="G1866" s="5" t="s">
        <v>442</v>
      </c>
      <c r="H1866" s="6">
        <v>1565761</v>
      </c>
      <c r="I1866" s="6">
        <v>1237917</v>
      </c>
      <c r="J1866" s="7">
        <v>0.79059999999999997</v>
      </c>
      <c r="K1866" s="6"/>
      <c r="L1866" s="6">
        <v>536027</v>
      </c>
      <c r="M1866" s="6">
        <v>1773944</v>
      </c>
    </row>
    <row r="1867" spans="1:13" ht="30" x14ac:dyDescent="0.25">
      <c r="A1867" s="5" t="s">
        <v>140</v>
      </c>
      <c r="B1867" s="5" t="s">
        <v>35</v>
      </c>
      <c r="C1867" s="5" t="s">
        <v>209</v>
      </c>
      <c r="D1867" s="5" t="s">
        <v>5658</v>
      </c>
      <c r="E1867" s="8" t="s">
        <v>5659</v>
      </c>
      <c r="F1867" s="8" t="s">
        <v>702</v>
      </c>
      <c r="G1867" s="5" t="s">
        <v>442</v>
      </c>
      <c r="H1867" s="6">
        <v>1503040</v>
      </c>
      <c r="I1867" s="6"/>
      <c r="J1867" s="5"/>
      <c r="K1867" s="6"/>
      <c r="L1867" s="6">
        <v>950000</v>
      </c>
      <c r="M1867" s="6">
        <v>950000</v>
      </c>
    </row>
    <row r="1868" spans="1:13" ht="30" x14ac:dyDescent="0.25">
      <c r="A1868" s="5" t="s">
        <v>140</v>
      </c>
      <c r="B1868" s="5" t="s">
        <v>35</v>
      </c>
      <c r="C1868" s="5" t="s">
        <v>218</v>
      </c>
      <c r="D1868" s="5" t="s">
        <v>5660</v>
      </c>
      <c r="E1868" s="8" t="s">
        <v>5661</v>
      </c>
      <c r="F1868" s="8" t="s">
        <v>5625</v>
      </c>
      <c r="G1868" s="5" t="s">
        <v>442</v>
      </c>
      <c r="H1868" s="6">
        <v>38550050</v>
      </c>
      <c r="I1868" s="6">
        <v>36928784</v>
      </c>
      <c r="J1868" s="7">
        <v>0.95789999999999997</v>
      </c>
      <c r="K1868" s="6"/>
      <c r="L1868" s="6"/>
      <c r="M1868" s="6">
        <v>36928784</v>
      </c>
    </row>
    <row r="1869" spans="1:13" ht="30" x14ac:dyDescent="0.25">
      <c r="A1869" s="5" t="s">
        <v>140</v>
      </c>
      <c r="B1869" s="5" t="s">
        <v>35</v>
      </c>
      <c r="C1869" s="5" t="s">
        <v>218</v>
      </c>
      <c r="D1869" s="5" t="s">
        <v>5662</v>
      </c>
      <c r="E1869" s="8" t="s">
        <v>5663</v>
      </c>
      <c r="F1869" s="8" t="s">
        <v>5625</v>
      </c>
      <c r="G1869" s="5" t="s">
        <v>446</v>
      </c>
      <c r="H1869" s="6">
        <v>8825910</v>
      </c>
      <c r="I1869" s="6">
        <v>8825910</v>
      </c>
      <c r="J1869" s="7">
        <v>0.92330000000000001</v>
      </c>
      <c r="K1869" s="6"/>
      <c r="L1869" s="6"/>
      <c r="M1869" s="6">
        <v>8825910</v>
      </c>
    </row>
    <row r="1870" spans="1:13" ht="30" x14ac:dyDescent="0.25">
      <c r="A1870" s="5" t="s">
        <v>140</v>
      </c>
      <c r="B1870" s="5" t="s">
        <v>35</v>
      </c>
      <c r="C1870" s="5" t="s">
        <v>218</v>
      </c>
      <c r="D1870" s="5" t="s">
        <v>5664</v>
      </c>
      <c r="E1870" s="8" t="s">
        <v>5665</v>
      </c>
      <c r="F1870" s="8" t="s">
        <v>5625</v>
      </c>
      <c r="G1870" s="5" t="s">
        <v>442</v>
      </c>
      <c r="H1870" s="6">
        <v>15866100</v>
      </c>
      <c r="I1870" s="6">
        <v>9746465</v>
      </c>
      <c r="J1870" s="7">
        <v>0.61429999999999996</v>
      </c>
      <c r="K1870" s="6">
        <v>495617</v>
      </c>
      <c r="L1870" s="6">
        <v>3821031</v>
      </c>
      <c r="M1870" s="6">
        <v>14063113</v>
      </c>
    </row>
    <row r="1871" spans="1:13" ht="30" x14ac:dyDescent="0.25">
      <c r="A1871" s="5" t="s">
        <v>140</v>
      </c>
      <c r="B1871" s="5" t="s">
        <v>35</v>
      </c>
      <c r="C1871" s="5" t="s">
        <v>218</v>
      </c>
      <c r="D1871" s="5" t="s">
        <v>5666</v>
      </c>
      <c r="E1871" s="8" t="s">
        <v>5667</v>
      </c>
      <c r="F1871" s="8" t="s">
        <v>5625</v>
      </c>
      <c r="G1871" s="5" t="s">
        <v>442</v>
      </c>
      <c r="H1871" s="6">
        <v>89250000</v>
      </c>
      <c r="I1871" s="6"/>
      <c r="J1871" s="5"/>
      <c r="K1871" s="6"/>
      <c r="L1871" s="6">
        <v>2184500</v>
      </c>
      <c r="M1871" s="6">
        <v>2184500</v>
      </c>
    </row>
    <row r="1872" spans="1:13" ht="30" x14ac:dyDescent="0.25">
      <c r="A1872" s="5" t="s">
        <v>140</v>
      </c>
      <c r="B1872" s="5" t="s">
        <v>35</v>
      </c>
      <c r="C1872" s="5" t="s">
        <v>221</v>
      </c>
      <c r="D1872" s="5" t="s">
        <v>5668</v>
      </c>
      <c r="E1872" s="8" t="s">
        <v>5669</v>
      </c>
      <c r="F1872" s="8" t="s">
        <v>5670</v>
      </c>
      <c r="G1872" s="5" t="s">
        <v>442</v>
      </c>
      <c r="H1872" s="6">
        <v>13816500</v>
      </c>
      <c r="I1872" s="6">
        <v>3570315</v>
      </c>
      <c r="J1872" s="7">
        <v>0.25840000000000002</v>
      </c>
      <c r="K1872" s="6"/>
      <c r="L1872" s="6">
        <v>3257144</v>
      </c>
      <c r="M1872" s="6">
        <v>6827459</v>
      </c>
    </row>
    <row r="1873" spans="1:13" ht="45" x14ac:dyDescent="0.25">
      <c r="A1873" s="5" t="s">
        <v>140</v>
      </c>
      <c r="B1873" s="5" t="s">
        <v>35</v>
      </c>
      <c r="C1873" s="5" t="s">
        <v>221</v>
      </c>
      <c r="D1873" s="5" t="s">
        <v>5671</v>
      </c>
      <c r="E1873" s="8" t="s">
        <v>5672</v>
      </c>
      <c r="F1873" s="8" t="s">
        <v>5670</v>
      </c>
      <c r="G1873" s="5" t="s">
        <v>442</v>
      </c>
      <c r="H1873" s="6">
        <v>65240000</v>
      </c>
      <c r="I1873" s="6">
        <v>53619027</v>
      </c>
      <c r="J1873" s="7">
        <v>0.82189999999999996</v>
      </c>
      <c r="K1873" s="6"/>
      <c r="L1873" s="6">
        <v>6381270</v>
      </c>
      <c r="M1873" s="6">
        <v>60000297</v>
      </c>
    </row>
    <row r="1874" spans="1:13" ht="30" x14ac:dyDescent="0.25">
      <c r="A1874" s="5" t="s">
        <v>140</v>
      </c>
      <c r="B1874" s="5" t="s">
        <v>35</v>
      </c>
      <c r="C1874" s="5" t="s">
        <v>221</v>
      </c>
      <c r="D1874" s="5" t="s">
        <v>5673</v>
      </c>
      <c r="E1874" s="8" t="s">
        <v>5674</v>
      </c>
      <c r="F1874" s="8" t="s">
        <v>5670</v>
      </c>
      <c r="G1874" s="5" t="s">
        <v>442</v>
      </c>
      <c r="H1874" s="6">
        <v>192251000</v>
      </c>
      <c r="I1874" s="6">
        <v>62719491</v>
      </c>
      <c r="J1874" s="7">
        <v>0.32619999999999999</v>
      </c>
      <c r="K1874" s="6"/>
      <c r="L1874" s="6">
        <v>46053655</v>
      </c>
      <c r="M1874" s="6">
        <v>108773146</v>
      </c>
    </row>
    <row r="1875" spans="1:13" ht="30" x14ac:dyDescent="0.25">
      <c r="A1875" s="5" t="s">
        <v>140</v>
      </c>
      <c r="B1875" s="5" t="s">
        <v>35</v>
      </c>
      <c r="C1875" s="5" t="s">
        <v>221</v>
      </c>
      <c r="D1875" s="5" t="s">
        <v>5675</v>
      </c>
      <c r="E1875" s="8" t="s">
        <v>5676</v>
      </c>
      <c r="F1875" s="8" t="s">
        <v>5677</v>
      </c>
      <c r="G1875" s="5" t="s">
        <v>442</v>
      </c>
      <c r="H1875" s="6">
        <v>15512500</v>
      </c>
      <c r="I1875" s="6">
        <v>15511650</v>
      </c>
      <c r="J1875" s="7">
        <v>0.99990000000000001</v>
      </c>
      <c r="K1875" s="6"/>
      <c r="L1875" s="6">
        <v>850</v>
      </c>
      <c r="M1875" s="6">
        <v>15512500</v>
      </c>
    </row>
    <row r="1876" spans="1:13" ht="30" x14ac:dyDescent="0.25">
      <c r="A1876" s="5" t="s">
        <v>140</v>
      </c>
      <c r="B1876" s="5" t="s">
        <v>35</v>
      </c>
      <c r="C1876" s="5" t="s">
        <v>221</v>
      </c>
      <c r="D1876" s="5" t="s">
        <v>5678</v>
      </c>
      <c r="E1876" s="8" t="s">
        <v>5679</v>
      </c>
      <c r="F1876" s="8" t="s">
        <v>5680</v>
      </c>
      <c r="G1876" s="5" t="s">
        <v>442</v>
      </c>
      <c r="H1876" s="6">
        <v>55280000</v>
      </c>
      <c r="I1876" s="6"/>
      <c r="J1876" s="5"/>
      <c r="K1876" s="6"/>
      <c r="L1876" s="6">
        <v>374000</v>
      </c>
      <c r="M1876" s="6">
        <v>374000</v>
      </c>
    </row>
    <row r="1877" spans="1:13" ht="45" x14ac:dyDescent="0.25">
      <c r="A1877" s="5" t="s">
        <v>140</v>
      </c>
      <c r="B1877" s="5" t="s">
        <v>35</v>
      </c>
      <c r="C1877" s="5" t="s">
        <v>226</v>
      </c>
      <c r="D1877" s="5" t="s">
        <v>5681</v>
      </c>
      <c r="E1877" s="8" t="s">
        <v>5682</v>
      </c>
      <c r="F1877" s="8" t="s">
        <v>5683</v>
      </c>
      <c r="G1877" s="5" t="s">
        <v>442</v>
      </c>
      <c r="H1877" s="6">
        <v>2710000</v>
      </c>
      <c r="I1877" s="6">
        <v>114428</v>
      </c>
      <c r="J1877" s="7">
        <v>4.2200000000000001E-2</v>
      </c>
      <c r="K1877" s="6"/>
      <c r="L1877" s="6">
        <v>994000</v>
      </c>
      <c r="M1877" s="6">
        <v>1108428</v>
      </c>
    </row>
    <row r="1878" spans="1:13" ht="45" x14ac:dyDescent="0.25">
      <c r="A1878" s="5" t="s">
        <v>140</v>
      </c>
      <c r="B1878" s="5" t="s">
        <v>35</v>
      </c>
      <c r="C1878" s="5" t="s">
        <v>228</v>
      </c>
      <c r="D1878" s="5" t="s">
        <v>5684</v>
      </c>
      <c r="E1878" s="8" t="s">
        <v>5685</v>
      </c>
      <c r="F1878" s="8" t="s">
        <v>5683</v>
      </c>
      <c r="G1878" s="5" t="s">
        <v>442</v>
      </c>
      <c r="H1878" s="6">
        <v>1410000</v>
      </c>
      <c r="I1878" s="6">
        <v>38100</v>
      </c>
      <c r="J1878" s="7">
        <v>2.7E-2</v>
      </c>
      <c r="K1878" s="6"/>
      <c r="L1878" s="6">
        <v>41300</v>
      </c>
      <c r="M1878" s="6">
        <v>79400</v>
      </c>
    </row>
    <row r="1879" spans="1:13" ht="45" x14ac:dyDescent="0.25">
      <c r="A1879" s="5" t="s">
        <v>140</v>
      </c>
      <c r="B1879" s="5" t="s">
        <v>35</v>
      </c>
      <c r="C1879" s="5" t="s">
        <v>232</v>
      </c>
      <c r="D1879" s="5" t="s">
        <v>5686</v>
      </c>
      <c r="E1879" s="8" t="s">
        <v>5687</v>
      </c>
      <c r="F1879" s="8" t="s">
        <v>5683</v>
      </c>
      <c r="G1879" s="5" t="s">
        <v>442</v>
      </c>
      <c r="H1879" s="6">
        <v>709120</v>
      </c>
      <c r="I1879" s="6">
        <v>43014</v>
      </c>
      <c r="J1879" s="7">
        <v>6.0699999999999997E-2</v>
      </c>
      <c r="K1879" s="6"/>
      <c r="L1879" s="6">
        <v>226325</v>
      </c>
      <c r="M1879" s="6">
        <v>269339</v>
      </c>
    </row>
    <row r="1880" spans="1:13" ht="45" x14ac:dyDescent="0.25">
      <c r="A1880" s="5" t="s">
        <v>140</v>
      </c>
      <c r="B1880" s="5" t="s">
        <v>35</v>
      </c>
      <c r="C1880" s="5" t="s">
        <v>232</v>
      </c>
      <c r="D1880" s="5" t="s">
        <v>5688</v>
      </c>
      <c r="E1880" s="8" t="s">
        <v>5689</v>
      </c>
      <c r="F1880" s="8" t="s">
        <v>5683</v>
      </c>
      <c r="G1880" s="5" t="s">
        <v>442</v>
      </c>
      <c r="H1880" s="6">
        <v>193900</v>
      </c>
      <c r="I1880" s="6">
        <v>5362</v>
      </c>
      <c r="J1880" s="7">
        <v>2.7699999999999999E-2</v>
      </c>
      <c r="K1880" s="6"/>
      <c r="L1880" s="6">
        <v>166754</v>
      </c>
      <c r="M1880" s="6">
        <v>172116</v>
      </c>
    </row>
    <row r="1881" spans="1:13" ht="30" x14ac:dyDescent="0.25">
      <c r="A1881" s="5" t="s">
        <v>235</v>
      </c>
      <c r="B1881" s="5" t="s">
        <v>139</v>
      </c>
      <c r="C1881" s="5" t="s">
        <v>240</v>
      </c>
      <c r="D1881" s="5" t="s">
        <v>5690</v>
      </c>
      <c r="E1881" s="8" t="s">
        <v>5691</v>
      </c>
      <c r="F1881" s="8" t="s">
        <v>5692</v>
      </c>
      <c r="G1881" s="5" t="s">
        <v>442</v>
      </c>
      <c r="H1881" s="6">
        <v>49782</v>
      </c>
      <c r="I1881" s="6">
        <v>21386</v>
      </c>
      <c r="J1881" s="7">
        <v>0.42959999999999998</v>
      </c>
      <c r="K1881" s="6"/>
      <c r="L1881" s="6"/>
      <c r="M1881" s="6">
        <v>21386</v>
      </c>
    </row>
    <row r="1882" spans="1:13" x14ac:dyDescent="0.25">
      <c r="A1882" s="5" t="s">
        <v>235</v>
      </c>
      <c r="B1882" s="5" t="s">
        <v>139</v>
      </c>
      <c r="C1882" s="5" t="s">
        <v>240</v>
      </c>
      <c r="D1882" s="5" t="s">
        <v>5693</v>
      </c>
      <c r="E1882" s="8" t="s">
        <v>5694</v>
      </c>
      <c r="F1882" s="8" t="s">
        <v>5695</v>
      </c>
      <c r="G1882" s="5" t="s">
        <v>446</v>
      </c>
      <c r="H1882" s="6">
        <v>99990</v>
      </c>
      <c r="I1882" s="6">
        <v>99990</v>
      </c>
      <c r="J1882" s="7">
        <v>1</v>
      </c>
      <c r="K1882" s="6"/>
      <c r="L1882" s="6"/>
      <c r="M1882" s="6">
        <v>99990</v>
      </c>
    </row>
    <row r="1883" spans="1:13" ht="30" x14ac:dyDescent="0.25">
      <c r="A1883" s="5" t="s">
        <v>235</v>
      </c>
      <c r="B1883" s="5" t="s">
        <v>139</v>
      </c>
      <c r="C1883" s="5" t="s">
        <v>240</v>
      </c>
      <c r="D1883" s="5" t="s">
        <v>5696</v>
      </c>
      <c r="E1883" s="8" t="s">
        <v>5697</v>
      </c>
      <c r="F1883" s="8" t="s">
        <v>5698</v>
      </c>
      <c r="G1883" s="5" t="s">
        <v>442</v>
      </c>
      <c r="H1883" s="6">
        <v>49357</v>
      </c>
      <c r="I1883" s="6">
        <v>37375</v>
      </c>
      <c r="J1883" s="7">
        <v>0.75719999999999998</v>
      </c>
      <c r="K1883" s="6"/>
      <c r="L1883" s="6"/>
      <c r="M1883" s="6">
        <v>37375</v>
      </c>
    </row>
    <row r="1884" spans="1:13" x14ac:dyDescent="0.25">
      <c r="A1884" s="5" t="s">
        <v>235</v>
      </c>
      <c r="B1884" s="5" t="s">
        <v>139</v>
      </c>
      <c r="C1884" s="5" t="s">
        <v>240</v>
      </c>
      <c r="D1884" s="5" t="s">
        <v>5699</v>
      </c>
      <c r="E1884" s="8" t="s">
        <v>5700</v>
      </c>
      <c r="F1884" s="8" t="s">
        <v>5701</v>
      </c>
      <c r="G1884" s="5" t="s">
        <v>446</v>
      </c>
      <c r="H1884" s="6">
        <v>50000</v>
      </c>
      <c r="I1884" s="6">
        <v>50000</v>
      </c>
      <c r="J1884" s="7">
        <v>1</v>
      </c>
      <c r="K1884" s="6"/>
      <c r="L1884" s="6"/>
      <c r="M1884" s="6">
        <v>50000</v>
      </c>
    </row>
    <row r="1885" spans="1:13" ht="30" x14ac:dyDescent="0.25">
      <c r="A1885" s="5" t="s">
        <v>235</v>
      </c>
      <c r="B1885" s="5" t="s">
        <v>139</v>
      </c>
      <c r="C1885" s="5" t="s">
        <v>240</v>
      </c>
      <c r="D1885" s="5" t="s">
        <v>5702</v>
      </c>
      <c r="E1885" s="8" t="s">
        <v>5703</v>
      </c>
      <c r="F1885" s="8" t="s">
        <v>5704</v>
      </c>
      <c r="G1885" s="5" t="s">
        <v>442</v>
      </c>
      <c r="H1885" s="6">
        <v>50000</v>
      </c>
      <c r="I1885" s="6">
        <v>18254</v>
      </c>
      <c r="J1885" s="7">
        <v>0.36509999999999998</v>
      </c>
      <c r="K1885" s="6"/>
      <c r="L1885" s="6"/>
      <c r="M1885" s="6">
        <v>18254</v>
      </c>
    </row>
    <row r="1886" spans="1:13" ht="30" x14ac:dyDescent="0.25">
      <c r="A1886" s="5" t="s">
        <v>235</v>
      </c>
      <c r="B1886" s="5" t="s">
        <v>139</v>
      </c>
      <c r="C1886" s="5" t="s">
        <v>240</v>
      </c>
      <c r="D1886" s="5" t="s">
        <v>5705</v>
      </c>
      <c r="E1886" s="8" t="s">
        <v>5706</v>
      </c>
      <c r="F1886" s="8" t="s">
        <v>5707</v>
      </c>
      <c r="G1886" s="5" t="s">
        <v>442</v>
      </c>
      <c r="H1886" s="6">
        <v>50000</v>
      </c>
      <c r="I1886" s="6">
        <v>27121</v>
      </c>
      <c r="J1886" s="7">
        <v>0.54239999999999999</v>
      </c>
      <c r="K1886" s="6"/>
      <c r="L1886" s="6"/>
      <c r="M1886" s="6">
        <v>27121</v>
      </c>
    </row>
    <row r="1887" spans="1:13" ht="60" x14ac:dyDescent="0.25">
      <c r="A1887" s="5" t="s">
        <v>235</v>
      </c>
      <c r="B1887" s="5" t="s">
        <v>139</v>
      </c>
      <c r="C1887" s="5" t="s">
        <v>240</v>
      </c>
      <c r="D1887" s="5" t="s">
        <v>5708</v>
      </c>
      <c r="E1887" s="8" t="s">
        <v>5709</v>
      </c>
      <c r="F1887" s="8" t="s">
        <v>5710</v>
      </c>
      <c r="G1887" s="5" t="s">
        <v>442</v>
      </c>
      <c r="H1887" s="6">
        <v>100000</v>
      </c>
      <c r="I1887" s="6">
        <v>82212</v>
      </c>
      <c r="J1887" s="7">
        <v>0.82210000000000005</v>
      </c>
      <c r="K1887" s="6"/>
      <c r="L1887" s="6"/>
      <c r="M1887" s="6">
        <v>82212</v>
      </c>
    </row>
    <row r="1888" spans="1:13" x14ac:dyDescent="0.25">
      <c r="A1888" s="5" t="s">
        <v>235</v>
      </c>
      <c r="B1888" s="5" t="s">
        <v>139</v>
      </c>
      <c r="C1888" s="5" t="s">
        <v>240</v>
      </c>
      <c r="D1888" s="5" t="s">
        <v>5711</v>
      </c>
      <c r="E1888" s="8" t="s">
        <v>5712</v>
      </c>
      <c r="F1888" s="8" t="s">
        <v>5713</v>
      </c>
      <c r="G1888" s="5" t="s">
        <v>442</v>
      </c>
      <c r="H1888" s="6">
        <v>50000</v>
      </c>
      <c r="I1888" s="6">
        <v>44829</v>
      </c>
      <c r="J1888" s="7">
        <v>0.89659999999999995</v>
      </c>
      <c r="K1888" s="6"/>
      <c r="L1888" s="6"/>
      <c r="M1888" s="6">
        <v>44829</v>
      </c>
    </row>
    <row r="1889" spans="1:13" ht="30" x14ac:dyDescent="0.25">
      <c r="A1889" s="5" t="s">
        <v>235</v>
      </c>
      <c r="B1889" s="5" t="s">
        <v>139</v>
      </c>
      <c r="C1889" s="5" t="s">
        <v>240</v>
      </c>
      <c r="D1889" s="5" t="s">
        <v>5714</v>
      </c>
      <c r="E1889" s="8" t="s">
        <v>5715</v>
      </c>
      <c r="F1889" s="8" t="s">
        <v>5716</v>
      </c>
      <c r="G1889" s="5" t="s">
        <v>442</v>
      </c>
      <c r="H1889" s="6">
        <v>50000</v>
      </c>
      <c r="I1889" s="6">
        <v>24498</v>
      </c>
      <c r="J1889" s="7">
        <v>0.49</v>
      </c>
      <c r="K1889" s="6"/>
      <c r="L1889" s="6"/>
      <c r="M1889" s="6">
        <v>24498</v>
      </c>
    </row>
    <row r="1890" spans="1:13" ht="30" x14ac:dyDescent="0.25">
      <c r="A1890" s="5" t="s">
        <v>235</v>
      </c>
      <c r="B1890" s="5" t="s">
        <v>139</v>
      </c>
      <c r="C1890" s="5" t="s">
        <v>240</v>
      </c>
      <c r="D1890" s="5" t="s">
        <v>5717</v>
      </c>
      <c r="E1890" s="8" t="s">
        <v>5718</v>
      </c>
      <c r="F1890" s="8" t="s">
        <v>5719</v>
      </c>
      <c r="G1890" s="5" t="s">
        <v>446</v>
      </c>
      <c r="H1890" s="6">
        <v>49876</v>
      </c>
      <c r="I1890" s="6">
        <v>49876</v>
      </c>
      <c r="J1890" s="7">
        <v>0.99760000000000004</v>
      </c>
      <c r="K1890" s="6"/>
      <c r="L1890" s="6"/>
      <c r="M1890" s="6">
        <v>49876</v>
      </c>
    </row>
    <row r="1891" spans="1:13" ht="30" x14ac:dyDescent="0.25">
      <c r="A1891" s="5" t="s">
        <v>235</v>
      </c>
      <c r="B1891" s="5" t="s">
        <v>139</v>
      </c>
      <c r="C1891" s="5" t="s">
        <v>240</v>
      </c>
      <c r="D1891" s="5" t="s">
        <v>5720</v>
      </c>
      <c r="E1891" s="8" t="s">
        <v>5721</v>
      </c>
      <c r="F1891" s="8" t="s">
        <v>5722</v>
      </c>
      <c r="G1891" s="5" t="s">
        <v>442</v>
      </c>
      <c r="H1891" s="6">
        <v>49659</v>
      </c>
      <c r="I1891" s="6">
        <v>38853</v>
      </c>
      <c r="J1891" s="7">
        <v>0.78239999999999998</v>
      </c>
      <c r="K1891" s="6"/>
      <c r="L1891" s="6"/>
      <c r="M1891" s="6">
        <v>38853</v>
      </c>
    </row>
    <row r="1892" spans="1:13" x14ac:dyDescent="0.25">
      <c r="A1892" s="5" t="s">
        <v>235</v>
      </c>
      <c r="B1892" s="5" t="s">
        <v>139</v>
      </c>
      <c r="C1892" s="5" t="s">
        <v>240</v>
      </c>
      <c r="D1892" s="5" t="s">
        <v>5723</v>
      </c>
      <c r="E1892" s="8" t="s">
        <v>5724</v>
      </c>
      <c r="F1892" s="8" t="s">
        <v>5725</v>
      </c>
      <c r="G1892" s="5" t="s">
        <v>442</v>
      </c>
      <c r="H1892" s="6">
        <v>49944</v>
      </c>
      <c r="I1892" s="6">
        <v>22097</v>
      </c>
      <c r="J1892" s="7">
        <v>0.44240000000000002</v>
      </c>
      <c r="K1892" s="6"/>
      <c r="L1892" s="6"/>
      <c r="M1892" s="6">
        <v>22097</v>
      </c>
    </row>
    <row r="1893" spans="1:13" x14ac:dyDescent="0.25">
      <c r="A1893" s="5" t="s">
        <v>235</v>
      </c>
      <c r="B1893" s="5" t="s">
        <v>139</v>
      </c>
      <c r="C1893" s="5" t="s">
        <v>240</v>
      </c>
      <c r="D1893" s="5" t="s">
        <v>5726</v>
      </c>
      <c r="E1893" s="8" t="s">
        <v>5727</v>
      </c>
      <c r="F1893" s="8" t="s">
        <v>5728</v>
      </c>
      <c r="G1893" s="5" t="s">
        <v>442</v>
      </c>
      <c r="H1893" s="6">
        <v>30743</v>
      </c>
      <c r="I1893" s="6">
        <v>12853</v>
      </c>
      <c r="J1893" s="7">
        <v>0.41810000000000003</v>
      </c>
      <c r="K1893" s="6"/>
      <c r="L1893" s="6"/>
      <c r="M1893" s="6">
        <v>12853</v>
      </c>
    </row>
    <row r="1894" spans="1:13" x14ac:dyDescent="0.25">
      <c r="A1894" s="5" t="s">
        <v>235</v>
      </c>
      <c r="B1894" s="5" t="s">
        <v>139</v>
      </c>
      <c r="C1894" s="5" t="s">
        <v>240</v>
      </c>
      <c r="D1894" s="5" t="s">
        <v>5729</v>
      </c>
      <c r="E1894" s="8" t="s">
        <v>5730</v>
      </c>
      <c r="F1894" s="8" t="s">
        <v>5731</v>
      </c>
      <c r="G1894" s="5" t="s">
        <v>442</v>
      </c>
      <c r="H1894" s="6">
        <v>36327</v>
      </c>
      <c r="I1894" s="6">
        <v>30048</v>
      </c>
      <c r="J1894" s="7">
        <v>0.82720000000000005</v>
      </c>
      <c r="K1894" s="6"/>
      <c r="L1894" s="6"/>
      <c r="M1894" s="6">
        <v>30048</v>
      </c>
    </row>
    <row r="1895" spans="1:13" ht="30" x14ac:dyDescent="0.25">
      <c r="A1895" s="5" t="s">
        <v>235</v>
      </c>
      <c r="B1895" s="5" t="s">
        <v>139</v>
      </c>
      <c r="C1895" s="5" t="s">
        <v>240</v>
      </c>
      <c r="D1895" s="5" t="s">
        <v>5732</v>
      </c>
      <c r="E1895" s="8" t="s">
        <v>5733</v>
      </c>
      <c r="F1895" s="8" t="s">
        <v>5734</v>
      </c>
      <c r="G1895" s="5" t="s">
        <v>446</v>
      </c>
      <c r="H1895" s="6">
        <v>49689</v>
      </c>
      <c r="I1895" s="6">
        <v>49689</v>
      </c>
      <c r="J1895" s="7">
        <v>0.99380000000000002</v>
      </c>
      <c r="K1895" s="6"/>
      <c r="L1895" s="6"/>
      <c r="M1895" s="6">
        <v>49689</v>
      </c>
    </row>
    <row r="1896" spans="1:13" x14ac:dyDescent="0.25">
      <c r="A1896" s="5" t="s">
        <v>235</v>
      </c>
      <c r="B1896" s="5" t="s">
        <v>139</v>
      </c>
      <c r="C1896" s="5" t="s">
        <v>240</v>
      </c>
      <c r="D1896" s="5" t="s">
        <v>5735</v>
      </c>
      <c r="E1896" s="8" t="s">
        <v>5736</v>
      </c>
      <c r="F1896" s="8" t="s">
        <v>5737</v>
      </c>
      <c r="G1896" s="5" t="s">
        <v>442</v>
      </c>
      <c r="H1896" s="6">
        <v>49560</v>
      </c>
      <c r="I1896" s="6">
        <v>18331</v>
      </c>
      <c r="J1896" s="7">
        <v>0.36990000000000001</v>
      </c>
      <c r="K1896" s="6"/>
      <c r="L1896" s="6"/>
      <c r="M1896" s="6">
        <v>18331</v>
      </c>
    </row>
    <row r="1897" spans="1:13" ht="30" x14ac:dyDescent="0.25">
      <c r="A1897" s="5" t="s">
        <v>235</v>
      </c>
      <c r="B1897" s="5" t="s">
        <v>139</v>
      </c>
      <c r="C1897" s="5" t="s">
        <v>240</v>
      </c>
      <c r="D1897" s="5" t="s">
        <v>5738</v>
      </c>
      <c r="E1897" s="8" t="s">
        <v>5739</v>
      </c>
      <c r="F1897" s="8" t="s">
        <v>5740</v>
      </c>
      <c r="G1897" s="5" t="s">
        <v>442</v>
      </c>
      <c r="H1897" s="6">
        <v>50000</v>
      </c>
      <c r="I1897" s="6">
        <v>13852</v>
      </c>
      <c r="J1897" s="7">
        <v>0.27700000000000002</v>
      </c>
      <c r="K1897" s="6"/>
      <c r="L1897" s="6"/>
      <c r="M1897" s="6">
        <v>13852</v>
      </c>
    </row>
    <row r="1898" spans="1:13" x14ac:dyDescent="0.25">
      <c r="A1898" s="5" t="s">
        <v>235</v>
      </c>
      <c r="B1898" s="5" t="s">
        <v>139</v>
      </c>
      <c r="C1898" s="5" t="s">
        <v>240</v>
      </c>
      <c r="D1898" s="5" t="s">
        <v>5741</v>
      </c>
      <c r="E1898" s="8" t="s">
        <v>5742</v>
      </c>
      <c r="F1898" s="8" t="s">
        <v>5743</v>
      </c>
      <c r="G1898" s="5" t="s">
        <v>442</v>
      </c>
      <c r="H1898" s="6">
        <v>100000</v>
      </c>
      <c r="I1898" s="6">
        <v>22522</v>
      </c>
      <c r="J1898" s="7">
        <v>0.22520000000000001</v>
      </c>
      <c r="K1898" s="6"/>
      <c r="L1898" s="6"/>
      <c r="M1898" s="6">
        <v>22522</v>
      </c>
    </row>
    <row r="1899" spans="1:13" x14ac:dyDescent="0.25">
      <c r="A1899" s="5" t="s">
        <v>235</v>
      </c>
      <c r="B1899" s="5" t="s">
        <v>139</v>
      </c>
      <c r="C1899" s="5" t="s">
        <v>240</v>
      </c>
      <c r="D1899" s="5" t="s">
        <v>5744</v>
      </c>
      <c r="E1899" s="8" t="s">
        <v>5745</v>
      </c>
      <c r="F1899" s="8" t="s">
        <v>5746</v>
      </c>
      <c r="G1899" s="5" t="s">
        <v>442</v>
      </c>
      <c r="H1899" s="6">
        <v>48943</v>
      </c>
      <c r="I1899" s="6"/>
      <c r="J1899" s="5"/>
      <c r="K1899" s="6">
        <v>16754</v>
      </c>
      <c r="L1899" s="6"/>
      <c r="M1899" s="6">
        <v>16754</v>
      </c>
    </row>
    <row r="1900" spans="1:13" x14ac:dyDescent="0.25">
      <c r="A1900" s="5" t="s">
        <v>235</v>
      </c>
      <c r="B1900" s="5" t="s">
        <v>139</v>
      </c>
      <c r="C1900" s="5" t="s">
        <v>240</v>
      </c>
      <c r="D1900" s="5" t="s">
        <v>5747</v>
      </c>
      <c r="E1900" s="8" t="s">
        <v>5748</v>
      </c>
      <c r="F1900" s="8" t="s">
        <v>5749</v>
      </c>
      <c r="G1900" s="5" t="s">
        <v>442</v>
      </c>
      <c r="H1900" s="6">
        <v>50000</v>
      </c>
      <c r="I1900" s="6"/>
      <c r="J1900" s="5"/>
      <c r="K1900" s="6">
        <v>27114</v>
      </c>
      <c r="L1900" s="6"/>
      <c r="M1900" s="6">
        <v>27114</v>
      </c>
    </row>
    <row r="1901" spans="1:13" ht="45" x14ac:dyDescent="0.25">
      <c r="A1901" s="5" t="s">
        <v>235</v>
      </c>
      <c r="B1901" s="5" t="s">
        <v>139</v>
      </c>
      <c r="C1901" s="5" t="s">
        <v>240</v>
      </c>
      <c r="D1901" s="5" t="s">
        <v>5750</v>
      </c>
      <c r="E1901" s="8" t="s">
        <v>5751</v>
      </c>
      <c r="F1901" s="8" t="s">
        <v>5752</v>
      </c>
      <c r="G1901" s="5" t="s">
        <v>446</v>
      </c>
      <c r="H1901" s="6">
        <v>49894</v>
      </c>
      <c r="I1901" s="6">
        <v>49894</v>
      </c>
      <c r="J1901" s="7">
        <v>1</v>
      </c>
      <c r="K1901" s="6"/>
      <c r="L1901" s="6"/>
      <c r="M1901" s="6">
        <v>49894</v>
      </c>
    </row>
    <row r="1902" spans="1:13" x14ac:dyDescent="0.25">
      <c r="A1902" s="5" t="s">
        <v>235</v>
      </c>
      <c r="B1902" s="5" t="s">
        <v>139</v>
      </c>
      <c r="C1902" s="5" t="s">
        <v>240</v>
      </c>
      <c r="D1902" s="5" t="s">
        <v>5753</v>
      </c>
      <c r="E1902" s="8" t="s">
        <v>5754</v>
      </c>
      <c r="F1902" s="8" t="s">
        <v>5695</v>
      </c>
      <c r="G1902" s="5" t="s">
        <v>442</v>
      </c>
      <c r="H1902" s="6">
        <v>49929</v>
      </c>
      <c r="I1902" s="6">
        <v>33663</v>
      </c>
      <c r="J1902" s="7">
        <v>0.67420000000000002</v>
      </c>
      <c r="K1902" s="6">
        <v>4735</v>
      </c>
      <c r="L1902" s="6"/>
      <c r="M1902" s="6">
        <v>38398</v>
      </c>
    </row>
    <row r="1903" spans="1:13" ht="45" x14ac:dyDescent="0.25">
      <c r="A1903" s="5" t="s">
        <v>235</v>
      </c>
      <c r="B1903" s="5" t="s">
        <v>139</v>
      </c>
      <c r="C1903" s="5" t="s">
        <v>240</v>
      </c>
      <c r="D1903" s="5" t="s">
        <v>5755</v>
      </c>
      <c r="E1903" s="8" t="s">
        <v>5756</v>
      </c>
      <c r="F1903" s="8" t="s">
        <v>5757</v>
      </c>
      <c r="G1903" s="5" t="s">
        <v>442</v>
      </c>
      <c r="H1903" s="6">
        <v>100000</v>
      </c>
      <c r="I1903" s="6">
        <v>38812</v>
      </c>
      <c r="J1903" s="7">
        <v>0.3881</v>
      </c>
      <c r="K1903" s="6">
        <v>15409</v>
      </c>
      <c r="L1903" s="6"/>
      <c r="M1903" s="6">
        <v>54221</v>
      </c>
    </row>
    <row r="1904" spans="1:13" x14ac:dyDescent="0.25">
      <c r="A1904" s="5" t="s">
        <v>235</v>
      </c>
      <c r="B1904" s="5" t="s">
        <v>139</v>
      </c>
      <c r="C1904" s="5" t="s">
        <v>240</v>
      </c>
      <c r="D1904" s="5" t="s">
        <v>5758</v>
      </c>
      <c r="E1904" s="8" t="s">
        <v>5759</v>
      </c>
      <c r="F1904" s="8" t="s">
        <v>5760</v>
      </c>
      <c r="G1904" s="5" t="s">
        <v>442</v>
      </c>
      <c r="H1904" s="6">
        <v>99992</v>
      </c>
      <c r="I1904" s="6">
        <v>38245</v>
      </c>
      <c r="J1904" s="7">
        <v>0.38250000000000001</v>
      </c>
      <c r="K1904" s="6"/>
      <c r="L1904" s="6"/>
      <c r="M1904" s="6">
        <v>38245</v>
      </c>
    </row>
    <row r="1905" spans="1:13" x14ac:dyDescent="0.25">
      <c r="A1905" s="5" t="s">
        <v>235</v>
      </c>
      <c r="B1905" s="5" t="s">
        <v>139</v>
      </c>
      <c r="C1905" s="5" t="s">
        <v>240</v>
      </c>
      <c r="D1905" s="5" t="s">
        <v>5761</v>
      </c>
      <c r="E1905" s="8" t="s">
        <v>5762</v>
      </c>
      <c r="F1905" s="8" t="s">
        <v>5763</v>
      </c>
      <c r="G1905" s="5" t="s">
        <v>442</v>
      </c>
      <c r="H1905" s="6">
        <v>48981</v>
      </c>
      <c r="I1905" s="6"/>
      <c r="J1905" s="5"/>
      <c r="K1905" s="6"/>
      <c r="L1905" s="6"/>
      <c r="M1905" s="6"/>
    </row>
    <row r="1906" spans="1:13" x14ac:dyDescent="0.25">
      <c r="A1906" s="5" t="s">
        <v>235</v>
      </c>
      <c r="B1906" s="5" t="s">
        <v>139</v>
      </c>
      <c r="C1906" s="5" t="s">
        <v>240</v>
      </c>
      <c r="D1906" s="5" t="s">
        <v>5764</v>
      </c>
      <c r="E1906" s="8" t="s">
        <v>5765</v>
      </c>
      <c r="F1906" s="8" t="s">
        <v>5743</v>
      </c>
      <c r="G1906" s="5" t="s">
        <v>442</v>
      </c>
      <c r="H1906" s="6">
        <v>50000</v>
      </c>
      <c r="I1906" s="6">
        <v>11617</v>
      </c>
      <c r="J1906" s="7">
        <v>0.23230000000000001</v>
      </c>
      <c r="K1906" s="6">
        <v>10131</v>
      </c>
      <c r="L1906" s="6"/>
      <c r="M1906" s="6">
        <v>21748</v>
      </c>
    </row>
    <row r="1907" spans="1:13" x14ac:dyDescent="0.25">
      <c r="A1907" s="5" t="s">
        <v>235</v>
      </c>
      <c r="B1907" s="5" t="s">
        <v>139</v>
      </c>
      <c r="C1907" s="5" t="s">
        <v>240</v>
      </c>
      <c r="D1907" s="5" t="s">
        <v>5766</v>
      </c>
      <c r="E1907" s="8" t="s">
        <v>5767</v>
      </c>
      <c r="F1907" s="8" t="s">
        <v>5752</v>
      </c>
      <c r="G1907" s="5" t="s">
        <v>442</v>
      </c>
      <c r="H1907" s="6">
        <v>99707</v>
      </c>
      <c r="I1907" s="6">
        <v>40553</v>
      </c>
      <c r="J1907" s="7">
        <v>0.40670000000000001</v>
      </c>
      <c r="K1907" s="6"/>
      <c r="L1907" s="6"/>
      <c r="M1907" s="6">
        <v>40553</v>
      </c>
    </row>
    <row r="1908" spans="1:13" ht="30" x14ac:dyDescent="0.25">
      <c r="A1908" s="5" t="s">
        <v>235</v>
      </c>
      <c r="B1908" s="5" t="s">
        <v>139</v>
      </c>
      <c r="C1908" s="5" t="s">
        <v>240</v>
      </c>
      <c r="D1908" s="5" t="s">
        <v>5768</v>
      </c>
      <c r="E1908" s="8" t="s">
        <v>5769</v>
      </c>
      <c r="F1908" s="8" t="s">
        <v>5770</v>
      </c>
      <c r="G1908" s="5" t="s">
        <v>442</v>
      </c>
      <c r="H1908" s="6">
        <v>49996</v>
      </c>
      <c r="I1908" s="6"/>
      <c r="J1908" s="5"/>
      <c r="K1908" s="6">
        <v>6436</v>
      </c>
      <c r="L1908" s="6"/>
      <c r="M1908" s="6">
        <v>6436</v>
      </c>
    </row>
    <row r="1909" spans="1:13" x14ac:dyDescent="0.25">
      <c r="A1909" s="5" t="s">
        <v>235</v>
      </c>
      <c r="B1909" s="5" t="s">
        <v>139</v>
      </c>
      <c r="C1909" s="5" t="s">
        <v>240</v>
      </c>
      <c r="D1909" s="5" t="s">
        <v>5771</v>
      </c>
      <c r="E1909" s="8" t="s">
        <v>5772</v>
      </c>
      <c r="F1909" s="8" t="s">
        <v>5773</v>
      </c>
      <c r="G1909" s="5" t="s">
        <v>442</v>
      </c>
      <c r="H1909" s="6">
        <v>100000</v>
      </c>
      <c r="I1909" s="6">
        <v>22576</v>
      </c>
      <c r="J1909" s="7">
        <v>0.2258</v>
      </c>
      <c r="K1909" s="6">
        <v>16746</v>
      </c>
      <c r="L1909" s="6"/>
      <c r="M1909" s="6">
        <v>39321</v>
      </c>
    </row>
    <row r="1910" spans="1:13" x14ac:dyDescent="0.25">
      <c r="A1910" s="5" t="s">
        <v>235</v>
      </c>
      <c r="B1910" s="5" t="s">
        <v>139</v>
      </c>
      <c r="C1910" s="5" t="s">
        <v>240</v>
      </c>
      <c r="D1910" s="5" t="s">
        <v>5774</v>
      </c>
      <c r="E1910" s="8" t="s">
        <v>5775</v>
      </c>
      <c r="F1910" s="8" t="s">
        <v>5701</v>
      </c>
      <c r="G1910" s="5" t="s">
        <v>442</v>
      </c>
      <c r="H1910" s="6">
        <v>50000</v>
      </c>
      <c r="I1910" s="6"/>
      <c r="J1910" s="5"/>
      <c r="K1910" s="6"/>
      <c r="L1910" s="6"/>
      <c r="M1910" s="6"/>
    </row>
    <row r="1911" spans="1:13" x14ac:dyDescent="0.25">
      <c r="A1911" s="5" t="s">
        <v>235</v>
      </c>
      <c r="B1911" s="5" t="s">
        <v>139</v>
      </c>
      <c r="C1911" s="5" t="s">
        <v>240</v>
      </c>
      <c r="D1911" s="5" t="s">
        <v>5776</v>
      </c>
      <c r="E1911" s="8" t="s">
        <v>5777</v>
      </c>
      <c r="F1911" s="8" t="s">
        <v>5778</v>
      </c>
      <c r="G1911" s="5" t="s">
        <v>442</v>
      </c>
      <c r="H1911" s="6">
        <v>50000</v>
      </c>
      <c r="I1911" s="6"/>
      <c r="J1911" s="5"/>
      <c r="K1911" s="6">
        <v>7265</v>
      </c>
      <c r="L1911" s="6"/>
      <c r="M1911" s="6">
        <v>7265</v>
      </c>
    </row>
    <row r="1912" spans="1:13" ht="30" x14ac:dyDescent="0.25">
      <c r="A1912" s="5" t="s">
        <v>235</v>
      </c>
      <c r="B1912" s="5" t="s">
        <v>139</v>
      </c>
      <c r="C1912" s="5" t="s">
        <v>240</v>
      </c>
      <c r="D1912" s="5" t="s">
        <v>5779</v>
      </c>
      <c r="E1912" s="8" t="s">
        <v>5780</v>
      </c>
      <c r="F1912" s="8" t="s">
        <v>5781</v>
      </c>
      <c r="G1912" s="5" t="s">
        <v>442</v>
      </c>
      <c r="H1912" s="6">
        <v>50000</v>
      </c>
      <c r="I1912" s="6"/>
      <c r="J1912" s="5"/>
      <c r="K1912" s="6">
        <v>7980</v>
      </c>
      <c r="L1912" s="6"/>
      <c r="M1912" s="6">
        <v>7980</v>
      </c>
    </row>
    <row r="1913" spans="1:13" x14ac:dyDescent="0.25">
      <c r="A1913" s="5" t="s">
        <v>235</v>
      </c>
      <c r="B1913" s="5" t="s">
        <v>139</v>
      </c>
      <c r="C1913" s="5" t="s">
        <v>240</v>
      </c>
      <c r="D1913" s="5" t="s">
        <v>5782</v>
      </c>
      <c r="E1913" s="8" t="s">
        <v>5783</v>
      </c>
      <c r="F1913" s="8" t="s">
        <v>5752</v>
      </c>
      <c r="G1913" s="5" t="s">
        <v>442</v>
      </c>
      <c r="H1913" s="6">
        <v>49994</v>
      </c>
      <c r="I1913" s="6"/>
      <c r="J1913" s="5"/>
      <c r="K1913" s="6">
        <v>33271</v>
      </c>
      <c r="L1913" s="6"/>
      <c r="M1913" s="6">
        <v>33271</v>
      </c>
    </row>
    <row r="1914" spans="1:13" x14ac:dyDescent="0.25">
      <c r="A1914" s="5" t="s">
        <v>235</v>
      </c>
      <c r="B1914" s="5" t="s">
        <v>139</v>
      </c>
      <c r="C1914" s="5" t="s">
        <v>240</v>
      </c>
      <c r="D1914" s="5" t="s">
        <v>5784</v>
      </c>
      <c r="E1914" s="8" t="s">
        <v>5785</v>
      </c>
      <c r="F1914" s="8" t="s">
        <v>5786</v>
      </c>
      <c r="G1914" s="5" t="s">
        <v>442</v>
      </c>
      <c r="H1914" s="6">
        <v>99995</v>
      </c>
      <c r="I1914" s="6">
        <v>9309</v>
      </c>
      <c r="J1914" s="7">
        <v>9.3100000000000002E-2</v>
      </c>
      <c r="K1914" s="6"/>
      <c r="L1914" s="6"/>
      <c r="M1914" s="6">
        <v>9309</v>
      </c>
    </row>
    <row r="1915" spans="1:13" x14ac:dyDescent="0.25">
      <c r="A1915" s="5" t="s">
        <v>235</v>
      </c>
      <c r="B1915" s="5" t="s">
        <v>139</v>
      </c>
      <c r="C1915" s="5" t="s">
        <v>240</v>
      </c>
      <c r="D1915" s="5" t="s">
        <v>5787</v>
      </c>
      <c r="E1915" s="8" t="s">
        <v>5788</v>
      </c>
      <c r="F1915" s="8" t="s">
        <v>5789</v>
      </c>
      <c r="G1915" s="5" t="s">
        <v>442</v>
      </c>
      <c r="H1915" s="6">
        <v>50000</v>
      </c>
      <c r="I1915" s="6"/>
      <c r="J1915" s="5"/>
      <c r="K1915" s="6"/>
      <c r="L1915" s="6"/>
      <c r="M1915" s="6"/>
    </row>
    <row r="1916" spans="1:13" x14ac:dyDescent="0.25">
      <c r="A1916" s="5" t="s">
        <v>235</v>
      </c>
      <c r="B1916" s="5" t="s">
        <v>139</v>
      </c>
      <c r="C1916" s="5" t="s">
        <v>240</v>
      </c>
      <c r="D1916" s="5" t="s">
        <v>5790</v>
      </c>
      <c r="E1916" s="8" t="s">
        <v>5791</v>
      </c>
      <c r="F1916" s="8" t="s">
        <v>5792</v>
      </c>
      <c r="G1916" s="5" t="s">
        <v>442</v>
      </c>
      <c r="H1916" s="6">
        <v>100000</v>
      </c>
      <c r="I1916" s="6"/>
      <c r="J1916" s="5"/>
      <c r="K1916" s="6">
        <v>38448</v>
      </c>
      <c r="L1916" s="6"/>
      <c r="M1916" s="6">
        <v>38448</v>
      </c>
    </row>
    <row r="1917" spans="1:13" ht="30" x14ac:dyDescent="0.25">
      <c r="A1917" s="5" t="s">
        <v>235</v>
      </c>
      <c r="B1917" s="5" t="s">
        <v>139</v>
      </c>
      <c r="C1917" s="5" t="s">
        <v>240</v>
      </c>
      <c r="D1917" s="5" t="s">
        <v>5793</v>
      </c>
      <c r="E1917" s="8" t="s">
        <v>5794</v>
      </c>
      <c r="F1917" s="8" t="s">
        <v>5795</v>
      </c>
      <c r="G1917" s="5" t="s">
        <v>442</v>
      </c>
      <c r="H1917" s="6">
        <v>48685</v>
      </c>
      <c r="I1917" s="6"/>
      <c r="J1917" s="5"/>
      <c r="K1917" s="6"/>
      <c r="L1917" s="6"/>
      <c r="M1917" s="6"/>
    </row>
    <row r="1918" spans="1:13" ht="30" x14ac:dyDescent="0.25">
      <c r="A1918" s="5" t="s">
        <v>235</v>
      </c>
      <c r="B1918" s="5" t="s">
        <v>139</v>
      </c>
      <c r="C1918" s="5" t="s">
        <v>240</v>
      </c>
      <c r="D1918" s="5" t="s">
        <v>5796</v>
      </c>
      <c r="E1918" s="8" t="s">
        <v>5797</v>
      </c>
      <c r="F1918" s="8" t="s">
        <v>5798</v>
      </c>
      <c r="G1918" s="5" t="s">
        <v>442</v>
      </c>
      <c r="H1918" s="6">
        <v>49992</v>
      </c>
      <c r="I1918" s="6"/>
      <c r="J1918" s="5"/>
      <c r="K1918" s="6"/>
      <c r="L1918" s="6"/>
      <c r="M1918" s="6"/>
    </row>
    <row r="1919" spans="1:13" x14ac:dyDescent="0.25">
      <c r="A1919" s="5" t="s">
        <v>235</v>
      </c>
      <c r="B1919" s="5" t="s">
        <v>139</v>
      </c>
      <c r="C1919" s="5" t="s">
        <v>240</v>
      </c>
      <c r="D1919" s="5" t="s">
        <v>5799</v>
      </c>
      <c r="E1919" s="8" t="s">
        <v>5800</v>
      </c>
      <c r="F1919" s="8" t="s">
        <v>607</v>
      </c>
      <c r="G1919" s="5" t="s">
        <v>442</v>
      </c>
      <c r="H1919" s="6">
        <v>50000</v>
      </c>
      <c r="I1919" s="6"/>
      <c r="J1919" s="5"/>
      <c r="K1919" s="6"/>
      <c r="L1919" s="6"/>
      <c r="M1919" s="6"/>
    </row>
    <row r="1920" spans="1:13" ht="45" x14ac:dyDescent="0.25">
      <c r="A1920" s="5" t="s">
        <v>235</v>
      </c>
      <c r="B1920" s="5" t="s">
        <v>139</v>
      </c>
      <c r="C1920" s="5" t="s">
        <v>240</v>
      </c>
      <c r="D1920" s="5" t="s">
        <v>5801</v>
      </c>
      <c r="E1920" s="8" t="s">
        <v>5802</v>
      </c>
      <c r="F1920" s="8" t="s">
        <v>5803</v>
      </c>
      <c r="G1920" s="5" t="s">
        <v>442</v>
      </c>
      <c r="H1920" s="6">
        <v>49999</v>
      </c>
      <c r="I1920" s="6"/>
      <c r="J1920" s="5"/>
      <c r="K1920" s="6"/>
      <c r="L1920" s="6"/>
      <c r="M1920" s="6"/>
    </row>
    <row r="1921" spans="1:13" x14ac:dyDescent="0.25">
      <c r="A1921" s="5" t="s">
        <v>235</v>
      </c>
      <c r="B1921" s="5" t="s">
        <v>139</v>
      </c>
      <c r="C1921" s="5" t="s">
        <v>242</v>
      </c>
      <c r="D1921" s="5" t="s">
        <v>5804</v>
      </c>
      <c r="E1921" s="8" t="s">
        <v>5805</v>
      </c>
      <c r="F1921" s="8" t="s">
        <v>5806</v>
      </c>
      <c r="G1921" s="5" t="s">
        <v>442</v>
      </c>
      <c r="H1921" s="6">
        <v>139724</v>
      </c>
      <c r="I1921" s="6">
        <v>108118</v>
      </c>
      <c r="J1921" s="7">
        <v>0.77380000000000004</v>
      </c>
      <c r="K1921" s="6"/>
      <c r="L1921" s="6"/>
      <c r="M1921" s="6">
        <v>108118</v>
      </c>
    </row>
    <row r="1922" spans="1:13" ht="30" x14ac:dyDescent="0.25">
      <c r="A1922" s="5" t="s">
        <v>235</v>
      </c>
      <c r="B1922" s="5" t="s">
        <v>139</v>
      </c>
      <c r="C1922" s="5" t="s">
        <v>242</v>
      </c>
      <c r="D1922" s="5" t="s">
        <v>5807</v>
      </c>
      <c r="E1922" s="8" t="s">
        <v>5808</v>
      </c>
      <c r="F1922" s="8" t="s">
        <v>5809</v>
      </c>
      <c r="G1922" s="5" t="s">
        <v>442</v>
      </c>
      <c r="H1922" s="6">
        <v>149952</v>
      </c>
      <c r="I1922" s="6">
        <v>58680</v>
      </c>
      <c r="J1922" s="7">
        <v>0.39129999999999998</v>
      </c>
      <c r="K1922" s="6"/>
      <c r="L1922" s="6"/>
      <c r="M1922" s="6">
        <v>58680</v>
      </c>
    </row>
    <row r="1923" spans="1:13" ht="45" x14ac:dyDescent="0.25">
      <c r="A1923" s="5" t="s">
        <v>235</v>
      </c>
      <c r="B1923" s="5" t="s">
        <v>139</v>
      </c>
      <c r="C1923" s="5" t="s">
        <v>242</v>
      </c>
      <c r="D1923" s="5" t="s">
        <v>5810</v>
      </c>
      <c r="E1923" s="8" t="s">
        <v>5811</v>
      </c>
      <c r="F1923" s="8" t="s">
        <v>5812</v>
      </c>
      <c r="G1923" s="5" t="s">
        <v>442</v>
      </c>
      <c r="H1923" s="6">
        <v>150000</v>
      </c>
      <c r="I1923" s="6">
        <v>87986</v>
      </c>
      <c r="J1923" s="7">
        <v>0.58660000000000001</v>
      </c>
      <c r="K1923" s="6">
        <v>20506</v>
      </c>
      <c r="L1923" s="6"/>
      <c r="M1923" s="6">
        <v>108492</v>
      </c>
    </row>
    <row r="1924" spans="1:13" x14ac:dyDescent="0.25">
      <c r="A1924" s="5" t="s">
        <v>235</v>
      </c>
      <c r="B1924" s="5" t="s">
        <v>139</v>
      </c>
      <c r="C1924" s="5" t="s">
        <v>242</v>
      </c>
      <c r="D1924" s="5" t="s">
        <v>5813</v>
      </c>
      <c r="E1924" s="8" t="s">
        <v>5814</v>
      </c>
      <c r="F1924" s="8" t="s">
        <v>5815</v>
      </c>
      <c r="G1924" s="5" t="s">
        <v>442</v>
      </c>
      <c r="H1924" s="6">
        <v>149958</v>
      </c>
      <c r="I1924" s="6">
        <v>106611</v>
      </c>
      <c r="J1924" s="7">
        <v>0.71089999999999998</v>
      </c>
      <c r="K1924" s="6">
        <v>41806</v>
      </c>
      <c r="L1924" s="6"/>
      <c r="M1924" s="6">
        <v>148417</v>
      </c>
    </row>
    <row r="1925" spans="1:13" ht="45" x14ac:dyDescent="0.25">
      <c r="A1925" s="5" t="s">
        <v>235</v>
      </c>
      <c r="B1925" s="5" t="s">
        <v>139</v>
      </c>
      <c r="C1925" s="5" t="s">
        <v>242</v>
      </c>
      <c r="D1925" s="5" t="s">
        <v>5816</v>
      </c>
      <c r="E1925" s="8" t="s">
        <v>5817</v>
      </c>
      <c r="F1925" s="8" t="s">
        <v>5818</v>
      </c>
      <c r="G1925" s="5" t="s">
        <v>442</v>
      </c>
      <c r="H1925" s="6">
        <v>150000</v>
      </c>
      <c r="I1925" s="6">
        <v>62484</v>
      </c>
      <c r="J1925" s="7">
        <v>0.41660000000000003</v>
      </c>
      <c r="K1925" s="6">
        <v>29509</v>
      </c>
      <c r="L1925" s="6"/>
      <c r="M1925" s="6">
        <v>91993</v>
      </c>
    </row>
    <row r="1926" spans="1:13" ht="45" x14ac:dyDescent="0.25">
      <c r="A1926" s="5" t="s">
        <v>235</v>
      </c>
      <c r="B1926" s="5" t="s">
        <v>139</v>
      </c>
      <c r="C1926" s="5" t="s">
        <v>242</v>
      </c>
      <c r="D1926" s="5" t="s">
        <v>5819</v>
      </c>
      <c r="E1926" s="8" t="s">
        <v>5820</v>
      </c>
      <c r="F1926" s="8" t="s">
        <v>5821</v>
      </c>
      <c r="G1926" s="5" t="s">
        <v>442</v>
      </c>
      <c r="H1926" s="6">
        <v>150000</v>
      </c>
      <c r="I1926" s="6">
        <v>44884</v>
      </c>
      <c r="J1926" s="7">
        <v>0.29920000000000002</v>
      </c>
      <c r="K1926" s="6"/>
      <c r="L1926" s="6"/>
      <c r="M1926" s="6">
        <v>44884</v>
      </c>
    </row>
    <row r="1927" spans="1:13" ht="45" x14ac:dyDescent="0.25">
      <c r="A1927" s="5" t="s">
        <v>235</v>
      </c>
      <c r="B1927" s="5" t="s">
        <v>139</v>
      </c>
      <c r="C1927" s="5" t="s">
        <v>242</v>
      </c>
      <c r="D1927" s="5" t="s">
        <v>5822</v>
      </c>
      <c r="E1927" s="8" t="s">
        <v>5823</v>
      </c>
      <c r="F1927" s="8" t="s">
        <v>5824</v>
      </c>
      <c r="G1927" s="5" t="s">
        <v>442</v>
      </c>
      <c r="H1927" s="6">
        <v>136375</v>
      </c>
      <c r="I1927" s="6">
        <v>75502</v>
      </c>
      <c r="J1927" s="7">
        <v>0.55359999999999998</v>
      </c>
      <c r="K1927" s="6"/>
      <c r="L1927" s="6"/>
      <c r="M1927" s="6">
        <v>75502</v>
      </c>
    </row>
    <row r="1928" spans="1:13" ht="30" x14ac:dyDescent="0.25">
      <c r="A1928" s="5" t="s">
        <v>235</v>
      </c>
      <c r="B1928" s="5" t="s">
        <v>139</v>
      </c>
      <c r="C1928" s="5" t="s">
        <v>242</v>
      </c>
      <c r="D1928" s="5" t="s">
        <v>5825</v>
      </c>
      <c r="E1928" s="8" t="s">
        <v>5826</v>
      </c>
      <c r="F1928" s="8" t="s">
        <v>5827</v>
      </c>
      <c r="G1928" s="5" t="s">
        <v>442</v>
      </c>
      <c r="H1928" s="6">
        <v>149999</v>
      </c>
      <c r="I1928" s="6">
        <v>63451</v>
      </c>
      <c r="J1928" s="7">
        <v>0.42299999999999999</v>
      </c>
      <c r="K1928" s="6"/>
      <c r="L1928" s="6"/>
      <c r="M1928" s="6">
        <v>63451</v>
      </c>
    </row>
    <row r="1929" spans="1:13" ht="30" x14ac:dyDescent="0.25">
      <c r="A1929" s="5" t="s">
        <v>235</v>
      </c>
      <c r="B1929" s="5" t="s">
        <v>139</v>
      </c>
      <c r="C1929" s="5" t="s">
        <v>242</v>
      </c>
      <c r="D1929" s="5" t="s">
        <v>5828</v>
      </c>
      <c r="E1929" s="8" t="s">
        <v>5829</v>
      </c>
      <c r="F1929" s="8" t="s">
        <v>5830</v>
      </c>
      <c r="G1929" s="5" t="s">
        <v>442</v>
      </c>
      <c r="H1929" s="6">
        <v>105775</v>
      </c>
      <c r="I1929" s="6">
        <v>39154</v>
      </c>
      <c r="J1929" s="7">
        <v>0.37019999999999997</v>
      </c>
      <c r="K1929" s="6">
        <v>527</v>
      </c>
      <c r="L1929" s="6"/>
      <c r="M1929" s="6">
        <v>39680</v>
      </c>
    </row>
    <row r="1930" spans="1:13" x14ac:dyDescent="0.25">
      <c r="A1930" s="5" t="s">
        <v>235</v>
      </c>
      <c r="B1930" s="5" t="s">
        <v>139</v>
      </c>
      <c r="C1930" s="5" t="s">
        <v>242</v>
      </c>
      <c r="D1930" s="5" t="s">
        <v>5831</v>
      </c>
      <c r="E1930" s="8" t="s">
        <v>5832</v>
      </c>
      <c r="F1930" s="8" t="s">
        <v>5833</v>
      </c>
      <c r="G1930" s="5" t="s">
        <v>446</v>
      </c>
      <c r="H1930" s="6">
        <v>112891</v>
      </c>
      <c r="I1930" s="6">
        <v>112891</v>
      </c>
      <c r="J1930" s="7">
        <v>0.75260000000000005</v>
      </c>
      <c r="K1930" s="6"/>
      <c r="L1930" s="6"/>
      <c r="M1930" s="6">
        <v>112891</v>
      </c>
    </row>
    <row r="1931" spans="1:13" ht="45" x14ac:dyDescent="0.25">
      <c r="A1931" s="5" t="s">
        <v>235</v>
      </c>
      <c r="B1931" s="5" t="s">
        <v>139</v>
      </c>
      <c r="C1931" s="5" t="s">
        <v>242</v>
      </c>
      <c r="D1931" s="5" t="s">
        <v>5834</v>
      </c>
      <c r="E1931" s="8" t="s">
        <v>5835</v>
      </c>
      <c r="F1931" s="8" t="s">
        <v>5836</v>
      </c>
      <c r="G1931" s="5" t="s">
        <v>442</v>
      </c>
      <c r="H1931" s="6">
        <v>148541</v>
      </c>
      <c r="I1931" s="6">
        <v>48542</v>
      </c>
      <c r="J1931" s="7">
        <v>0.32679999999999998</v>
      </c>
      <c r="K1931" s="6"/>
      <c r="L1931" s="6"/>
      <c r="M1931" s="6">
        <v>48542</v>
      </c>
    </row>
    <row r="1932" spans="1:13" ht="30" x14ac:dyDescent="0.25">
      <c r="A1932" s="5" t="s">
        <v>235</v>
      </c>
      <c r="B1932" s="5" t="s">
        <v>139</v>
      </c>
      <c r="C1932" s="5" t="s">
        <v>244</v>
      </c>
      <c r="D1932" s="5" t="s">
        <v>5837</v>
      </c>
      <c r="E1932" s="8" t="s">
        <v>243</v>
      </c>
      <c r="F1932" s="8" t="s">
        <v>5127</v>
      </c>
      <c r="G1932" s="5" t="s">
        <v>442</v>
      </c>
      <c r="H1932" s="6">
        <v>800000</v>
      </c>
      <c r="I1932" s="6">
        <v>70353</v>
      </c>
      <c r="J1932" s="7">
        <v>8.7900000000000006E-2</v>
      </c>
      <c r="K1932" s="6">
        <v>3840</v>
      </c>
      <c r="L1932" s="6"/>
      <c r="M1932" s="6">
        <v>74193</v>
      </c>
    </row>
    <row r="1933" spans="1:13" ht="30" x14ac:dyDescent="0.25">
      <c r="A1933" s="5" t="s">
        <v>235</v>
      </c>
      <c r="B1933" s="5" t="s">
        <v>139</v>
      </c>
      <c r="C1933" s="5" t="s">
        <v>246</v>
      </c>
      <c r="D1933" s="5" t="s">
        <v>5838</v>
      </c>
      <c r="E1933" s="8" t="s">
        <v>245</v>
      </c>
      <c r="F1933" s="8" t="s">
        <v>5127</v>
      </c>
      <c r="G1933" s="5" t="s">
        <v>442</v>
      </c>
      <c r="H1933" s="6">
        <v>2200000</v>
      </c>
      <c r="I1933" s="6">
        <v>428476</v>
      </c>
      <c r="J1933" s="7">
        <v>0.1948</v>
      </c>
      <c r="K1933" s="6">
        <v>13605</v>
      </c>
      <c r="L1933" s="6"/>
      <c r="M1933" s="6">
        <v>442082</v>
      </c>
    </row>
    <row r="1934" spans="1:13" ht="30" x14ac:dyDescent="0.25">
      <c r="A1934" s="5" t="s">
        <v>235</v>
      </c>
      <c r="B1934" s="5" t="s">
        <v>35</v>
      </c>
      <c r="C1934" s="5" t="s">
        <v>249</v>
      </c>
      <c r="D1934" s="5" t="s">
        <v>5839</v>
      </c>
      <c r="E1934" s="8" t="s">
        <v>248</v>
      </c>
      <c r="F1934" s="8" t="s">
        <v>5840</v>
      </c>
      <c r="G1934" s="5" t="s">
        <v>442</v>
      </c>
      <c r="H1934" s="6">
        <v>12950000</v>
      </c>
      <c r="I1934" s="6">
        <v>2407938</v>
      </c>
      <c r="J1934" s="7">
        <v>0.18590000000000001</v>
      </c>
      <c r="K1934" s="6">
        <v>421831</v>
      </c>
      <c r="L1934" s="6">
        <v>465314</v>
      </c>
      <c r="M1934" s="6">
        <v>3295083</v>
      </c>
    </row>
    <row r="1935" spans="1:13" ht="30" x14ac:dyDescent="0.25">
      <c r="A1935" s="5" t="s">
        <v>235</v>
      </c>
      <c r="B1935" s="5" t="s">
        <v>35</v>
      </c>
      <c r="C1935" s="5" t="s">
        <v>251</v>
      </c>
      <c r="D1935" s="5" t="s">
        <v>5841</v>
      </c>
      <c r="E1935" s="8" t="s">
        <v>5842</v>
      </c>
      <c r="F1935" s="8" t="s">
        <v>907</v>
      </c>
      <c r="G1935" s="5" t="s">
        <v>442</v>
      </c>
      <c r="H1935" s="6">
        <v>1785000</v>
      </c>
      <c r="I1935" s="6">
        <v>97013</v>
      </c>
      <c r="J1935" s="7">
        <v>5.4300000000000001E-2</v>
      </c>
      <c r="K1935" s="6"/>
      <c r="L1935" s="6"/>
      <c r="M1935" s="6">
        <v>97013</v>
      </c>
    </row>
    <row r="1936" spans="1:13" ht="45" x14ac:dyDescent="0.25">
      <c r="A1936" s="5" t="s">
        <v>235</v>
      </c>
      <c r="B1936" s="5" t="s">
        <v>35</v>
      </c>
      <c r="C1936" s="5" t="s">
        <v>253</v>
      </c>
      <c r="D1936" s="5" t="s">
        <v>5843</v>
      </c>
      <c r="E1936" s="8" t="s">
        <v>252</v>
      </c>
      <c r="F1936" s="8" t="s">
        <v>5840</v>
      </c>
      <c r="G1936" s="5" t="s">
        <v>442</v>
      </c>
      <c r="H1936" s="6">
        <v>3787000</v>
      </c>
      <c r="I1936" s="6">
        <v>426104</v>
      </c>
      <c r="J1936" s="7">
        <v>0.1125</v>
      </c>
      <c r="K1936" s="6"/>
      <c r="L1936" s="6">
        <v>268390</v>
      </c>
      <c r="M1936" s="6">
        <v>694494</v>
      </c>
    </row>
    <row r="1937" spans="1:13" ht="30" x14ac:dyDescent="0.25">
      <c r="A1937" s="5" t="s">
        <v>235</v>
      </c>
      <c r="B1937" s="5" t="s">
        <v>35</v>
      </c>
      <c r="C1937" s="5" t="s">
        <v>255</v>
      </c>
      <c r="D1937" s="5" t="s">
        <v>5844</v>
      </c>
      <c r="E1937" s="8" t="s">
        <v>5845</v>
      </c>
      <c r="F1937" s="8" t="s">
        <v>5840</v>
      </c>
      <c r="G1937" s="5" t="s">
        <v>442</v>
      </c>
      <c r="H1937" s="6">
        <v>5705000</v>
      </c>
      <c r="I1937" s="6">
        <v>1014529</v>
      </c>
      <c r="J1937" s="7">
        <v>0.17780000000000001</v>
      </c>
      <c r="K1937" s="6">
        <v>16466</v>
      </c>
      <c r="L1937" s="6">
        <v>343420</v>
      </c>
      <c r="M1937" s="6">
        <v>1374415</v>
      </c>
    </row>
    <row r="1938" spans="1:13" ht="30" x14ac:dyDescent="0.25">
      <c r="A1938" s="5" t="s">
        <v>235</v>
      </c>
      <c r="B1938" s="5" t="s">
        <v>35</v>
      </c>
      <c r="C1938" s="5" t="s">
        <v>257</v>
      </c>
      <c r="D1938" s="5" t="s">
        <v>5846</v>
      </c>
      <c r="E1938" s="8" t="s">
        <v>5847</v>
      </c>
      <c r="F1938" s="8" t="s">
        <v>907</v>
      </c>
      <c r="G1938" s="5" t="s">
        <v>442</v>
      </c>
      <c r="H1938" s="6">
        <v>5521600</v>
      </c>
      <c r="I1938" s="6">
        <v>707767</v>
      </c>
      <c r="J1938" s="7">
        <v>0.12820000000000001</v>
      </c>
      <c r="K1938" s="6"/>
      <c r="L1938" s="6"/>
      <c r="M1938" s="6">
        <v>707767</v>
      </c>
    </row>
    <row r="1939" spans="1:13" ht="30" x14ac:dyDescent="0.25">
      <c r="A1939" s="5" t="s">
        <v>235</v>
      </c>
      <c r="B1939" s="5" t="s">
        <v>35</v>
      </c>
      <c r="C1939" s="5" t="s">
        <v>259</v>
      </c>
      <c r="D1939" s="5" t="s">
        <v>5848</v>
      </c>
      <c r="E1939" s="8" t="s">
        <v>258</v>
      </c>
      <c r="F1939" s="8" t="s">
        <v>925</v>
      </c>
      <c r="G1939" s="5" t="s">
        <v>442</v>
      </c>
      <c r="H1939" s="6">
        <v>4101326</v>
      </c>
      <c r="I1939" s="6">
        <v>665490</v>
      </c>
      <c r="J1939" s="7">
        <v>0.1623</v>
      </c>
      <c r="K1939" s="6">
        <v>37424</v>
      </c>
      <c r="L1939" s="6">
        <v>413577</v>
      </c>
      <c r="M1939" s="6">
        <v>1116491</v>
      </c>
    </row>
    <row r="1940" spans="1:13" ht="30" x14ac:dyDescent="0.25">
      <c r="A1940" s="5" t="s">
        <v>235</v>
      </c>
      <c r="B1940" s="5" t="s">
        <v>35</v>
      </c>
      <c r="C1940" s="5" t="s">
        <v>261</v>
      </c>
      <c r="D1940" s="5" t="s">
        <v>5849</v>
      </c>
      <c r="E1940" s="8" t="s">
        <v>260</v>
      </c>
      <c r="F1940" s="8" t="s">
        <v>907</v>
      </c>
      <c r="G1940" s="5" t="s">
        <v>442</v>
      </c>
      <c r="H1940" s="6">
        <v>3619000</v>
      </c>
      <c r="I1940" s="6"/>
      <c r="J1940" s="5"/>
      <c r="K1940" s="6"/>
      <c r="L1940" s="6">
        <v>402500</v>
      </c>
      <c r="M1940" s="6">
        <v>402500</v>
      </c>
    </row>
    <row r="1941" spans="1:13" ht="45" x14ac:dyDescent="0.25">
      <c r="A1941" s="5" t="s">
        <v>262</v>
      </c>
      <c r="B1941" s="5" t="s">
        <v>139</v>
      </c>
      <c r="C1941" s="5" t="s">
        <v>264</v>
      </c>
      <c r="D1941" s="5" t="s">
        <v>5850</v>
      </c>
      <c r="E1941" s="8" t="s">
        <v>5851</v>
      </c>
      <c r="F1941" s="8" t="s">
        <v>5127</v>
      </c>
      <c r="G1941" s="5" t="s">
        <v>442</v>
      </c>
      <c r="H1941" s="6">
        <v>20373802</v>
      </c>
      <c r="I1941" s="6">
        <v>1639648</v>
      </c>
      <c r="J1941" s="7">
        <v>8.0500000000000002E-2</v>
      </c>
      <c r="K1941" s="6"/>
      <c r="L1941" s="6"/>
      <c r="M1941" s="6">
        <v>1639648</v>
      </c>
    </row>
    <row r="1942" spans="1:13" ht="30" x14ac:dyDescent="0.25">
      <c r="A1942" s="5" t="s">
        <v>262</v>
      </c>
      <c r="B1942" s="5" t="s">
        <v>139</v>
      </c>
      <c r="C1942" s="5" t="s">
        <v>264</v>
      </c>
      <c r="D1942" s="5" t="s">
        <v>5852</v>
      </c>
      <c r="E1942" s="8" t="s">
        <v>5853</v>
      </c>
      <c r="F1942" s="8" t="s">
        <v>5127</v>
      </c>
      <c r="G1942" s="5" t="s">
        <v>442</v>
      </c>
      <c r="H1942" s="6">
        <v>39229</v>
      </c>
      <c r="I1942" s="6">
        <v>28251</v>
      </c>
      <c r="J1942" s="7">
        <v>0.72019999999999995</v>
      </c>
      <c r="K1942" s="6"/>
      <c r="L1942" s="6"/>
      <c r="M1942" s="6">
        <v>28251</v>
      </c>
    </row>
    <row r="1943" spans="1:13" ht="30" x14ac:dyDescent="0.25">
      <c r="A1943" s="5" t="s">
        <v>262</v>
      </c>
      <c r="B1943" s="5" t="s">
        <v>139</v>
      </c>
      <c r="C1943" s="5" t="s">
        <v>264</v>
      </c>
      <c r="D1943" s="5" t="s">
        <v>5854</v>
      </c>
      <c r="E1943" s="8" t="s">
        <v>5855</v>
      </c>
      <c r="F1943" s="8" t="s">
        <v>5127</v>
      </c>
      <c r="G1943" s="5" t="s">
        <v>442</v>
      </c>
      <c r="H1943" s="6">
        <v>24518</v>
      </c>
      <c r="I1943" s="6">
        <v>17344</v>
      </c>
      <c r="J1943" s="7">
        <v>0.70740000000000003</v>
      </c>
      <c r="K1943" s="6"/>
      <c r="L1943" s="6"/>
      <c r="M1943" s="6">
        <v>17344</v>
      </c>
    </row>
    <row r="1944" spans="1:13" ht="30" x14ac:dyDescent="0.25">
      <c r="A1944" s="5" t="s">
        <v>262</v>
      </c>
      <c r="B1944" s="5" t="s">
        <v>139</v>
      </c>
      <c r="C1944" s="5" t="s">
        <v>264</v>
      </c>
      <c r="D1944" s="5" t="s">
        <v>5856</v>
      </c>
      <c r="E1944" s="8" t="s">
        <v>5857</v>
      </c>
      <c r="F1944" s="8" t="s">
        <v>5127</v>
      </c>
      <c r="G1944" s="5" t="s">
        <v>442</v>
      </c>
      <c r="H1944" s="6">
        <v>29422</v>
      </c>
      <c r="I1944" s="6">
        <v>22592</v>
      </c>
      <c r="J1944" s="7">
        <v>0.76790000000000003</v>
      </c>
      <c r="K1944" s="6"/>
      <c r="L1944" s="6"/>
      <c r="M1944" s="6">
        <v>22592</v>
      </c>
    </row>
    <row r="1945" spans="1:13" ht="30" x14ac:dyDescent="0.25">
      <c r="A1945" s="5" t="s">
        <v>262</v>
      </c>
      <c r="B1945" s="5" t="s">
        <v>139</v>
      </c>
      <c r="C1945" s="5" t="s">
        <v>264</v>
      </c>
      <c r="D1945" s="5" t="s">
        <v>5858</v>
      </c>
      <c r="E1945" s="8" t="s">
        <v>5859</v>
      </c>
      <c r="F1945" s="8" t="s">
        <v>5127</v>
      </c>
      <c r="G1945" s="5" t="s">
        <v>442</v>
      </c>
      <c r="H1945" s="6">
        <v>49036</v>
      </c>
      <c r="I1945" s="6">
        <v>22220</v>
      </c>
      <c r="J1945" s="7">
        <v>0.4531</v>
      </c>
      <c r="K1945" s="6"/>
      <c r="L1945" s="6"/>
      <c r="M1945" s="6">
        <v>22220</v>
      </c>
    </row>
    <row r="1946" spans="1:13" ht="30" x14ac:dyDescent="0.25">
      <c r="A1946" s="5" t="s">
        <v>262</v>
      </c>
      <c r="B1946" s="5" t="s">
        <v>139</v>
      </c>
      <c r="C1946" s="5" t="s">
        <v>264</v>
      </c>
      <c r="D1946" s="5" t="s">
        <v>5860</v>
      </c>
      <c r="E1946" s="8" t="s">
        <v>5861</v>
      </c>
      <c r="F1946" s="8" t="s">
        <v>5127</v>
      </c>
      <c r="G1946" s="5" t="s">
        <v>442</v>
      </c>
      <c r="H1946" s="6">
        <v>39229</v>
      </c>
      <c r="I1946" s="6">
        <v>33057</v>
      </c>
      <c r="J1946" s="7">
        <v>0.8427</v>
      </c>
      <c r="K1946" s="6"/>
      <c r="L1946" s="6"/>
      <c r="M1946" s="6">
        <v>33057</v>
      </c>
    </row>
    <row r="1947" spans="1:13" ht="30" x14ac:dyDescent="0.25">
      <c r="A1947" s="5" t="s">
        <v>262</v>
      </c>
      <c r="B1947" s="5" t="s">
        <v>139</v>
      </c>
      <c r="C1947" s="5" t="s">
        <v>264</v>
      </c>
      <c r="D1947" s="5" t="s">
        <v>5862</v>
      </c>
      <c r="E1947" s="8" t="s">
        <v>5863</v>
      </c>
      <c r="F1947" s="8" t="s">
        <v>5127</v>
      </c>
      <c r="G1947" s="5" t="s">
        <v>442</v>
      </c>
      <c r="H1947" s="6">
        <v>39229</v>
      </c>
      <c r="I1947" s="6">
        <v>31078</v>
      </c>
      <c r="J1947" s="7">
        <v>0.79220000000000002</v>
      </c>
      <c r="K1947" s="6">
        <v>7440</v>
      </c>
      <c r="L1947" s="6"/>
      <c r="M1947" s="6">
        <v>38518</v>
      </c>
    </row>
    <row r="1948" spans="1:13" ht="30" x14ac:dyDescent="0.25">
      <c r="A1948" s="5" t="s">
        <v>262</v>
      </c>
      <c r="B1948" s="5" t="s">
        <v>139</v>
      </c>
      <c r="C1948" s="5" t="s">
        <v>264</v>
      </c>
      <c r="D1948" s="5" t="s">
        <v>5864</v>
      </c>
      <c r="E1948" s="8" t="s">
        <v>5865</v>
      </c>
      <c r="F1948" s="8" t="s">
        <v>5127</v>
      </c>
      <c r="G1948" s="5" t="s">
        <v>442</v>
      </c>
      <c r="H1948" s="6">
        <v>24518</v>
      </c>
      <c r="I1948" s="6">
        <v>18149</v>
      </c>
      <c r="J1948" s="7">
        <v>0.74029999999999996</v>
      </c>
      <c r="K1948" s="6"/>
      <c r="L1948" s="6"/>
      <c r="M1948" s="6">
        <v>18149</v>
      </c>
    </row>
    <row r="1949" spans="1:13" ht="30" x14ac:dyDescent="0.25">
      <c r="A1949" s="5" t="s">
        <v>262</v>
      </c>
      <c r="B1949" s="5" t="s">
        <v>139</v>
      </c>
      <c r="C1949" s="5" t="s">
        <v>264</v>
      </c>
      <c r="D1949" s="5" t="s">
        <v>5866</v>
      </c>
      <c r="E1949" s="8" t="s">
        <v>5867</v>
      </c>
      <c r="F1949" s="8" t="s">
        <v>5127</v>
      </c>
      <c r="G1949" s="5" t="s">
        <v>442</v>
      </c>
      <c r="H1949" s="6">
        <v>49036</v>
      </c>
      <c r="I1949" s="6">
        <v>43015</v>
      </c>
      <c r="J1949" s="7">
        <v>0.87719999999999998</v>
      </c>
      <c r="K1949" s="6"/>
      <c r="L1949" s="6"/>
      <c r="M1949" s="6">
        <v>43015</v>
      </c>
    </row>
    <row r="1950" spans="1:13" ht="30" x14ac:dyDescent="0.25">
      <c r="A1950" s="5" t="s">
        <v>262</v>
      </c>
      <c r="B1950" s="5" t="s">
        <v>139</v>
      </c>
      <c r="C1950" s="5" t="s">
        <v>264</v>
      </c>
      <c r="D1950" s="5" t="s">
        <v>5868</v>
      </c>
      <c r="E1950" s="8" t="s">
        <v>5869</v>
      </c>
      <c r="F1950" s="8" t="s">
        <v>5127</v>
      </c>
      <c r="G1950" s="5" t="s">
        <v>442</v>
      </c>
      <c r="H1950" s="6">
        <v>49036</v>
      </c>
      <c r="I1950" s="6">
        <v>49036</v>
      </c>
      <c r="J1950" s="7">
        <v>1</v>
      </c>
      <c r="K1950" s="6"/>
      <c r="L1950" s="6"/>
      <c r="M1950" s="6">
        <v>49036</v>
      </c>
    </row>
    <row r="1951" spans="1:13" ht="30" x14ac:dyDescent="0.25">
      <c r="A1951" s="5" t="s">
        <v>262</v>
      </c>
      <c r="B1951" s="5" t="s">
        <v>139</v>
      </c>
      <c r="C1951" s="5" t="s">
        <v>264</v>
      </c>
      <c r="D1951" s="5" t="s">
        <v>5870</v>
      </c>
      <c r="E1951" s="8" t="s">
        <v>5871</v>
      </c>
      <c r="F1951" s="8" t="s">
        <v>5127</v>
      </c>
      <c r="G1951" s="5" t="s">
        <v>442</v>
      </c>
      <c r="H1951" s="6">
        <v>48538</v>
      </c>
      <c r="I1951" s="6">
        <v>31308</v>
      </c>
      <c r="J1951" s="7">
        <v>0.64500000000000002</v>
      </c>
      <c r="K1951" s="6"/>
      <c r="L1951" s="6"/>
      <c r="M1951" s="6">
        <v>31308</v>
      </c>
    </row>
    <row r="1952" spans="1:13" ht="30" x14ac:dyDescent="0.25">
      <c r="A1952" s="5" t="s">
        <v>262</v>
      </c>
      <c r="B1952" s="5" t="s">
        <v>139</v>
      </c>
      <c r="C1952" s="5" t="s">
        <v>264</v>
      </c>
      <c r="D1952" s="5" t="s">
        <v>5872</v>
      </c>
      <c r="E1952" s="8" t="s">
        <v>5873</v>
      </c>
      <c r="F1952" s="8" t="s">
        <v>5127</v>
      </c>
      <c r="G1952" s="5" t="s">
        <v>442</v>
      </c>
      <c r="H1952" s="6">
        <v>49036</v>
      </c>
      <c r="I1952" s="6">
        <v>28728</v>
      </c>
      <c r="J1952" s="7">
        <v>0.58579999999999999</v>
      </c>
      <c r="K1952" s="6"/>
      <c r="L1952" s="6"/>
      <c r="M1952" s="6">
        <v>28728</v>
      </c>
    </row>
    <row r="1953" spans="1:13" ht="30" x14ac:dyDescent="0.25">
      <c r="A1953" s="5" t="s">
        <v>262</v>
      </c>
      <c r="B1953" s="5" t="s">
        <v>139</v>
      </c>
      <c r="C1953" s="5" t="s">
        <v>264</v>
      </c>
      <c r="D1953" s="5" t="s">
        <v>5874</v>
      </c>
      <c r="E1953" s="8" t="s">
        <v>5875</v>
      </c>
      <c r="F1953" s="8" t="s">
        <v>5127</v>
      </c>
      <c r="G1953" s="5" t="s">
        <v>442</v>
      </c>
      <c r="H1953" s="6">
        <v>36831</v>
      </c>
      <c r="I1953" s="6">
        <v>8189</v>
      </c>
      <c r="J1953" s="7">
        <v>0.2223</v>
      </c>
      <c r="K1953" s="6"/>
      <c r="L1953" s="6"/>
      <c r="M1953" s="6">
        <v>8189</v>
      </c>
    </row>
    <row r="1954" spans="1:13" ht="30" x14ac:dyDescent="0.25">
      <c r="A1954" s="5" t="s">
        <v>262</v>
      </c>
      <c r="B1954" s="5" t="s">
        <v>139</v>
      </c>
      <c r="C1954" s="5" t="s">
        <v>266</v>
      </c>
      <c r="D1954" s="5" t="s">
        <v>5876</v>
      </c>
      <c r="E1954" s="8" t="s">
        <v>265</v>
      </c>
      <c r="F1954" s="8" t="s">
        <v>5127</v>
      </c>
      <c r="G1954" s="5" t="s">
        <v>442</v>
      </c>
      <c r="H1954" s="6">
        <v>5707677</v>
      </c>
      <c r="I1954" s="6">
        <v>1076373</v>
      </c>
      <c r="J1954" s="7">
        <v>0.18859999999999999</v>
      </c>
      <c r="K1954" s="6"/>
      <c r="L1954" s="6"/>
      <c r="M1954" s="6">
        <v>1076373</v>
      </c>
    </row>
    <row r="1955" spans="1:13" x14ac:dyDescent="0.25">
      <c r="A1955" s="5" t="s">
        <v>262</v>
      </c>
      <c r="B1955" s="5" t="s">
        <v>139</v>
      </c>
      <c r="C1955" s="5" t="s">
        <v>268</v>
      </c>
      <c r="D1955" s="5" t="s">
        <v>5877</v>
      </c>
      <c r="E1955" s="8" t="s">
        <v>5878</v>
      </c>
      <c r="F1955" s="8" t="s">
        <v>5879</v>
      </c>
      <c r="G1955" s="5" t="s">
        <v>442</v>
      </c>
      <c r="H1955" s="6">
        <v>465294</v>
      </c>
      <c r="I1955" s="6">
        <v>118708</v>
      </c>
      <c r="J1955" s="7">
        <v>0.25509999999999999</v>
      </c>
      <c r="K1955" s="6"/>
      <c r="L1955" s="6"/>
      <c r="M1955" s="6">
        <v>118708</v>
      </c>
    </row>
    <row r="1956" spans="1:13" x14ac:dyDescent="0.25">
      <c r="A1956" s="5" t="s">
        <v>262</v>
      </c>
      <c r="B1956" s="5" t="s">
        <v>139</v>
      </c>
      <c r="C1956" s="5" t="s">
        <v>268</v>
      </c>
      <c r="D1956" s="5" t="s">
        <v>5880</v>
      </c>
      <c r="E1956" s="8" t="s">
        <v>5881</v>
      </c>
      <c r="F1956" s="8" t="s">
        <v>5882</v>
      </c>
      <c r="G1956" s="5" t="s">
        <v>442</v>
      </c>
      <c r="H1956" s="6">
        <v>490460</v>
      </c>
      <c r="I1956" s="6">
        <v>101975</v>
      </c>
      <c r="J1956" s="7">
        <v>0.2079</v>
      </c>
      <c r="K1956" s="6"/>
      <c r="L1956" s="6"/>
      <c r="M1956" s="6">
        <v>101975</v>
      </c>
    </row>
    <row r="1957" spans="1:13" ht="30" x14ac:dyDescent="0.25">
      <c r="A1957" s="5" t="s">
        <v>262</v>
      </c>
      <c r="B1957" s="5" t="s">
        <v>139</v>
      </c>
      <c r="C1957" s="5" t="s">
        <v>268</v>
      </c>
      <c r="D1957" s="5" t="s">
        <v>5883</v>
      </c>
      <c r="E1957" s="8" t="s">
        <v>5884</v>
      </c>
      <c r="F1957" s="8" t="s">
        <v>5885</v>
      </c>
      <c r="G1957" s="5" t="s">
        <v>442</v>
      </c>
      <c r="H1957" s="6">
        <v>307364</v>
      </c>
      <c r="I1957" s="6">
        <v>128340</v>
      </c>
      <c r="J1957" s="7">
        <v>0.41749999999999998</v>
      </c>
      <c r="K1957" s="6"/>
      <c r="L1957" s="6"/>
      <c r="M1957" s="6">
        <v>128340</v>
      </c>
    </row>
    <row r="1958" spans="1:13" ht="30" x14ac:dyDescent="0.25">
      <c r="A1958" s="5" t="s">
        <v>262</v>
      </c>
      <c r="B1958" s="5" t="s">
        <v>139</v>
      </c>
      <c r="C1958" s="5" t="s">
        <v>268</v>
      </c>
      <c r="D1958" s="5" t="s">
        <v>5886</v>
      </c>
      <c r="E1958" s="8" t="s">
        <v>5887</v>
      </c>
      <c r="F1958" s="8" t="s">
        <v>5888</v>
      </c>
      <c r="G1958" s="5" t="s">
        <v>442</v>
      </c>
      <c r="H1958" s="6">
        <v>499860</v>
      </c>
      <c r="I1958" s="6">
        <v>221694</v>
      </c>
      <c r="J1958" s="7">
        <v>0.44350000000000001</v>
      </c>
      <c r="K1958" s="6"/>
      <c r="L1958" s="6"/>
      <c r="M1958" s="6">
        <v>221694</v>
      </c>
    </row>
    <row r="1959" spans="1:13" ht="45" x14ac:dyDescent="0.25">
      <c r="A1959" s="5" t="s">
        <v>262</v>
      </c>
      <c r="B1959" s="5" t="s">
        <v>139</v>
      </c>
      <c r="C1959" s="5" t="s">
        <v>268</v>
      </c>
      <c r="D1959" s="5" t="s">
        <v>5889</v>
      </c>
      <c r="E1959" s="8" t="s">
        <v>5890</v>
      </c>
      <c r="F1959" s="8" t="s">
        <v>5891</v>
      </c>
      <c r="G1959" s="5" t="s">
        <v>442</v>
      </c>
      <c r="H1959" s="6">
        <v>332197</v>
      </c>
      <c r="I1959" s="6">
        <v>162373</v>
      </c>
      <c r="J1959" s="7">
        <v>0.48880000000000001</v>
      </c>
      <c r="K1959" s="6"/>
      <c r="L1959" s="6"/>
      <c r="M1959" s="6">
        <v>162373</v>
      </c>
    </row>
    <row r="1960" spans="1:13" ht="30" x14ac:dyDescent="0.25">
      <c r="A1960" s="5" t="s">
        <v>262</v>
      </c>
      <c r="B1960" s="5" t="s">
        <v>139</v>
      </c>
      <c r="C1960" s="5" t="s">
        <v>268</v>
      </c>
      <c r="D1960" s="5" t="s">
        <v>5892</v>
      </c>
      <c r="E1960" s="8" t="s">
        <v>5893</v>
      </c>
      <c r="F1960" s="8" t="s">
        <v>5894</v>
      </c>
      <c r="G1960" s="5" t="s">
        <v>446</v>
      </c>
      <c r="H1960" s="6">
        <v>218111</v>
      </c>
      <c r="I1960" s="6">
        <v>218111</v>
      </c>
      <c r="J1960" s="7">
        <v>1</v>
      </c>
      <c r="K1960" s="6"/>
      <c r="L1960" s="6"/>
      <c r="M1960" s="6">
        <v>218111</v>
      </c>
    </row>
    <row r="1961" spans="1:13" ht="30" x14ac:dyDescent="0.25">
      <c r="A1961" s="5" t="s">
        <v>262</v>
      </c>
      <c r="B1961" s="5" t="s">
        <v>139</v>
      </c>
      <c r="C1961" s="5" t="s">
        <v>268</v>
      </c>
      <c r="D1961" s="5" t="s">
        <v>5895</v>
      </c>
      <c r="E1961" s="8" t="s">
        <v>5896</v>
      </c>
      <c r="F1961" s="8" t="s">
        <v>5897</v>
      </c>
      <c r="G1961" s="5" t="s">
        <v>442</v>
      </c>
      <c r="H1961" s="6">
        <v>468935</v>
      </c>
      <c r="I1961" s="6">
        <v>333034</v>
      </c>
      <c r="J1961" s="7">
        <v>0.71020000000000005</v>
      </c>
      <c r="K1961" s="6"/>
      <c r="L1961" s="6"/>
      <c r="M1961" s="6">
        <v>333034</v>
      </c>
    </row>
    <row r="1962" spans="1:13" ht="45" x14ac:dyDescent="0.25">
      <c r="A1962" s="5" t="s">
        <v>262</v>
      </c>
      <c r="B1962" s="5" t="s">
        <v>139</v>
      </c>
      <c r="C1962" s="5" t="s">
        <v>268</v>
      </c>
      <c r="D1962" s="5" t="s">
        <v>5898</v>
      </c>
      <c r="E1962" s="8" t="s">
        <v>5899</v>
      </c>
      <c r="F1962" s="8" t="s">
        <v>5900</v>
      </c>
      <c r="G1962" s="5" t="s">
        <v>442</v>
      </c>
      <c r="H1962" s="6">
        <v>480852</v>
      </c>
      <c r="I1962" s="6">
        <v>224018</v>
      </c>
      <c r="J1962" s="7">
        <v>0.46589999999999998</v>
      </c>
      <c r="K1962" s="6">
        <v>62319</v>
      </c>
      <c r="L1962" s="6"/>
      <c r="M1962" s="6">
        <v>286336</v>
      </c>
    </row>
    <row r="1963" spans="1:13" ht="30" x14ac:dyDescent="0.25">
      <c r="A1963" s="5" t="s">
        <v>262</v>
      </c>
      <c r="B1963" s="5" t="s">
        <v>139</v>
      </c>
      <c r="C1963" s="5" t="s">
        <v>268</v>
      </c>
      <c r="D1963" s="5" t="s">
        <v>5901</v>
      </c>
      <c r="E1963" s="8" t="s">
        <v>5902</v>
      </c>
      <c r="F1963" s="8" t="s">
        <v>5903</v>
      </c>
      <c r="G1963" s="5" t="s">
        <v>442</v>
      </c>
      <c r="H1963" s="6">
        <v>464598</v>
      </c>
      <c r="I1963" s="6">
        <v>224040</v>
      </c>
      <c r="J1963" s="7">
        <v>0.48220000000000002</v>
      </c>
      <c r="K1963" s="6"/>
      <c r="L1963" s="6"/>
      <c r="M1963" s="6">
        <v>224040</v>
      </c>
    </row>
    <row r="1964" spans="1:13" ht="30" x14ac:dyDescent="0.25">
      <c r="A1964" s="5" t="s">
        <v>262</v>
      </c>
      <c r="B1964" s="5" t="s">
        <v>139</v>
      </c>
      <c r="C1964" s="5" t="s">
        <v>268</v>
      </c>
      <c r="D1964" s="5" t="s">
        <v>5904</v>
      </c>
      <c r="E1964" s="8" t="s">
        <v>5905</v>
      </c>
      <c r="F1964" s="8" t="s">
        <v>5906</v>
      </c>
      <c r="G1964" s="5" t="s">
        <v>442</v>
      </c>
      <c r="H1964" s="6">
        <v>305427</v>
      </c>
      <c r="I1964" s="6">
        <v>111676</v>
      </c>
      <c r="J1964" s="7">
        <v>0.36559999999999998</v>
      </c>
      <c r="K1964" s="6">
        <v>50475</v>
      </c>
      <c r="L1964" s="6"/>
      <c r="M1964" s="6">
        <v>162151</v>
      </c>
    </row>
    <row r="1965" spans="1:13" x14ac:dyDescent="0.25">
      <c r="A1965" s="5" t="s">
        <v>262</v>
      </c>
      <c r="B1965" s="5" t="s">
        <v>139</v>
      </c>
      <c r="C1965" s="5" t="s">
        <v>268</v>
      </c>
      <c r="D1965" s="5" t="s">
        <v>5907</v>
      </c>
      <c r="E1965" s="8" t="s">
        <v>5908</v>
      </c>
      <c r="F1965" s="8" t="s">
        <v>5909</v>
      </c>
      <c r="G1965" s="5" t="s">
        <v>442</v>
      </c>
      <c r="H1965" s="6">
        <v>297876</v>
      </c>
      <c r="I1965" s="6">
        <v>110796</v>
      </c>
      <c r="J1965" s="7">
        <v>0.372</v>
      </c>
      <c r="K1965" s="6"/>
      <c r="L1965" s="6"/>
      <c r="M1965" s="6">
        <v>110796</v>
      </c>
    </row>
    <row r="1966" spans="1:13" x14ac:dyDescent="0.25">
      <c r="A1966" s="5" t="s">
        <v>262</v>
      </c>
      <c r="B1966" s="5" t="s">
        <v>139</v>
      </c>
      <c r="C1966" s="5" t="s">
        <v>268</v>
      </c>
      <c r="D1966" s="5" t="s">
        <v>5910</v>
      </c>
      <c r="E1966" s="8" t="s">
        <v>5911</v>
      </c>
      <c r="F1966" s="8" t="s">
        <v>5912</v>
      </c>
      <c r="G1966" s="5" t="s">
        <v>442</v>
      </c>
      <c r="H1966" s="6">
        <v>474965</v>
      </c>
      <c r="I1966" s="6">
        <v>286944</v>
      </c>
      <c r="J1966" s="7">
        <v>0.60409999999999997</v>
      </c>
      <c r="K1966" s="6"/>
      <c r="L1966" s="6"/>
      <c r="M1966" s="6">
        <v>286944</v>
      </c>
    </row>
    <row r="1967" spans="1:13" ht="30" x14ac:dyDescent="0.25">
      <c r="A1967" s="5" t="s">
        <v>262</v>
      </c>
      <c r="B1967" s="5" t="s">
        <v>139</v>
      </c>
      <c r="C1967" s="5" t="s">
        <v>268</v>
      </c>
      <c r="D1967" s="5" t="s">
        <v>5913</v>
      </c>
      <c r="E1967" s="8" t="s">
        <v>5914</v>
      </c>
      <c r="F1967" s="8" t="s">
        <v>5915</v>
      </c>
      <c r="G1967" s="5" t="s">
        <v>442</v>
      </c>
      <c r="H1967" s="6">
        <v>172290</v>
      </c>
      <c r="I1967" s="6">
        <v>42016</v>
      </c>
      <c r="J1967" s="7">
        <v>0.24390000000000001</v>
      </c>
      <c r="K1967" s="6"/>
      <c r="L1967" s="6"/>
      <c r="M1967" s="6">
        <v>42016</v>
      </c>
    </row>
    <row r="1968" spans="1:13" ht="45" x14ac:dyDescent="0.25">
      <c r="A1968" s="5" t="s">
        <v>262</v>
      </c>
      <c r="B1968" s="5" t="s">
        <v>139</v>
      </c>
      <c r="C1968" s="5" t="s">
        <v>268</v>
      </c>
      <c r="D1968" s="5" t="s">
        <v>5916</v>
      </c>
      <c r="E1968" s="8" t="s">
        <v>5917</v>
      </c>
      <c r="F1968" s="8" t="s">
        <v>5918</v>
      </c>
      <c r="G1968" s="5" t="s">
        <v>442</v>
      </c>
      <c r="H1968" s="6">
        <v>205421</v>
      </c>
      <c r="I1968" s="6">
        <v>82126</v>
      </c>
      <c r="J1968" s="7">
        <v>0.39979999999999999</v>
      </c>
      <c r="K1968" s="6"/>
      <c r="L1968" s="6"/>
      <c r="M1968" s="6">
        <v>82126</v>
      </c>
    </row>
    <row r="1969" spans="1:13" x14ac:dyDescent="0.25">
      <c r="A1969" s="5" t="s">
        <v>262</v>
      </c>
      <c r="B1969" s="5" t="s">
        <v>139</v>
      </c>
      <c r="C1969" s="5" t="s">
        <v>268</v>
      </c>
      <c r="D1969" s="5" t="s">
        <v>5919</v>
      </c>
      <c r="E1969" s="8" t="s">
        <v>5920</v>
      </c>
      <c r="F1969" s="8" t="s">
        <v>5921</v>
      </c>
      <c r="G1969" s="5" t="s">
        <v>442</v>
      </c>
      <c r="H1969" s="6">
        <v>336797</v>
      </c>
      <c r="I1969" s="6">
        <v>24276</v>
      </c>
      <c r="J1969" s="7">
        <v>7.2099999999999997E-2</v>
      </c>
      <c r="K1969" s="6"/>
      <c r="L1969" s="6"/>
      <c r="M1969" s="6">
        <v>24276</v>
      </c>
    </row>
    <row r="1970" spans="1:13" x14ac:dyDescent="0.25">
      <c r="A1970" s="5" t="s">
        <v>262</v>
      </c>
      <c r="B1970" s="5" t="s">
        <v>139</v>
      </c>
      <c r="C1970" s="5" t="s">
        <v>268</v>
      </c>
      <c r="D1970" s="5" t="s">
        <v>5922</v>
      </c>
      <c r="E1970" s="8" t="s">
        <v>5923</v>
      </c>
      <c r="F1970" s="8" t="s">
        <v>5924</v>
      </c>
      <c r="G1970" s="5" t="s">
        <v>442</v>
      </c>
      <c r="H1970" s="6">
        <v>493325</v>
      </c>
      <c r="I1970" s="6">
        <v>36834</v>
      </c>
      <c r="J1970" s="7">
        <v>7.4700000000000003E-2</v>
      </c>
      <c r="K1970" s="6"/>
      <c r="L1970" s="6"/>
      <c r="M1970" s="6">
        <v>36834</v>
      </c>
    </row>
    <row r="1971" spans="1:13" x14ac:dyDescent="0.25">
      <c r="A1971" s="5" t="s">
        <v>262</v>
      </c>
      <c r="B1971" s="5" t="s">
        <v>139</v>
      </c>
      <c r="C1971" s="5" t="s">
        <v>268</v>
      </c>
      <c r="D1971" s="5" t="s">
        <v>5925</v>
      </c>
      <c r="E1971" s="8" t="s">
        <v>5926</v>
      </c>
      <c r="F1971" s="8" t="s">
        <v>5927</v>
      </c>
      <c r="G1971" s="5" t="s">
        <v>442</v>
      </c>
      <c r="H1971" s="6">
        <v>485277</v>
      </c>
      <c r="I1971" s="6">
        <v>51712</v>
      </c>
      <c r="J1971" s="7">
        <v>0.1066</v>
      </c>
      <c r="K1971" s="6">
        <v>20452</v>
      </c>
      <c r="L1971" s="6"/>
      <c r="M1971" s="6">
        <v>72163</v>
      </c>
    </row>
    <row r="1972" spans="1:13" x14ac:dyDescent="0.25">
      <c r="A1972" s="5" t="s">
        <v>262</v>
      </c>
      <c r="B1972" s="5" t="s">
        <v>139</v>
      </c>
      <c r="C1972" s="5" t="s">
        <v>268</v>
      </c>
      <c r="D1972" s="5" t="s">
        <v>5928</v>
      </c>
      <c r="E1972" s="8" t="s">
        <v>5929</v>
      </c>
      <c r="F1972" s="8" t="s">
        <v>5930</v>
      </c>
      <c r="G1972" s="5" t="s">
        <v>442</v>
      </c>
      <c r="H1972" s="6">
        <v>123750</v>
      </c>
      <c r="I1972" s="6">
        <v>13685</v>
      </c>
      <c r="J1972" s="7">
        <v>0.1106</v>
      </c>
      <c r="K1972" s="6"/>
      <c r="L1972" s="6"/>
      <c r="M1972" s="6">
        <v>13685</v>
      </c>
    </row>
    <row r="1973" spans="1:13" ht="30" x14ac:dyDescent="0.25">
      <c r="A1973" s="5" t="s">
        <v>262</v>
      </c>
      <c r="B1973" s="5" t="s">
        <v>139</v>
      </c>
      <c r="C1973" s="5" t="s">
        <v>268</v>
      </c>
      <c r="D1973" s="5" t="s">
        <v>5931</v>
      </c>
      <c r="E1973" s="8" t="s">
        <v>5932</v>
      </c>
      <c r="F1973" s="8" t="s">
        <v>5933</v>
      </c>
      <c r="G1973" s="5" t="s">
        <v>442</v>
      </c>
      <c r="H1973" s="6">
        <v>470865</v>
      </c>
      <c r="I1973" s="6">
        <v>61886</v>
      </c>
      <c r="J1973" s="7">
        <v>0.13139999999999999</v>
      </c>
      <c r="K1973" s="6"/>
      <c r="L1973" s="6"/>
      <c r="M1973" s="6">
        <v>61886</v>
      </c>
    </row>
    <row r="1974" spans="1:13" x14ac:dyDescent="0.25">
      <c r="A1974" s="5" t="s">
        <v>262</v>
      </c>
      <c r="B1974" s="5" t="s">
        <v>139</v>
      </c>
      <c r="C1974" s="5" t="s">
        <v>268</v>
      </c>
      <c r="D1974" s="5" t="s">
        <v>5934</v>
      </c>
      <c r="E1974" s="8" t="s">
        <v>5935</v>
      </c>
      <c r="F1974" s="8" t="s">
        <v>5936</v>
      </c>
      <c r="G1974" s="5" t="s">
        <v>446</v>
      </c>
      <c r="H1974" s="6">
        <v>34294</v>
      </c>
      <c r="I1974" s="6">
        <v>34294</v>
      </c>
      <c r="J1974" s="7">
        <v>0.98440000000000005</v>
      </c>
      <c r="K1974" s="6"/>
      <c r="L1974" s="6"/>
      <c r="M1974" s="6">
        <v>34294</v>
      </c>
    </row>
    <row r="1975" spans="1:13" ht="45" x14ac:dyDescent="0.25">
      <c r="A1975" s="5" t="s">
        <v>262</v>
      </c>
      <c r="B1975" s="5" t="s">
        <v>139</v>
      </c>
      <c r="C1975" s="5" t="s">
        <v>268</v>
      </c>
      <c r="D1975" s="5" t="s">
        <v>5937</v>
      </c>
      <c r="E1975" s="8" t="s">
        <v>5938</v>
      </c>
      <c r="F1975" s="8" t="s">
        <v>5939</v>
      </c>
      <c r="G1975" s="5" t="s">
        <v>442</v>
      </c>
      <c r="H1975" s="6">
        <v>198488</v>
      </c>
      <c r="I1975" s="6">
        <v>59662</v>
      </c>
      <c r="J1975" s="7">
        <v>0.30059999999999998</v>
      </c>
      <c r="K1975" s="6"/>
      <c r="L1975" s="6"/>
      <c r="M1975" s="6">
        <v>59662</v>
      </c>
    </row>
    <row r="1976" spans="1:13" ht="30" x14ac:dyDescent="0.25">
      <c r="A1976" s="5" t="s">
        <v>262</v>
      </c>
      <c r="B1976" s="5" t="s">
        <v>139</v>
      </c>
      <c r="C1976" s="5" t="s">
        <v>268</v>
      </c>
      <c r="D1976" s="5" t="s">
        <v>5940</v>
      </c>
      <c r="E1976" s="8" t="s">
        <v>5941</v>
      </c>
      <c r="F1976" s="8" t="s">
        <v>5942</v>
      </c>
      <c r="G1976" s="5" t="s">
        <v>442</v>
      </c>
      <c r="H1976" s="6">
        <v>313245</v>
      </c>
      <c r="I1976" s="6">
        <v>58596</v>
      </c>
      <c r="J1976" s="7">
        <v>0.18709999999999999</v>
      </c>
      <c r="K1976" s="6"/>
      <c r="L1976" s="6"/>
      <c r="M1976" s="6">
        <v>58596</v>
      </c>
    </row>
    <row r="1977" spans="1:13" x14ac:dyDescent="0.25">
      <c r="A1977" s="5" t="s">
        <v>262</v>
      </c>
      <c r="B1977" s="5" t="s">
        <v>139</v>
      </c>
      <c r="C1977" s="5" t="s">
        <v>268</v>
      </c>
      <c r="D1977" s="5" t="s">
        <v>5943</v>
      </c>
      <c r="E1977" s="8" t="s">
        <v>5944</v>
      </c>
      <c r="F1977" s="8" t="s">
        <v>5945</v>
      </c>
      <c r="G1977" s="5" t="s">
        <v>442</v>
      </c>
      <c r="H1977" s="6">
        <v>452850</v>
      </c>
      <c r="I1977" s="6"/>
      <c r="J1977" s="5"/>
      <c r="K1977" s="6"/>
      <c r="L1977" s="6"/>
      <c r="M1977" s="6"/>
    </row>
    <row r="1978" spans="1:13" x14ac:dyDescent="0.25">
      <c r="A1978" s="5" t="s">
        <v>262</v>
      </c>
      <c r="B1978" s="5" t="s">
        <v>139</v>
      </c>
      <c r="C1978" s="5" t="s">
        <v>268</v>
      </c>
      <c r="D1978" s="5" t="s">
        <v>5946</v>
      </c>
      <c r="E1978" s="8" t="s">
        <v>5947</v>
      </c>
      <c r="F1978" s="8" t="s">
        <v>5948</v>
      </c>
      <c r="G1978" s="5" t="s">
        <v>442</v>
      </c>
      <c r="H1978" s="6">
        <v>58938</v>
      </c>
      <c r="I1978" s="6">
        <v>16261</v>
      </c>
      <c r="J1978" s="7">
        <v>0.27589999999999998</v>
      </c>
      <c r="K1978" s="6"/>
      <c r="L1978" s="6"/>
      <c r="M1978" s="6">
        <v>16261</v>
      </c>
    </row>
    <row r="1979" spans="1:13" ht="30" x14ac:dyDescent="0.25">
      <c r="A1979" s="5" t="s">
        <v>262</v>
      </c>
      <c r="B1979" s="5" t="s">
        <v>139</v>
      </c>
      <c r="C1979" s="5" t="s">
        <v>268</v>
      </c>
      <c r="D1979" s="5" t="s">
        <v>5949</v>
      </c>
      <c r="E1979" s="8" t="s">
        <v>5950</v>
      </c>
      <c r="F1979" s="8" t="s">
        <v>5951</v>
      </c>
      <c r="G1979" s="5" t="s">
        <v>442</v>
      </c>
      <c r="H1979" s="6">
        <v>55630</v>
      </c>
      <c r="I1979" s="6">
        <v>37002</v>
      </c>
      <c r="J1979" s="7">
        <v>0.66510000000000002</v>
      </c>
      <c r="K1979" s="6"/>
      <c r="L1979" s="6"/>
      <c r="M1979" s="6">
        <v>37002</v>
      </c>
    </row>
    <row r="1980" spans="1:13" x14ac:dyDescent="0.25">
      <c r="A1980" s="5" t="s">
        <v>262</v>
      </c>
      <c r="B1980" s="5" t="s">
        <v>139</v>
      </c>
      <c r="C1980" s="5" t="s">
        <v>268</v>
      </c>
      <c r="D1980" s="5" t="s">
        <v>5952</v>
      </c>
      <c r="E1980" s="8" t="s">
        <v>5953</v>
      </c>
      <c r="F1980" s="8" t="s">
        <v>5954</v>
      </c>
      <c r="G1980" s="5" t="s">
        <v>442</v>
      </c>
      <c r="H1980" s="6">
        <v>496383</v>
      </c>
      <c r="I1980" s="6">
        <v>13967</v>
      </c>
      <c r="J1980" s="7">
        <v>2.81E-2</v>
      </c>
      <c r="K1980" s="6"/>
      <c r="L1980" s="6"/>
      <c r="M1980" s="6">
        <v>13967</v>
      </c>
    </row>
    <row r="1981" spans="1:13" ht="30" x14ac:dyDescent="0.25">
      <c r="A1981" s="5" t="s">
        <v>262</v>
      </c>
      <c r="B1981" s="5" t="s">
        <v>139</v>
      </c>
      <c r="C1981" s="5" t="s">
        <v>268</v>
      </c>
      <c r="D1981" s="5" t="s">
        <v>5955</v>
      </c>
      <c r="E1981" s="8" t="s">
        <v>5956</v>
      </c>
      <c r="F1981" s="8" t="s">
        <v>5957</v>
      </c>
      <c r="G1981" s="5" t="s">
        <v>442</v>
      </c>
      <c r="H1981" s="6">
        <v>242980</v>
      </c>
      <c r="I1981" s="6">
        <v>42775</v>
      </c>
      <c r="J1981" s="7">
        <v>0.17599999999999999</v>
      </c>
      <c r="K1981" s="6">
        <v>33473</v>
      </c>
      <c r="L1981" s="6"/>
      <c r="M1981" s="6">
        <v>76249</v>
      </c>
    </row>
    <row r="1982" spans="1:13" ht="45" x14ac:dyDescent="0.25">
      <c r="A1982" s="5" t="s">
        <v>262</v>
      </c>
      <c r="B1982" s="5" t="s">
        <v>139</v>
      </c>
      <c r="C1982" s="5" t="s">
        <v>268</v>
      </c>
      <c r="D1982" s="5" t="s">
        <v>5958</v>
      </c>
      <c r="E1982" s="8" t="s">
        <v>5959</v>
      </c>
      <c r="F1982" s="8" t="s">
        <v>5918</v>
      </c>
      <c r="G1982" s="5" t="s">
        <v>442</v>
      </c>
      <c r="H1982" s="6">
        <v>188802</v>
      </c>
      <c r="I1982" s="6"/>
      <c r="J1982" s="5"/>
      <c r="K1982" s="6">
        <v>27581</v>
      </c>
      <c r="L1982" s="6"/>
      <c r="M1982" s="6">
        <v>27581</v>
      </c>
    </row>
    <row r="1983" spans="1:13" ht="45" x14ac:dyDescent="0.25">
      <c r="A1983" s="5" t="s">
        <v>262</v>
      </c>
      <c r="B1983" s="5" t="s">
        <v>139</v>
      </c>
      <c r="C1983" s="5" t="s">
        <v>268</v>
      </c>
      <c r="D1983" s="5" t="s">
        <v>5960</v>
      </c>
      <c r="E1983" s="8" t="s">
        <v>5961</v>
      </c>
      <c r="F1983" s="8" t="s">
        <v>5962</v>
      </c>
      <c r="G1983" s="5" t="s">
        <v>442</v>
      </c>
      <c r="H1983" s="6">
        <v>80239</v>
      </c>
      <c r="I1983" s="6"/>
      <c r="J1983" s="5"/>
      <c r="K1983" s="6">
        <v>43850</v>
      </c>
      <c r="L1983" s="6"/>
      <c r="M1983" s="6">
        <v>43850</v>
      </c>
    </row>
    <row r="1984" spans="1:13" x14ac:dyDescent="0.25">
      <c r="A1984" s="5" t="s">
        <v>262</v>
      </c>
      <c r="B1984" s="5" t="s">
        <v>139</v>
      </c>
      <c r="C1984" s="5" t="s">
        <v>268</v>
      </c>
      <c r="D1984" s="5" t="s">
        <v>5963</v>
      </c>
      <c r="E1984" s="8" t="s">
        <v>5964</v>
      </c>
      <c r="F1984" s="8" t="s">
        <v>5965</v>
      </c>
      <c r="G1984" s="5" t="s">
        <v>442</v>
      </c>
      <c r="H1984" s="6">
        <v>314523</v>
      </c>
      <c r="I1984" s="6">
        <v>123378</v>
      </c>
      <c r="J1984" s="7">
        <v>0.39229999999999998</v>
      </c>
      <c r="K1984" s="6"/>
      <c r="L1984" s="6"/>
      <c r="M1984" s="6">
        <v>123378</v>
      </c>
    </row>
    <row r="1985" spans="1:13" x14ac:dyDescent="0.25">
      <c r="A1985" s="5" t="s">
        <v>262</v>
      </c>
      <c r="B1985" s="5" t="s">
        <v>139</v>
      </c>
      <c r="C1985" s="5" t="s">
        <v>268</v>
      </c>
      <c r="D1985" s="5" t="s">
        <v>5966</v>
      </c>
      <c r="E1985" s="8" t="s">
        <v>5967</v>
      </c>
      <c r="F1985" s="8" t="s">
        <v>5968</v>
      </c>
      <c r="G1985" s="5" t="s">
        <v>442</v>
      </c>
      <c r="H1985" s="6">
        <v>372135</v>
      </c>
      <c r="I1985" s="6"/>
      <c r="J1985" s="5"/>
      <c r="K1985" s="6">
        <v>76166</v>
      </c>
      <c r="L1985" s="6"/>
      <c r="M1985" s="6">
        <v>76166</v>
      </c>
    </row>
    <row r="1986" spans="1:13" ht="30" x14ac:dyDescent="0.25">
      <c r="A1986" s="5" t="s">
        <v>262</v>
      </c>
      <c r="B1986" s="5" t="s">
        <v>139</v>
      </c>
      <c r="C1986" s="5" t="s">
        <v>268</v>
      </c>
      <c r="D1986" s="5" t="s">
        <v>5969</v>
      </c>
      <c r="E1986" s="8" t="s">
        <v>5970</v>
      </c>
      <c r="F1986" s="8" t="s">
        <v>5971</v>
      </c>
      <c r="G1986" s="5" t="s">
        <v>442</v>
      </c>
      <c r="H1986" s="6">
        <v>417095</v>
      </c>
      <c r="I1986" s="6"/>
      <c r="J1986" s="5"/>
      <c r="K1986" s="6">
        <v>98418</v>
      </c>
      <c r="L1986" s="6"/>
      <c r="M1986" s="6">
        <v>98418</v>
      </c>
    </row>
    <row r="1987" spans="1:13" x14ac:dyDescent="0.25">
      <c r="A1987" s="5" t="s">
        <v>262</v>
      </c>
      <c r="B1987" s="5" t="s">
        <v>139</v>
      </c>
      <c r="C1987" s="5" t="s">
        <v>268</v>
      </c>
      <c r="D1987" s="5" t="s">
        <v>5972</v>
      </c>
      <c r="E1987" s="8" t="s">
        <v>5973</v>
      </c>
      <c r="F1987" s="8" t="s">
        <v>5974</v>
      </c>
      <c r="G1987" s="5" t="s">
        <v>442</v>
      </c>
      <c r="H1987" s="6">
        <v>465267</v>
      </c>
      <c r="I1987" s="6"/>
      <c r="J1987" s="5"/>
      <c r="K1987" s="6"/>
      <c r="L1987" s="6"/>
      <c r="M1987" s="6"/>
    </row>
    <row r="1988" spans="1:13" x14ac:dyDescent="0.25">
      <c r="A1988" s="5" t="s">
        <v>262</v>
      </c>
      <c r="B1988" s="5" t="s">
        <v>139</v>
      </c>
      <c r="C1988" s="5" t="s">
        <v>268</v>
      </c>
      <c r="D1988" s="5" t="s">
        <v>5975</v>
      </c>
      <c r="E1988" s="8" t="s">
        <v>5976</v>
      </c>
      <c r="F1988" s="8" t="s">
        <v>5977</v>
      </c>
      <c r="G1988" s="5" t="s">
        <v>442</v>
      </c>
      <c r="H1988" s="6">
        <v>491680</v>
      </c>
      <c r="I1988" s="6"/>
      <c r="J1988" s="5"/>
      <c r="K1988" s="6"/>
      <c r="L1988" s="6"/>
      <c r="M1988" s="6"/>
    </row>
    <row r="1989" spans="1:13" x14ac:dyDescent="0.25">
      <c r="A1989" s="5" t="s">
        <v>262</v>
      </c>
      <c r="B1989" s="5" t="s">
        <v>139</v>
      </c>
      <c r="C1989" s="5" t="s">
        <v>268</v>
      </c>
      <c r="D1989" s="5" t="s">
        <v>5978</v>
      </c>
      <c r="E1989" s="8" t="s">
        <v>5979</v>
      </c>
      <c r="F1989" s="8" t="s">
        <v>5980</v>
      </c>
      <c r="G1989" s="5" t="s">
        <v>442</v>
      </c>
      <c r="H1989" s="6">
        <v>351111</v>
      </c>
      <c r="I1989" s="6"/>
      <c r="J1989" s="5"/>
      <c r="K1989" s="6"/>
      <c r="L1989" s="6"/>
      <c r="M1989" s="6"/>
    </row>
    <row r="1990" spans="1:13" ht="30" x14ac:dyDescent="0.25">
      <c r="A1990" s="5" t="s">
        <v>262</v>
      </c>
      <c r="B1990" s="5" t="s">
        <v>139</v>
      </c>
      <c r="C1990" s="5" t="s">
        <v>268</v>
      </c>
      <c r="D1990" s="5" t="s">
        <v>5981</v>
      </c>
      <c r="E1990" s="8" t="s">
        <v>5982</v>
      </c>
      <c r="F1990" s="8" t="s">
        <v>5983</v>
      </c>
      <c r="G1990" s="5" t="s">
        <v>442</v>
      </c>
      <c r="H1990" s="6">
        <v>471979</v>
      </c>
      <c r="I1990" s="6"/>
      <c r="J1990" s="5"/>
      <c r="K1990" s="6"/>
      <c r="L1990" s="6"/>
      <c r="M1990" s="6"/>
    </row>
    <row r="1991" spans="1:13" ht="30" x14ac:dyDescent="0.25">
      <c r="A1991" s="5" t="s">
        <v>262</v>
      </c>
      <c r="B1991" s="5" t="s">
        <v>139</v>
      </c>
      <c r="C1991" s="5" t="s">
        <v>268</v>
      </c>
      <c r="D1991" s="5" t="s">
        <v>5984</v>
      </c>
      <c r="E1991" s="8" t="s">
        <v>5985</v>
      </c>
      <c r="F1991" s="8" t="s">
        <v>5986</v>
      </c>
      <c r="G1991" s="5" t="s">
        <v>442</v>
      </c>
      <c r="H1991" s="6">
        <v>288465</v>
      </c>
      <c r="I1991" s="6"/>
      <c r="J1991" s="5"/>
      <c r="K1991" s="6"/>
      <c r="L1991" s="6"/>
      <c r="M1991" s="6"/>
    </row>
    <row r="1992" spans="1:13" x14ac:dyDescent="0.25">
      <c r="A1992" s="5" t="s">
        <v>262</v>
      </c>
      <c r="B1992" s="5" t="s">
        <v>139</v>
      </c>
      <c r="C1992" s="5" t="s">
        <v>268</v>
      </c>
      <c r="D1992" s="5" t="s">
        <v>5987</v>
      </c>
      <c r="E1992" s="8" t="s">
        <v>5988</v>
      </c>
      <c r="F1992" s="8" t="s">
        <v>5989</v>
      </c>
      <c r="G1992" s="5" t="s">
        <v>442</v>
      </c>
      <c r="H1992" s="6">
        <v>391576</v>
      </c>
      <c r="I1992" s="6"/>
      <c r="J1992" s="5"/>
      <c r="K1992" s="6"/>
      <c r="L1992" s="6"/>
      <c r="M1992" s="6"/>
    </row>
    <row r="1993" spans="1:13" x14ac:dyDescent="0.25">
      <c r="A1993" s="5" t="s">
        <v>262</v>
      </c>
      <c r="B1993" s="5" t="s">
        <v>139</v>
      </c>
      <c r="C1993" s="5" t="s">
        <v>268</v>
      </c>
      <c r="D1993" s="5" t="s">
        <v>5990</v>
      </c>
      <c r="E1993" s="8" t="s">
        <v>5991</v>
      </c>
      <c r="F1993" s="8" t="s">
        <v>5992</v>
      </c>
      <c r="G1993" s="5" t="s">
        <v>442</v>
      </c>
      <c r="H1993" s="6">
        <v>129806</v>
      </c>
      <c r="I1993" s="6"/>
      <c r="J1993" s="5"/>
      <c r="K1993" s="6"/>
      <c r="L1993" s="6"/>
      <c r="M1993" s="6"/>
    </row>
    <row r="1994" spans="1:13" x14ac:dyDescent="0.25">
      <c r="A1994" s="5" t="s">
        <v>262</v>
      </c>
      <c r="B1994" s="5" t="s">
        <v>139</v>
      </c>
      <c r="C1994" s="5" t="s">
        <v>268</v>
      </c>
      <c r="D1994" s="5" t="s">
        <v>5993</v>
      </c>
      <c r="E1994" s="8" t="s">
        <v>5994</v>
      </c>
      <c r="F1994" s="8" t="s">
        <v>5995</v>
      </c>
      <c r="G1994" s="5" t="s">
        <v>442</v>
      </c>
      <c r="H1994" s="6">
        <v>260775</v>
      </c>
      <c r="I1994" s="6"/>
      <c r="J1994" s="5"/>
      <c r="K1994" s="6"/>
      <c r="L1994" s="6"/>
      <c r="M1994" s="6"/>
    </row>
    <row r="1995" spans="1:13" x14ac:dyDescent="0.25">
      <c r="A1995" s="5" t="s">
        <v>262</v>
      </c>
      <c r="B1995" s="5" t="s">
        <v>139</v>
      </c>
      <c r="C1995" s="5" t="s">
        <v>268</v>
      </c>
      <c r="D1995" s="5" t="s">
        <v>5996</v>
      </c>
      <c r="E1995" s="8" t="s">
        <v>5997</v>
      </c>
      <c r="F1995" s="8" t="s">
        <v>5998</v>
      </c>
      <c r="G1995" s="5" t="s">
        <v>442</v>
      </c>
      <c r="H1995" s="6">
        <v>199730</v>
      </c>
      <c r="I1995" s="6"/>
      <c r="J1995" s="5"/>
      <c r="K1995" s="6"/>
      <c r="L1995" s="6"/>
      <c r="M1995" s="6"/>
    </row>
    <row r="1996" spans="1:13" x14ac:dyDescent="0.25">
      <c r="A1996" s="5" t="s">
        <v>262</v>
      </c>
      <c r="B1996" s="5" t="s">
        <v>139</v>
      </c>
      <c r="C1996" s="5" t="s">
        <v>268</v>
      </c>
      <c r="D1996" s="5" t="s">
        <v>5999</v>
      </c>
      <c r="E1996" s="8" t="s">
        <v>6000</v>
      </c>
      <c r="F1996" s="8" t="s">
        <v>6001</v>
      </c>
      <c r="G1996" s="5" t="s">
        <v>442</v>
      </c>
      <c r="H1996" s="6">
        <v>230213</v>
      </c>
      <c r="I1996" s="6"/>
      <c r="J1996" s="5"/>
      <c r="K1996" s="6"/>
      <c r="L1996" s="6"/>
      <c r="M1996" s="6"/>
    </row>
    <row r="1997" spans="1:13" x14ac:dyDescent="0.25">
      <c r="A1997" s="5" t="s">
        <v>262</v>
      </c>
      <c r="B1997" s="5" t="s">
        <v>139</v>
      </c>
      <c r="C1997" s="5" t="s">
        <v>268</v>
      </c>
      <c r="D1997" s="5" t="s">
        <v>6002</v>
      </c>
      <c r="E1997" s="8" t="s">
        <v>6003</v>
      </c>
      <c r="F1997" s="8" t="s">
        <v>6004</v>
      </c>
      <c r="G1997" s="5" t="s">
        <v>442</v>
      </c>
      <c r="H1997" s="6">
        <v>301275</v>
      </c>
      <c r="I1997" s="6"/>
      <c r="J1997" s="5"/>
      <c r="K1997" s="6"/>
      <c r="L1997" s="6"/>
      <c r="M1997" s="6"/>
    </row>
    <row r="1998" spans="1:13" x14ac:dyDescent="0.25">
      <c r="A1998" s="5" t="s">
        <v>262</v>
      </c>
      <c r="B1998" s="5" t="s">
        <v>139</v>
      </c>
      <c r="C1998" s="5" t="s">
        <v>268</v>
      </c>
      <c r="D1998" s="5" t="s">
        <v>6005</v>
      </c>
      <c r="E1998" s="8" t="s">
        <v>6006</v>
      </c>
      <c r="F1998" s="8" t="s">
        <v>5891</v>
      </c>
      <c r="G1998" s="5" t="s">
        <v>442</v>
      </c>
      <c r="H1998" s="6">
        <v>298790</v>
      </c>
      <c r="I1998" s="6"/>
      <c r="J1998" s="5"/>
      <c r="K1998" s="6"/>
      <c r="L1998" s="6"/>
      <c r="M1998" s="6"/>
    </row>
    <row r="1999" spans="1:13" x14ac:dyDescent="0.25">
      <c r="A1999" s="5" t="s">
        <v>262</v>
      </c>
      <c r="B1999" s="5" t="s">
        <v>139</v>
      </c>
      <c r="C1999" s="5" t="s">
        <v>268</v>
      </c>
      <c r="D1999" s="5" t="s">
        <v>6007</v>
      </c>
      <c r="E1999" s="8" t="s">
        <v>6008</v>
      </c>
      <c r="F1999" s="8" t="s">
        <v>6009</v>
      </c>
      <c r="G1999" s="5" t="s">
        <v>442</v>
      </c>
      <c r="H1999" s="6">
        <v>480963</v>
      </c>
      <c r="I1999" s="6"/>
      <c r="J1999" s="5"/>
      <c r="K1999" s="6"/>
      <c r="L1999" s="6"/>
      <c r="M1999" s="6"/>
    </row>
    <row r="2000" spans="1:13" x14ac:dyDescent="0.25">
      <c r="A2000" s="5" t="s">
        <v>262</v>
      </c>
      <c r="B2000" s="5" t="s">
        <v>139</v>
      </c>
      <c r="C2000" s="5" t="s">
        <v>268</v>
      </c>
      <c r="D2000" s="5" t="s">
        <v>6010</v>
      </c>
      <c r="E2000" s="8" t="s">
        <v>6011</v>
      </c>
      <c r="F2000" s="8" t="s">
        <v>6012</v>
      </c>
      <c r="G2000" s="5" t="s">
        <v>442</v>
      </c>
      <c r="H2000" s="6">
        <v>210700</v>
      </c>
      <c r="I2000" s="6"/>
      <c r="J2000" s="5"/>
      <c r="K2000" s="6"/>
      <c r="L2000" s="6"/>
      <c r="M2000" s="6"/>
    </row>
    <row r="2001" spans="1:13" ht="30" x14ac:dyDescent="0.25">
      <c r="A2001" s="5" t="s">
        <v>262</v>
      </c>
      <c r="B2001" s="5" t="s">
        <v>139</v>
      </c>
      <c r="C2001" s="5" t="s">
        <v>268</v>
      </c>
      <c r="D2001" s="5" t="s">
        <v>6013</v>
      </c>
      <c r="E2001" s="8" t="s">
        <v>6014</v>
      </c>
      <c r="F2001" s="8" t="s">
        <v>6015</v>
      </c>
      <c r="G2001" s="5" t="s">
        <v>442</v>
      </c>
      <c r="H2001" s="6">
        <v>179350</v>
      </c>
      <c r="I2001" s="6"/>
      <c r="J2001" s="5"/>
      <c r="K2001" s="6"/>
      <c r="L2001" s="6"/>
      <c r="M2001" s="6"/>
    </row>
    <row r="2002" spans="1:13" ht="30" x14ac:dyDescent="0.25">
      <c r="A2002" s="5" t="s">
        <v>262</v>
      </c>
      <c r="B2002" s="5" t="s">
        <v>139</v>
      </c>
      <c r="C2002" s="5" t="s">
        <v>268</v>
      </c>
      <c r="D2002" s="5" t="s">
        <v>6016</v>
      </c>
      <c r="E2002" s="8" t="s">
        <v>6017</v>
      </c>
      <c r="F2002" s="8" t="s">
        <v>6018</v>
      </c>
      <c r="G2002" s="5" t="s">
        <v>442</v>
      </c>
      <c r="H2002" s="6">
        <v>100671</v>
      </c>
      <c r="I2002" s="6"/>
      <c r="J2002" s="5"/>
      <c r="K2002" s="6"/>
      <c r="L2002" s="6"/>
      <c r="M2002" s="6"/>
    </row>
    <row r="2003" spans="1:13" x14ac:dyDescent="0.25">
      <c r="A2003" s="5" t="s">
        <v>262</v>
      </c>
      <c r="B2003" s="5" t="s">
        <v>139</v>
      </c>
      <c r="C2003" s="5" t="s">
        <v>268</v>
      </c>
      <c r="D2003" s="5" t="s">
        <v>6019</v>
      </c>
      <c r="E2003" s="8" t="s">
        <v>6020</v>
      </c>
      <c r="F2003" s="8" t="s">
        <v>6021</v>
      </c>
      <c r="G2003" s="5" t="s">
        <v>442</v>
      </c>
      <c r="H2003" s="6">
        <v>225446</v>
      </c>
      <c r="I2003" s="6"/>
      <c r="J2003" s="5"/>
      <c r="K2003" s="6"/>
      <c r="L2003" s="6"/>
      <c r="M2003" s="6"/>
    </row>
    <row r="2004" spans="1:13" ht="30" x14ac:dyDescent="0.25">
      <c r="A2004" s="5" t="s">
        <v>262</v>
      </c>
      <c r="B2004" s="5" t="s">
        <v>139</v>
      </c>
      <c r="C2004" s="5" t="s">
        <v>268</v>
      </c>
      <c r="D2004" s="5" t="s">
        <v>6022</v>
      </c>
      <c r="E2004" s="8" t="s">
        <v>6023</v>
      </c>
      <c r="F2004" s="8" t="s">
        <v>6024</v>
      </c>
      <c r="G2004" s="5" t="s">
        <v>442</v>
      </c>
      <c r="H2004" s="6">
        <v>110958</v>
      </c>
      <c r="I2004" s="6"/>
      <c r="J2004" s="5"/>
      <c r="K2004" s="6"/>
      <c r="L2004" s="6"/>
      <c r="M2004" s="6"/>
    </row>
    <row r="2005" spans="1:13" x14ac:dyDescent="0.25">
      <c r="A2005" s="5" t="s">
        <v>262</v>
      </c>
      <c r="B2005" s="5" t="s">
        <v>139</v>
      </c>
      <c r="C2005" s="5" t="s">
        <v>268</v>
      </c>
      <c r="D2005" s="5" t="s">
        <v>6025</v>
      </c>
      <c r="E2005" s="8" t="s">
        <v>6026</v>
      </c>
      <c r="F2005" s="8" t="s">
        <v>6027</v>
      </c>
      <c r="G2005" s="5" t="s">
        <v>442</v>
      </c>
      <c r="H2005" s="6">
        <v>289672</v>
      </c>
      <c r="I2005" s="6"/>
      <c r="J2005" s="5"/>
      <c r="K2005" s="6"/>
      <c r="L2005" s="6"/>
      <c r="M2005" s="6"/>
    </row>
    <row r="2006" spans="1:13" x14ac:dyDescent="0.25">
      <c r="A2006" s="5" t="s">
        <v>262</v>
      </c>
      <c r="B2006" s="5" t="s">
        <v>139</v>
      </c>
      <c r="C2006" s="5" t="s">
        <v>268</v>
      </c>
      <c r="D2006" s="5" t="s">
        <v>6028</v>
      </c>
      <c r="E2006" s="8" t="s">
        <v>6029</v>
      </c>
      <c r="F2006" s="8" t="s">
        <v>6030</v>
      </c>
      <c r="G2006" s="5" t="s">
        <v>442</v>
      </c>
      <c r="H2006" s="6">
        <v>273681</v>
      </c>
      <c r="I2006" s="6"/>
      <c r="J2006" s="5"/>
      <c r="K2006" s="6"/>
      <c r="L2006" s="6"/>
      <c r="M2006" s="6"/>
    </row>
    <row r="2007" spans="1:13" x14ac:dyDescent="0.25">
      <c r="A2007" s="5" t="s">
        <v>262</v>
      </c>
      <c r="B2007" s="5" t="s">
        <v>139</v>
      </c>
      <c r="C2007" s="5" t="s">
        <v>268</v>
      </c>
      <c r="D2007" s="5" t="s">
        <v>6031</v>
      </c>
      <c r="E2007" s="8" t="s">
        <v>6032</v>
      </c>
      <c r="F2007" s="8" t="s">
        <v>5936</v>
      </c>
      <c r="G2007" s="5" t="s">
        <v>442</v>
      </c>
      <c r="H2007" s="6">
        <v>60639</v>
      </c>
      <c r="I2007" s="6"/>
      <c r="J2007" s="5"/>
      <c r="K2007" s="6"/>
      <c r="L2007" s="6"/>
      <c r="M2007" s="6"/>
    </row>
    <row r="2008" spans="1:13" x14ac:dyDescent="0.25">
      <c r="A2008" s="5" t="s">
        <v>262</v>
      </c>
      <c r="B2008" s="5" t="s">
        <v>139</v>
      </c>
      <c r="C2008" s="5" t="s">
        <v>270</v>
      </c>
      <c r="D2008" s="5" t="s">
        <v>6033</v>
      </c>
      <c r="E2008" s="8" t="s">
        <v>6034</v>
      </c>
      <c r="F2008" s="8" t="s">
        <v>6035</v>
      </c>
      <c r="G2008" s="5" t="s">
        <v>446</v>
      </c>
      <c r="H2008" s="6">
        <v>24637</v>
      </c>
      <c r="I2008" s="6">
        <v>24637</v>
      </c>
      <c r="J2008" s="7">
        <v>1</v>
      </c>
      <c r="K2008" s="6"/>
      <c r="L2008" s="6"/>
      <c r="M2008" s="6">
        <v>24637</v>
      </c>
    </row>
    <row r="2009" spans="1:13" x14ac:dyDescent="0.25">
      <c r="A2009" s="5" t="s">
        <v>262</v>
      </c>
      <c r="B2009" s="5" t="s">
        <v>139</v>
      </c>
      <c r="C2009" s="5" t="s">
        <v>270</v>
      </c>
      <c r="D2009" s="5" t="s">
        <v>6036</v>
      </c>
      <c r="E2009" s="8" t="s">
        <v>6037</v>
      </c>
      <c r="F2009" s="8" t="s">
        <v>6038</v>
      </c>
      <c r="G2009" s="5" t="s">
        <v>446</v>
      </c>
      <c r="H2009" s="6">
        <v>5443</v>
      </c>
      <c r="I2009" s="6">
        <v>5443</v>
      </c>
      <c r="J2009" s="7">
        <v>1</v>
      </c>
      <c r="K2009" s="6"/>
      <c r="L2009" s="6"/>
      <c r="M2009" s="6">
        <v>5443</v>
      </c>
    </row>
    <row r="2010" spans="1:13" x14ac:dyDescent="0.25">
      <c r="A2010" s="5" t="s">
        <v>262</v>
      </c>
      <c r="B2010" s="5" t="s">
        <v>139</v>
      </c>
      <c r="C2010" s="5" t="s">
        <v>270</v>
      </c>
      <c r="D2010" s="5" t="s">
        <v>6039</v>
      </c>
      <c r="E2010" s="8" t="s">
        <v>6040</v>
      </c>
      <c r="F2010" s="8" t="s">
        <v>6041</v>
      </c>
      <c r="G2010" s="5" t="s">
        <v>446</v>
      </c>
      <c r="H2010" s="6">
        <v>4872</v>
      </c>
      <c r="I2010" s="6">
        <v>4872</v>
      </c>
      <c r="J2010" s="7">
        <v>1</v>
      </c>
      <c r="K2010" s="6"/>
      <c r="L2010" s="6"/>
      <c r="M2010" s="6">
        <v>4872</v>
      </c>
    </row>
    <row r="2011" spans="1:13" ht="30" x14ac:dyDescent="0.25">
      <c r="A2011" s="5" t="s">
        <v>262</v>
      </c>
      <c r="B2011" s="5" t="s">
        <v>139</v>
      </c>
      <c r="C2011" s="5" t="s">
        <v>270</v>
      </c>
      <c r="D2011" s="5" t="s">
        <v>6042</v>
      </c>
      <c r="E2011" s="8" t="s">
        <v>6043</v>
      </c>
      <c r="F2011" s="8" t="s">
        <v>6044</v>
      </c>
      <c r="G2011" s="5" t="s">
        <v>446</v>
      </c>
      <c r="H2011" s="6">
        <v>11572</v>
      </c>
      <c r="I2011" s="6">
        <v>11572</v>
      </c>
      <c r="J2011" s="7">
        <v>1</v>
      </c>
      <c r="K2011" s="6"/>
      <c r="L2011" s="6"/>
      <c r="M2011" s="6">
        <v>11572</v>
      </c>
    </row>
    <row r="2012" spans="1:13" ht="45" x14ac:dyDescent="0.25">
      <c r="A2012" s="5" t="s">
        <v>262</v>
      </c>
      <c r="B2012" s="5" t="s">
        <v>139</v>
      </c>
      <c r="C2012" s="5" t="s">
        <v>270</v>
      </c>
      <c r="D2012" s="5" t="s">
        <v>6045</v>
      </c>
      <c r="E2012" s="8" t="s">
        <v>6046</v>
      </c>
      <c r="F2012" s="8" t="s">
        <v>6047</v>
      </c>
      <c r="G2012" s="5" t="s">
        <v>446</v>
      </c>
      <c r="H2012" s="6">
        <v>5040</v>
      </c>
      <c r="I2012" s="6">
        <v>5040</v>
      </c>
      <c r="J2012" s="7">
        <v>1</v>
      </c>
      <c r="K2012" s="6"/>
      <c r="L2012" s="6"/>
      <c r="M2012" s="6">
        <v>5040</v>
      </c>
    </row>
    <row r="2013" spans="1:13" ht="30" x14ac:dyDescent="0.25">
      <c r="A2013" s="5" t="s">
        <v>262</v>
      </c>
      <c r="B2013" s="5" t="s">
        <v>139</v>
      </c>
      <c r="C2013" s="5" t="s">
        <v>270</v>
      </c>
      <c r="D2013" s="5" t="s">
        <v>6048</v>
      </c>
      <c r="E2013" s="8" t="s">
        <v>6049</v>
      </c>
      <c r="F2013" s="8" t="s">
        <v>6050</v>
      </c>
      <c r="G2013" s="5" t="s">
        <v>446</v>
      </c>
      <c r="H2013" s="6">
        <v>3629</v>
      </c>
      <c r="I2013" s="6">
        <v>3629</v>
      </c>
      <c r="J2013" s="7">
        <v>1</v>
      </c>
      <c r="K2013" s="6"/>
      <c r="L2013" s="6"/>
      <c r="M2013" s="6">
        <v>3629</v>
      </c>
    </row>
    <row r="2014" spans="1:13" x14ac:dyDescent="0.25">
      <c r="A2014" s="5" t="s">
        <v>262</v>
      </c>
      <c r="B2014" s="5" t="s">
        <v>139</v>
      </c>
      <c r="C2014" s="5" t="s">
        <v>270</v>
      </c>
      <c r="D2014" s="5" t="s">
        <v>6051</v>
      </c>
      <c r="E2014" s="8" t="s">
        <v>6052</v>
      </c>
      <c r="F2014" s="8" t="s">
        <v>6053</v>
      </c>
      <c r="G2014" s="5" t="s">
        <v>446</v>
      </c>
      <c r="H2014" s="6">
        <v>2016</v>
      </c>
      <c r="I2014" s="6">
        <v>2016</v>
      </c>
      <c r="J2014" s="7">
        <v>0.43480000000000002</v>
      </c>
      <c r="K2014" s="6"/>
      <c r="L2014" s="6"/>
      <c r="M2014" s="6">
        <v>2016</v>
      </c>
    </row>
    <row r="2015" spans="1:13" x14ac:dyDescent="0.25">
      <c r="A2015" s="5" t="s">
        <v>262</v>
      </c>
      <c r="B2015" s="5" t="s">
        <v>139</v>
      </c>
      <c r="C2015" s="5" t="s">
        <v>270</v>
      </c>
      <c r="D2015" s="5" t="s">
        <v>6054</v>
      </c>
      <c r="E2015" s="8" t="s">
        <v>6055</v>
      </c>
      <c r="F2015" s="8" t="s">
        <v>6056</v>
      </c>
      <c r="G2015" s="5" t="s">
        <v>446</v>
      </c>
      <c r="H2015" s="6">
        <v>6300</v>
      </c>
      <c r="I2015" s="6">
        <v>6300</v>
      </c>
      <c r="J2015" s="7">
        <v>1</v>
      </c>
      <c r="K2015" s="6"/>
      <c r="L2015" s="6"/>
      <c r="M2015" s="6">
        <v>6300</v>
      </c>
    </row>
    <row r="2016" spans="1:13" ht="30" x14ac:dyDescent="0.25">
      <c r="A2016" s="5" t="s">
        <v>262</v>
      </c>
      <c r="B2016" s="5" t="s">
        <v>139</v>
      </c>
      <c r="C2016" s="5" t="s">
        <v>270</v>
      </c>
      <c r="D2016" s="5" t="s">
        <v>6057</v>
      </c>
      <c r="E2016" s="8" t="s">
        <v>6058</v>
      </c>
      <c r="F2016" s="8" t="s">
        <v>6059</v>
      </c>
      <c r="G2016" s="5" t="s">
        <v>446</v>
      </c>
      <c r="H2016" s="6">
        <v>6281</v>
      </c>
      <c r="I2016" s="6">
        <v>6281</v>
      </c>
      <c r="J2016" s="7">
        <v>0.99690000000000001</v>
      </c>
      <c r="K2016" s="6"/>
      <c r="L2016" s="6"/>
      <c r="M2016" s="6">
        <v>6281</v>
      </c>
    </row>
    <row r="2017" spans="1:13" ht="30" x14ac:dyDescent="0.25">
      <c r="A2017" s="5" t="s">
        <v>262</v>
      </c>
      <c r="B2017" s="5" t="s">
        <v>139</v>
      </c>
      <c r="C2017" s="5" t="s">
        <v>270</v>
      </c>
      <c r="D2017" s="5" t="s">
        <v>6060</v>
      </c>
      <c r="E2017" s="8" t="s">
        <v>6061</v>
      </c>
      <c r="F2017" s="8" t="s">
        <v>6062</v>
      </c>
      <c r="G2017" s="5" t="s">
        <v>446</v>
      </c>
      <c r="H2017" s="6">
        <v>13320</v>
      </c>
      <c r="I2017" s="6">
        <v>13320</v>
      </c>
      <c r="J2017" s="7">
        <v>0.80730000000000002</v>
      </c>
      <c r="K2017" s="6"/>
      <c r="L2017" s="6"/>
      <c r="M2017" s="6">
        <v>13320</v>
      </c>
    </row>
    <row r="2018" spans="1:13" ht="30" x14ac:dyDescent="0.25">
      <c r="A2018" s="5" t="s">
        <v>262</v>
      </c>
      <c r="B2018" s="5" t="s">
        <v>139</v>
      </c>
      <c r="C2018" s="5" t="s">
        <v>270</v>
      </c>
      <c r="D2018" s="5" t="s">
        <v>6063</v>
      </c>
      <c r="E2018" s="8" t="s">
        <v>6064</v>
      </c>
      <c r="F2018" s="8" t="s">
        <v>6065</v>
      </c>
      <c r="G2018" s="5" t="s">
        <v>446</v>
      </c>
      <c r="H2018" s="6">
        <v>2688</v>
      </c>
      <c r="I2018" s="6">
        <v>2688</v>
      </c>
      <c r="J2018" s="7">
        <v>1</v>
      </c>
      <c r="K2018" s="6"/>
      <c r="L2018" s="6"/>
      <c r="M2018" s="6">
        <v>2688</v>
      </c>
    </row>
    <row r="2019" spans="1:13" ht="30" x14ac:dyDescent="0.25">
      <c r="A2019" s="5" t="s">
        <v>262</v>
      </c>
      <c r="B2019" s="5" t="s">
        <v>139</v>
      </c>
      <c r="C2019" s="5" t="s">
        <v>270</v>
      </c>
      <c r="D2019" s="5" t="s">
        <v>6066</v>
      </c>
      <c r="E2019" s="8" t="s">
        <v>6067</v>
      </c>
      <c r="F2019" s="8" t="s">
        <v>6068</v>
      </c>
      <c r="G2019" s="5" t="s">
        <v>446</v>
      </c>
      <c r="H2019" s="6">
        <v>6300</v>
      </c>
      <c r="I2019" s="6">
        <v>6300</v>
      </c>
      <c r="J2019" s="7">
        <v>1</v>
      </c>
      <c r="K2019" s="6"/>
      <c r="L2019" s="6"/>
      <c r="M2019" s="6">
        <v>6300</v>
      </c>
    </row>
    <row r="2020" spans="1:13" x14ac:dyDescent="0.25">
      <c r="A2020" s="5" t="s">
        <v>262</v>
      </c>
      <c r="B2020" s="5" t="s">
        <v>139</v>
      </c>
      <c r="C2020" s="5" t="s">
        <v>270</v>
      </c>
      <c r="D2020" s="5" t="s">
        <v>6069</v>
      </c>
      <c r="E2020" s="8" t="s">
        <v>6070</v>
      </c>
      <c r="F2020" s="8" t="s">
        <v>6071</v>
      </c>
      <c r="G2020" s="5" t="s">
        <v>446</v>
      </c>
      <c r="H2020" s="6">
        <v>6300</v>
      </c>
      <c r="I2020" s="6">
        <v>6300</v>
      </c>
      <c r="J2020" s="7">
        <v>1</v>
      </c>
      <c r="K2020" s="6"/>
      <c r="L2020" s="6"/>
      <c r="M2020" s="6">
        <v>6300</v>
      </c>
    </row>
    <row r="2021" spans="1:13" x14ac:dyDescent="0.25">
      <c r="A2021" s="5" t="s">
        <v>262</v>
      </c>
      <c r="B2021" s="5" t="s">
        <v>139</v>
      </c>
      <c r="C2021" s="5" t="s">
        <v>270</v>
      </c>
      <c r="D2021" s="5" t="s">
        <v>6072</v>
      </c>
      <c r="E2021" s="8" t="s">
        <v>6073</v>
      </c>
      <c r="F2021" s="8" t="s">
        <v>6074</v>
      </c>
      <c r="G2021" s="5" t="s">
        <v>446</v>
      </c>
      <c r="H2021" s="6">
        <v>3835</v>
      </c>
      <c r="I2021" s="6">
        <v>3835</v>
      </c>
      <c r="J2021" s="7">
        <v>1</v>
      </c>
      <c r="K2021" s="6"/>
      <c r="L2021" s="6"/>
      <c r="M2021" s="6">
        <v>3835</v>
      </c>
    </row>
    <row r="2022" spans="1:13" x14ac:dyDescent="0.25">
      <c r="A2022" s="5" t="s">
        <v>262</v>
      </c>
      <c r="B2022" s="5" t="s">
        <v>139</v>
      </c>
      <c r="C2022" s="5" t="s">
        <v>270</v>
      </c>
      <c r="D2022" s="5" t="s">
        <v>6075</v>
      </c>
      <c r="E2022" s="8" t="s">
        <v>6076</v>
      </c>
      <c r="F2022" s="8" t="s">
        <v>6077</v>
      </c>
      <c r="G2022" s="5" t="s">
        <v>446</v>
      </c>
      <c r="H2022" s="6">
        <v>6048</v>
      </c>
      <c r="I2022" s="6">
        <v>6048</v>
      </c>
      <c r="J2022" s="7">
        <v>1</v>
      </c>
      <c r="K2022" s="6"/>
      <c r="L2022" s="6"/>
      <c r="M2022" s="6">
        <v>6048</v>
      </c>
    </row>
    <row r="2023" spans="1:13" ht="30" x14ac:dyDescent="0.25">
      <c r="A2023" s="5" t="s">
        <v>262</v>
      </c>
      <c r="B2023" s="5" t="s">
        <v>139</v>
      </c>
      <c r="C2023" s="5" t="s">
        <v>270</v>
      </c>
      <c r="D2023" s="5" t="s">
        <v>6078</v>
      </c>
      <c r="E2023" s="8" t="s">
        <v>6079</v>
      </c>
      <c r="F2023" s="8" t="s">
        <v>6080</v>
      </c>
      <c r="G2023" s="5" t="s">
        <v>446</v>
      </c>
      <c r="H2023" s="6">
        <v>4872</v>
      </c>
      <c r="I2023" s="6">
        <v>4872</v>
      </c>
      <c r="J2023" s="7">
        <v>1</v>
      </c>
      <c r="K2023" s="6"/>
      <c r="L2023" s="6"/>
      <c r="M2023" s="6">
        <v>4872</v>
      </c>
    </row>
    <row r="2024" spans="1:13" ht="30" x14ac:dyDescent="0.25">
      <c r="A2024" s="5" t="s">
        <v>262</v>
      </c>
      <c r="B2024" s="5" t="s">
        <v>139</v>
      </c>
      <c r="C2024" s="5" t="s">
        <v>270</v>
      </c>
      <c r="D2024" s="5" t="s">
        <v>6081</v>
      </c>
      <c r="E2024" s="8" t="s">
        <v>6082</v>
      </c>
      <c r="F2024" s="8" t="s">
        <v>6083</v>
      </c>
      <c r="G2024" s="5" t="s">
        <v>446</v>
      </c>
      <c r="H2024" s="6">
        <v>23432</v>
      </c>
      <c r="I2024" s="6">
        <v>23432</v>
      </c>
      <c r="J2024" s="7">
        <v>1</v>
      </c>
      <c r="K2024" s="6"/>
      <c r="L2024" s="6"/>
      <c r="M2024" s="6">
        <v>23432</v>
      </c>
    </row>
    <row r="2025" spans="1:13" ht="30" x14ac:dyDescent="0.25">
      <c r="A2025" s="5" t="s">
        <v>262</v>
      </c>
      <c r="B2025" s="5" t="s">
        <v>139</v>
      </c>
      <c r="C2025" s="5" t="s">
        <v>270</v>
      </c>
      <c r="D2025" s="5" t="s">
        <v>6084</v>
      </c>
      <c r="E2025" s="8" t="s">
        <v>6085</v>
      </c>
      <c r="F2025" s="8" t="s">
        <v>6086</v>
      </c>
      <c r="G2025" s="5" t="s">
        <v>446</v>
      </c>
      <c r="H2025" s="6">
        <v>5040</v>
      </c>
      <c r="I2025" s="6">
        <v>5040</v>
      </c>
      <c r="J2025" s="7">
        <v>1</v>
      </c>
      <c r="K2025" s="6"/>
      <c r="L2025" s="6"/>
      <c r="M2025" s="6">
        <v>5040</v>
      </c>
    </row>
    <row r="2026" spans="1:13" ht="45" x14ac:dyDescent="0.25">
      <c r="A2026" s="5" t="s">
        <v>262</v>
      </c>
      <c r="B2026" s="5" t="s">
        <v>139</v>
      </c>
      <c r="C2026" s="5" t="s">
        <v>270</v>
      </c>
      <c r="D2026" s="5" t="s">
        <v>6087</v>
      </c>
      <c r="E2026" s="8" t="s">
        <v>6088</v>
      </c>
      <c r="F2026" s="8" t="s">
        <v>6089</v>
      </c>
      <c r="G2026" s="5" t="s">
        <v>446</v>
      </c>
      <c r="H2026" s="6">
        <v>11734</v>
      </c>
      <c r="I2026" s="6">
        <v>11734</v>
      </c>
      <c r="J2026" s="7">
        <v>0.79959999999999998</v>
      </c>
      <c r="K2026" s="6"/>
      <c r="L2026" s="6"/>
      <c r="M2026" s="6">
        <v>11734</v>
      </c>
    </row>
    <row r="2027" spans="1:13" x14ac:dyDescent="0.25">
      <c r="A2027" s="5" t="s">
        <v>262</v>
      </c>
      <c r="B2027" s="5" t="s">
        <v>139</v>
      </c>
      <c r="C2027" s="5" t="s">
        <v>270</v>
      </c>
      <c r="D2027" s="5" t="s">
        <v>6090</v>
      </c>
      <c r="E2027" s="8" t="s">
        <v>6091</v>
      </c>
      <c r="F2027" s="8" t="s">
        <v>6092</v>
      </c>
      <c r="G2027" s="5" t="s">
        <v>446</v>
      </c>
      <c r="H2027" s="6">
        <v>5578</v>
      </c>
      <c r="I2027" s="6">
        <v>5578</v>
      </c>
      <c r="J2027" s="7">
        <v>1</v>
      </c>
      <c r="K2027" s="6"/>
      <c r="L2027" s="6"/>
      <c r="M2027" s="6">
        <v>5578</v>
      </c>
    </row>
    <row r="2028" spans="1:13" x14ac:dyDescent="0.25">
      <c r="A2028" s="5" t="s">
        <v>262</v>
      </c>
      <c r="B2028" s="5" t="s">
        <v>139</v>
      </c>
      <c r="C2028" s="5" t="s">
        <v>270</v>
      </c>
      <c r="D2028" s="5" t="s">
        <v>6093</v>
      </c>
      <c r="E2028" s="8" t="s">
        <v>6094</v>
      </c>
      <c r="F2028" s="8" t="s">
        <v>6095</v>
      </c>
      <c r="G2028" s="5" t="s">
        <v>446</v>
      </c>
      <c r="H2028" s="6">
        <v>29400</v>
      </c>
      <c r="I2028" s="6">
        <v>29400</v>
      </c>
      <c r="J2028" s="7">
        <v>1</v>
      </c>
      <c r="K2028" s="6"/>
      <c r="L2028" s="6"/>
      <c r="M2028" s="6">
        <v>29400</v>
      </c>
    </row>
    <row r="2029" spans="1:13" x14ac:dyDescent="0.25">
      <c r="A2029" s="5" t="s">
        <v>262</v>
      </c>
      <c r="B2029" s="5" t="s">
        <v>139</v>
      </c>
      <c r="C2029" s="5" t="s">
        <v>270</v>
      </c>
      <c r="D2029" s="5" t="s">
        <v>6096</v>
      </c>
      <c r="E2029" s="8" t="s">
        <v>6097</v>
      </c>
      <c r="F2029" s="8" t="s">
        <v>6098</v>
      </c>
      <c r="G2029" s="5" t="s">
        <v>446</v>
      </c>
      <c r="H2029" s="6">
        <v>2822</v>
      </c>
      <c r="I2029" s="6">
        <v>2822</v>
      </c>
      <c r="J2029" s="7">
        <v>1</v>
      </c>
      <c r="K2029" s="6"/>
      <c r="L2029" s="6"/>
      <c r="M2029" s="6">
        <v>2822</v>
      </c>
    </row>
    <row r="2030" spans="1:13" ht="30" x14ac:dyDescent="0.25">
      <c r="A2030" s="5" t="s">
        <v>262</v>
      </c>
      <c r="B2030" s="5" t="s">
        <v>139</v>
      </c>
      <c r="C2030" s="5" t="s">
        <v>270</v>
      </c>
      <c r="D2030" s="5" t="s">
        <v>6099</v>
      </c>
      <c r="E2030" s="8" t="s">
        <v>6100</v>
      </c>
      <c r="F2030" s="8" t="s">
        <v>6101</v>
      </c>
      <c r="G2030" s="5" t="s">
        <v>446</v>
      </c>
      <c r="H2030" s="6">
        <v>6290</v>
      </c>
      <c r="I2030" s="6">
        <v>6290</v>
      </c>
      <c r="J2030" s="7">
        <v>1</v>
      </c>
      <c r="K2030" s="6"/>
      <c r="L2030" s="6"/>
      <c r="M2030" s="6">
        <v>6290</v>
      </c>
    </row>
    <row r="2031" spans="1:13" ht="30" x14ac:dyDescent="0.25">
      <c r="A2031" s="5" t="s">
        <v>262</v>
      </c>
      <c r="B2031" s="5" t="s">
        <v>139</v>
      </c>
      <c r="C2031" s="5" t="s">
        <v>270</v>
      </c>
      <c r="D2031" s="5" t="s">
        <v>6102</v>
      </c>
      <c r="E2031" s="8" t="s">
        <v>6103</v>
      </c>
      <c r="F2031" s="8" t="s">
        <v>6104</v>
      </c>
      <c r="G2031" s="5" t="s">
        <v>446</v>
      </c>
      <c r="H2031" s="6">
        <v>5080</v>
      </c>
      <c r="I2031" s="6">
        <v>5080</v>
      </c>
      <c r="J2031" s="7">
        <v>1</v>
      </c>
      <c r="K2031" s="6"/>
      <c r="L2031" s="6"/>
      <c r="M2031" s="6">
        <v>5080</v>
      </c>
    </row>
    <row r="2032" spans="1:13" ht="30" x14ac:dyDescent="0.25">
      <c r="A2032" s="5" t="s">
        <v>262</v>
      </c>
      <c r="B2032" s="5" t="s">
        <v>139</v>
      </c>
      <c r="C2032" s="5" t="s">
        <v>270</v>
      </c>
      <c r="D2032" s="5" t="s">
        <v>6105</v>
      </c>
      <c r="E2032" s="8" t="s">
        <v>6106</v>
      </c>
      <c r="F2032" s="8" t="s">
        <v>6107</v>
      </c>
      <c r="G2032" s="5" t="s">
        <v>446</v>
      </c>
      <c r="H2032" s="6">
        <v>6290</v>
      </c>
      <c r="I2032" s="6">
        <v>6290</v>
      </c>
      <c r="J2032" s="7">
        <v>1</v>
      </c>
      <c r="K2032" s="6"/>
      <c r="L2032" s="6"/>
      <c r="M2032" s="6">
        <v>6290</v>
      </c>
    </row>
    <row r="2033" spans="1:13" x14ac:dyDescent="0.25">
      <c r="A2033" s="5" t="s">
        <v>262</v>
      </c>
      <c r="B2033" s="5" t="s">
        <v>139</v>
      </c>
      <c r="C2033" s="5" t="s">
        <v>270</v>
      </c>
      <c r="D2033" s="5" t="s">
        <v>6108</v>
      </c>
      <c r="E2033" s="8" t="s">
        <v>6109</v>
      </c>
      <c r="F2033" s="8" t="s">
        <v>6110</v>
      </c>
      <c r="G2033" s="5" t="s">
        <v>446</v>
      </c>
      <c r="H2033" s="6">
        <v>6234</v>
      </c>
      <c r="I2033" s="6">
        <v>6234</v>
      </c>
      <c r="J2033" s="7">
        <v>0.98960000000000004</v>
      </c>
      <c r="K2033" s="6"/>
      <c r="L2033" s="6"/>
      <c r="M2033" s="6">
        <v>6234</v>
      </c>
    </row>
    <row r="2034" spans="1:13" ht="30" x14ac:dyDescent="0.25">
      <c r="A2034" s="5" t="s">
        <v>262</v>
      </c>
      <c r="B2034" s="5" t="s">
        <v>139</v>
      </c>
      <c r="C2034" s="5" t="s">
        <v>270</v>
      </c>
      <c r="D2034" s="5" t="s">
        <v>6111</v>
      </c>
      <c r="E2034" s="8" t="s">
        <v>6112</v>
      </c>
      <c r="F2034" s="8" t="s">
        <v>6113</v>
      </c>
      <c r="G2034" s="5" t="s">
        <v>446</v>
      </c>
      <c r="H2034" s="6">
        <v>29282</v>
      </c>
      <c r="I2034" s="6">
        <v>29282</v>
      </c>
      <c r="J2034" s="7">
        <v>1</v>
      </c>
      <c r="K2034" s="6"/>
      <c r="L2034" s="6"/>
      <c r="M2034" s="6">
        <v>29282</v>
      </c>
    </row>
    <row r="2035" spans="1:13" ht="30" x14ac:dyDescent="0.25">
      <c r="A2035" s="5" t="s">
        <v>262</v>
      </c>
      <c r="B2035" s="5" t="s">
        <v>139</v>
      </c>
      <c r="C2035" s="5" t="s">
        <v>270</v>
      </c>
      <c r="D2035" s="5" t="s">
        <v>6114</v>
      </c>
      <c r="E2035" s="8" t="s">
        <v>6115</v>
      </c>
      <c r="F2035" s="8" t="s">
        <v>6116</v>
      </c>
      <c r="G2035" s="5" t="s">
        <v>446</v>
      </c>
      <c r="H2035" s="6">
        <v>27341</v>
      </c>
      <c r="I2035" s="6">
        <v>27341</v>
      </c>
      <c r="J2035" s="7">
        <v>1</v>
      </c>
      <c r="K2035" s="6"/>
      <c r="L2035" s="6"/>
      <c r="M2035" s="6">
        <v>27341</v>
      </c>
    </row>
    <row r="2036" spans="1:13" x14ac:dyDescent="0.25">
      <c r="A2036" s="5" t="s">
        <v>262</v>
      </c>
      <c r="B2036" s="5" t="s">
        <v>139</v>
      </c>
      <c r="C2036" s="5" t="s">
        <v>270</v>
      </c>
      <c r="D2036" s="5" t="s">
        <v>6117</v>
      </c>
      <c r="E2036" s="8" t="s">
        <v>6118</v>
      </c>
      <c r="F2036" s="8" t="s">
        <v>6119</v>
      </c>
      <c r="G2036" s="5" t="s">
        <v>446</v>
      </c>
      <c r="H2036" s="6">
        <v>6300</v>
      </c>
      <c r="I2036" s="6">
        <v>6300</v>
      </c>
      <c r="J2036" s="7">
        <v>1</v>
      </c>
      <c r="K2036" s="6"/>
      <c r="L2036" s="6"/>
      <c r="M2036" s="6">
        <v>6300</v>
      </c>
    </row>
    <row r="2037" spans="1:13" x14ac:dyDescent="0.25">
      <c r="A2037" s="5" t="s">
        <v>262</v>
      </c>
      <c r="B2037" s="5" t="s">
        <v>139</v>
      </c>
      <c r="C2037" s="5" t="s">
        <v>270</v>
      </c>
      <c r="D2037" s="5" t="s">
        <v>6120</v>
      </c>
      <c r="E2037" s="8" t="s">
        <v>6121</v>
      </c>
      <c r="F2037" s="8" t="s">
        <v>6122</v>
      </c>
      <c r="G2037" s="5" t="s">
        <v>446</v>
      </c>
      <c r="H2037" s="6">
        <v>6300</v>
      </c>
      <c r="I2037" s="6">
        <v>6300</v>
      </c>
      <c r="J2037" s="7">
        <v>1</v>
      </c>
      <c r="K2037" s="6"/>
      <c r="L2037" s="6"/>
      <c r="M2037" s="6">
        <v>6300</v>
      </c>
    </row>
    <row r="2038" spans="1:13" x14ac:dyDescent="0.25">
      <c r="A2038" s="5" t="s">
        <v>262</v>
      </c>
      <c r="B2038" s="5" t="s">
        <v>139</v>
      </c>
      <c r="C2038" s="5" t="s">
        <v>270</v>
      </c>
      <c r="D2038" s="5" t="s">
        <v>6123</v>
      </c>
      <c r="E2038" s="8" t="s">
        <v>6124</v>
      </c>
      <c r="F2038" s="8" t="s">
        <v>6125</v>
      </c>
      <c r="G2038" s="5" t="s">
        <v>446</v>
      </c>
      <c r="H2038" s="6">
        <v>6300</v>
      </c>
      <c r="I2038" s="6">
        <v>6300</v>
      </c>
      <c r="J2038" s="7">
        <v>1</v>
      </c>
      <c r="K2038" s="6"/>
      <c r="L2038" s="6"/>
      <c r="M2038" s="6">
        <v>6300</v>
      </c>
    </row>
    <row r="2039" spans="1:13" ht="45" x14ac:dyDescent="0.25">
      <c r="A2039" s="5" t="s">
        <v>262</v>
      </c>
      <c r="B2039" s="5" t="s">
        <v>139</v>
      </c>
      <c r="C2039" s="5" t="s">
        <v>270</v>
      </c>
      <c r="D2039" s="5" t="s">
        <v>6126</v>
      </c>
      <c r="E2039" s="8" t="s">
        <v>6127</v>
      </c>
      <c r="F2039" s="8" t="s">
        <v>6128</v>
      </c>
      <c r="G2039" s="5" t="s">
        <v>446</v>
      </c>
      <c r="H2039" s="6">
        <v>1969</v>
      </c>
      <c r="I2039" s="6">
        <v>1969</v>
      </c>
      <c r="J2039" s="7">
        <v>1</v>
      </c>
      <c r="K2039" s="6"/>
      <c r="L2039" s="6"/>
      <c r="M2039" s="6">
        <v>1969</v>
      </c>
    </row>
    <row r="2040" spans="1:13" x14ac:dyDescent="0.25">
      <c r="A2040" s="5" t="s">
        <v>262</v>
      </c>
      <c r="B2040" s="5" t="s">
        <v>139</v>
      </c>
      <c r="C2040" s="5" t="s">
        <v>270</v>
      </c>
      <c r="D2040" s="5" t="s">
        <v>6129</v>
      </c>
      <c r="E2040" s="8" t="s">
        <v>6130</v>
      </c>
      <c r="F2040" s="8" t="s">
        <v>5471</v>
      </c>
      <c r="G2040" s="5" t="s">
        <v>446</v>
      </c>
      <c r="H2040" s="6">
        <v>2273</v>
      </c>
      <c r="I2040" s="6">
        <v>2273</v>
      </c>
      <c r="J2040" s="7">
        <v>0.14560000000000001</v>
      </c>
      <c r="K2040" s="6"/>
      <c r="L2040" s="6"/>
      <c r="M2040" s="6">
        <v>2273</v>
      </c>
    </row>
    <row r="2041" spans="1:13" ht="30" x14ac:dyDescent="0.25">
      <c r="A2041" s="5" t="s">
        <v>262</v>
      </c>
      <c r="B2041" s="5" t="s">
        <v>139</v>
      </c>
      <c r="C2041" s="5" t="s">
        <v>270</v>
      </c>
      <c r="D2041" s="5" t="s">
        <v>6131</v>
      </c>
      <c r="E2041" s="8" t="s">
        <v>6132</v>
      </c>
      <c r="F2041" s="8" t="s">
        <v>6133</v>
      </c>
      <c r="G2041" s="5" t="s">
        <v>446</v>
      </c>
      <c r="H2041" s="6">
        <v>6300</v>
      </c>
      <c r="I2041" s="6">
        <v>6300</v>
      </c>
      <c r="J2041" s="7">
        <v>1</v>
      </c>
      <c r="K2041" s="6"/>
      <c r="L2041" s="6"/>
      <c r="M2041" s="6">
        <v>6300</v>
      </c>
    </row>
    <row r="2042" spans="1:13" ht="30" x14ac:dyDescent="0.25">
      <c r="A2042" s="5" t="s">
        <v>262</v>
      </c>
      <c r="B2042" s="5" t="s">
        <v>139</v>
      </c>
      <c r="C2042" s="5" t="s">
        <v>270</v>
      </c>
      <c r="D2042" s="5" t="s">
        <v>6134</v>
      </c>
      <c r="E2042" s="8" t="s">
        <v>6135</v>
      </c>
      <c r="F2042" s="8" t="s">
        <v>5770</v>
      </c>
      <c r="G2042" s="5" t="s">
        <v>446</v>
      </c>
      <c r="H2042" s="6">
        <v>6300</v>
      </c>
      <c r="I2042" s="6">
        <v>6300</v>
      </c>
      <c r="J2042" s="7">
        <v>1</v>
      </c>
      <c r="K2042" s="6"/>
      <c r="L2042" s="6"/>
      <c r="M2042" s="6">
        <v>6300</v>
      </c>
    </row>
    <row r="2043" spans="1:13" x14ac:dyDescent="0.25">
      <c r="A2043" s="5" t="s">
        <v>262</v>
      </c>
      <c r="B2043" s="5" t="s">
        <v>139</v>
      </c>
      <c r="C2043" s="5" t="s">
        <v>270</v>
      </c>
      <c r="D2043" s="5" t="s">
        <v>6136</v>
      </c>
      <c r="E2043" s="8" t="s">
        <v>6137</v>
      </c>
      <c r="F2043" s="8" t="s">
        <v>6138</v>
      </c>
      <c r="G2043" s="5" t="s">
        <v>446</v>
      </c>
      <c r="H2043" s="6">
        <v>6266</v>
      </c>
      <c r="I2043" s="6">
        <v>6266</v>
      </c>
      <c r="J2043" s="7">
        <v>0.99450000000000005</v>
      </c>
      <c r="K2043" s="6"/>
      <c r="L2043" s="6"/>
      <c r="M2043" s="6">
        <v>6266</v>
      </c>
    </row>
    <row r="2044" spans="1:13" x14ac:dyDescent="0.25">
      <c r="A2044" s="5" t="s">
        <v>262</v>
      </c>
      <c r="B2044" s="5" t="s">
        <v>139</v>
      </c>
      <c r="C2044" s="5" t="s">
        <v>270</v>
      </c>
      <c r="D2044" s="5" t="s">
        <v>6139</v>
      </c>
      <c r="E2044" s="8" t="s">
        <v>6140</v>
      </c>
      <c r="F2044" s="8" t="s">
        <v>6141</v>
      </c>
      <c r="G2044" s="5" t="s">
        <v>446</v>
      </c>
      <c r="H2044" s="6">
        <v>23108</v>
      </c>
      <c r="I2044" s="6">
        <v>23108</v>
      </c>
      <c r="J2044" s="7">
        <v>1</v>
      </c>
      <c r="K2044" s="6"/>
      <c r="L2044" s="6"/>
      <c r="M2044" s="6">
        <v>23108</v>
      </c>
    </row>
    <row r="2045" spans="1:13" x14ac:dyDescent="0.25">
      <c r="A2045" s="5" t="s">
        <v>262</v>
      </c>
      <c r="B2045" s="5" t="s">
        <v>139</v>
      </c>
      <c r="C2045" s="5" t="s">
        <v>270</v>
      </c>
      <c r="D2045" s="5" t="s">
        <v>6142</v>
      </c>
      <c r="E2045" s="8" t="s">
        <v>6143</v>
      </c>
      <c r="F2045" s="8" t="s">
        <v>6144</v>
      </c>
      <c r="G2045" s="5" t="s">
        <v>446</v>
      </c>
      <c r="H2045" s="6">
        <v>6297</v>
      </c>
      <c r="I2045" s="6">
        <v>6297</v>
      </c>
      <c r="J2045" s="7">
        <v>1</v>
      </c>
      <c r="K2045" s="6"/>
      <c r="L2045" s="6"/>
      <c r="M2045" s="6">
        <v>6297</v>
      </c>
    </row>
    <row r="2046" spans="1:13" x14ac:dyDescent="0.25">
      <c r="A2046" s="5" t="s">
        <v>262</v>
      </c>
      <c r="B2046" s="5" t="s">
        <v>139</v>
      </c>
      <c r="C2046" s="5" t="s">
        <v>270</v>
      </c>
      <c r="D2046" s="5" t="s">
        <v>6145</v>
      </c>
      <c r="E2046" s="8" t="s">
        <v>6146</v>
      </c>
      <c r="F2046" s="8" t="s">
        <v>5462</v>
      </c>
      <c r="G2046" s="5" t="s">
        <v>446</v>
      </c>
      <c r="H2046" s="6">
        <v>29400</v>
      </c>
      <c r="I2046" s="6">
        <v>29400</v>
      </c>
      <c r="J2046" s="7">
        <v>1</v>
      </c>
      <c r="K2046" s="6"/>
      <c r="L2046" s="6"/>
      <c r="M2046" s="6">
        <v>29400</v>
      </c>
    </row>
    <row r="2047" spans="1:13" x14ac:dyDescent="0.25">
      <c r="A2047" s="5" t="s">
        <v>262</v>
      </c>
      <c r="B2047" s="5" t="s">
        <v>139</v>
      </c>
      <c r="C2047" s="5" t="s">
        <v>270</v>
      </c>
      <c r="D2047" s="5" t="s">
        <v>6147</v>
      </c>
      <c r="E2047" s="8" t="s">
        <v>6148</v>
      </c>
      <c r="F2047" s="8" t="s">
        <v>6149</v>
      </c>
      <c r="G2047" s="5" t="s">
        <v>446</v>
      </c>
      <c r="H2047" s="6">
        <v>29194</v>
      </c>
      <c r="I2047" s="6">
        <v>29194</v>
      </c>
      <c r="J2047" s="7">
        <v>1</v>
      </c>
      <c r="K2047" s="6"/>
      <c r="L2047" s="6"/>
      <c r="M2047" s="6">
        <v>29194</v>
      </c>
    </row>
    <row r="2048" spans="1:13" ht="30" x14ac:dyDescent="0.25">
      <c r="A2048" s="5" t="s">
        <v>262</v>
      </c>
      <c r="B2048" s="5" t="s">
        <v>139</v>
      </c>
      <c r="C2048" s="5" t="s">
        <v>270</v>
      </c>
      <c r="D2048" s="5" t="s">
        <v>6150</v>
      </c>
      <c r="E2048" s="8" t="s">
        <v>6151</v>
      </c>
      <c r="F2048" s="8" t="s">
        <v>6152</v>
      </c>
      <c r="G2048" s="5" t="s">
        <v>446</v>
      </c>
      <c r="H2048" s="6">
        <v>6300</v>
      </c>
      <c r="I2048" s="6">
        <v>6300</v>
      </c>
      <c r="J2048" s="7">
        <v>1</v>
      </c>
      <c r="K2048" s="6"/>
      <c r="L2048" s="6"/>
      <c r="M2048" s="6">
        <v>6300</v>
      </c>
    </row>
    <row r="2049" spans="1:13" ht="30" x14ac:dyDescent="0.25">
      <c r="A2049" s="5" t="s">
        <v>262</v>
      </c>
      <c r="B2049" s="5" t="s">
        <v>139</v>
      </c>
      <c r="C2049" s="5" t="s">
        <v>270</v>
      </c>
      <c r="D2049" s="5" t="s">
        <v>6153</v>
      </c>
      <c r="E2049" s="8" t="s">
        <v>6154</v>
      </c>
      <c r="F2049" s="8" t="s">
        <v>6155</v>
      </c>
      <c r="G2049" s="5" t="s">
        <v>446</v>
      </c>
      <c r="H2049" s="6">
        <v>11642</v>
      </c>
      <c r="I2049" s="6">
        <v>11642</v>
      </c>
      <c r="J2049" s="7">
        <v>1</v>
      </c>
      <c r="K2049" s="6"/>
      <c r="L2049" s="6"/>
      <c r="M2049" s="6">
        <v>11642</v>
      </c>
    </row>
    <row r="2050" spans="1:13" ht="45" x14ac:dyDescent="0.25">
      <c r="A2050" s="5" t="s">
        <v>262</v>
      </c>
      <c r="B2050" s="5" t="s">
        <v>139</v>
      </c>
      <c r="C2050" s="5" t="s">
        <v>270</v>
      </c>
      <c r="D2050" s="5" t="s">
        <v>6156</v>
      </c>
      <c r="E2050" s="8" t="s">
        <v>6157</v>
      </c>
      <c r="F2050" s="8" t="s">
        <v>6158</v>
      </c>
      <c r="G2050" s="5" t="s">
        <v>446</v>
      </c>
      <c r="H2050" s="6">
        <v>6048</v>
      </c>
      <c r="I2050" s="6">
        <v>6048</v>
      </c>
      <c r="J2050" s="7">
        <v>1</v>
      </c>
      <c r="K2050" s="6"/>
      <c r="L2050" s="6"/>
      <c r="M2050" s="6">
        <v>6048</v>
      </c>
    </row>
    <row r="2051" spans="1:13" ht="30" x14ac:dyDescent="0.25">
      <c r="A2051" s="5" t="s">
        <v>262</v>
      </c>
      <c r="B2051" s="5" t="s">
        <v>139</v>
      </c>
      <c r="C2051" s="5" t="s">
        <v>270</v>
      </c>
      <c r="D2051" s="5" t="s">
        <v>6159</v>
      </c>
      <c r="E2051" s="8" t="s">
        <v>6160</v>
      </c>
      <c r="F2051" s="8" t="s">
        <v>6161</v>
      </c>
      <c r="G2051" s="5" t="s">
        <v>446</v>
      </c>
      <c r="H2051" s="6">
        <v>17270</v>
      </c>
      <c r="I2051" s="6">
        <v>17270</v>
      </c>
      <c r="J2051" s="7">
        <v>0.58909999999999996</v>
      </c>
      <c r="K2051" s="6"/>
      <c r="L2051" s="6"/>
      <c r="M2051" s="6">
        <v>17270</v>
      </c>
    </row>
    <row r="2052" spans="1:13" ht="45" x14ac:dyDescent="0.25">
      <c r="A2052" s="5" t="s">
        <v>262</v>
      </c>
      <c r="B2052" s="5" t="s">
        <v>139</v>
      </c>
      <c r="C2052" s="5" t="s">
        <v>270</v>
      </c>
      <c r="D2052" s="5" t="s">
        <v>6162</v>
      </c>
      <c r="E2052" s="8" t="s">
        <v>6163</v>
      </c>
      <c r="F2052" s="8" t="s">
        <v>6164</v>
      </c>
      <c r="G2052" s="5" t="s">
        <v>446</v>
      </c>
      <c r="H2052" s="6">
        <v>6048</v>
      </c>
      <c r="I2052" s="6">
        <v>6048</v>
      </c>
      <c r="J2052" s="7">
        <v>1</v>
      </c>
      <c r="K2052" s="6"/>
      <c r="L2052" s="6"/>
      <c r="M2052" s="6">
        <v>6048</v>
      </c>
    </row>
    <row r="2053" spans="1:13" x14ac:dyDescent="0.25">
      <c r="A2053" s="5" t="s">
        <v>262</v>
      </c>
      <c r="B2053" s="5" t="s">
        <v>139</v>
      </c>
      <c r="C2053" s="5" t="s">
        <v>270</v>
      </c>
      <c r="D2053" s="5" t="s">
        <v>6165</v>
      </c>
      <c r="E2053" s="8" t="s">
        <v>6166</v>
      </c>
      <c r="F2053" s="8" t="s">
        <v>6166</v>
      </c>
      <c r="G2053" s="5" t="s">
        <v>446</v>
      </c>
      <c r="H2053" s="6">
        <v>6300</v>
      </c>
      <c r="I2053" s="6">
        <v>6300</v>
      </c>
      <c r="J2053" s="7">
        <v>1</v>
      </c>
      <c r="K2053" s="6"/>
      <c r="L2053" s="6"/>
      <c r="M2053" s="6">
        <v>6300</v>
      </c>
    </row>
    <row r="2054" spans="1:13" ht="30" x14ac:dyDescent="0.25">
      <c r="A2054" s="5" t="s">
        <v>262</v>
      </c>
      <c r="B2054" s="5" t="s">
        <v>139</v>
      </c>
      <c r="C2054" s="5" t="s">
        <v>270</v>
      </c>
      <c r="D2054" s="5" t="s">
        <v>6167</v>
      </c>
      <c r="E2054" s="8" t="s">
        <v>6168</v>
      </c>
      <c r="F2054" s="8" t="s">
        <v>6169</v>
      </c>
      <c r="G2054" s="5" t="s">
        <v>446</v>
      </c>
      <c r="H2054" s="6">
        <v>1848</v>
      </c>
      <c r="I2054" s="6">
        <v>1848</v>
      </c>
      <c r="J2054" s="7">
        <v>0.9244</v>
      </c>
      <c r="K2054" s="6"/>
      <c r="L2054" s="6"/>
      <c r="M2054" s="6">
        <v>1848</v>
      </c>
    </row>
    <row r="2055" spans="1:13" x14ac:dyDescent="0.25">
      <c r="A2055" s="5" t="s">
        <v>262</v>
      </c>
      <c r="B2055" s="5" t="s">
        <v>139</v>
      </c>
      <c r="C2055" s="5" t="s">
        <v>270</v>
      </c>
      <c r="D2055" s="5" t="s">
        <v>6170</v>
      </c>
      <c r="E2055" s="8" t="s">
        <v>6171</v>
      </c>
      <c r="F2055" s="8" t="s">
        <v>6172</v>
      </c>
      <c r="G2055" s="5" t="s">
        <v>446</v>
      </c>
      <c r="H2055" s="6">
        <v>1555</v>
      </c>
      <c r="I2055" s="6">
        <v>1555</v>
      </c>
      <c r="J2055" s="7">
        <v>0.24679999999999999</v>
      </c>
      <c r="K2055" s="6"/>
      <c r="L2055" s="6"/>
      <c r="M2055" s="6">
        <v>1555</v>
      </c>
    </row>
    <row r="2056" spans="1:13" ht="30" x14ac:dyDescent="0.25">
      <c r="A2056" s="5" t="s">
        <v>262</v>
      </c>
      <c r="B2056" s="5" t="s">
        <v>139</v>
      </c>
      <c r="C2056" s="5" t="s">
        <v>270</v>
      </c>
      <c r="D2056" s="5" t="s">
        <v>6173</v>
      </c>
      <c r="E2056" s="8" t="s">
        <v>6174</v>
      </c>
      <c r="F2056" s="8" t="s">
        <v>6175</v>
      </c>
      <c r="G2056" s="5" t="s">
        <v>446</v>
      </c>
      <c r="H2056" s="6">
        <v>6250</v>
      </c>
      <c r="I2056" s="6">
        <v>6250</v>
      </c>
      <c r="J2056" s="7">
        <v>1</v>
      </c>
      <c r="K2056" s="6"/>
      <c r="L2056" s="6"/>
      <c r="M2056" s="6">
        <v>6250</v>
      </c>
    </row>
    <row r="2057" spans="1:13" ht="30" x14ac:dyDescent="0.25">
      <c r="A2057" s="5" t="s">
        <v>262</v>
      </c>
      <c r="B2057" s="5" t="s">
        <v>139</v>
      </c>
      <c r="C2057" s="5" t="s">
        <v>270</v>
      </c>
      <c r="D2057" s="5" t="s">
        <v>6176</v>
      </c>
      <c r="E2057" s="8" t="s">
        <v>6177</v>
      </c>
      <c r="F2057" s="8" t="s">
        <v>6178</v>
      </c>
      <c r="G2057" s="5" t="s">
        <v>446</v>
      </c>
      <c r="H2057" s="6">
        <v>5040</v>
      </c>
      <c r="I2057" s="6">
        <v>5040</v>
      </c>
      <c r="J2057" s="7">
        <v>1</v>
      </c>
      <c r="K2057" s="6"/>
      <c r="L2057" s="6"/>
      <c r="M2057" s="6">
        <v>5040</v>
      </c>
    </row>
    <row r="2058" spans="1:13" ht="60" x14ac:dyDescent="0.25">
      <c r="A2058" s="5" t="s">
        <v>262</v>
      </c>
      <c r="B2058" s="5" t="s">
        <v>139</v>
      </c>
      <c r="C2058" s="5" t="s">
        <v>270</v>
      </c>
      <c r="D2058" s="5" t="s">
        <v>6179</v>
      </c>
      <c r="E2058" s="8" t="s">
        <v>6180</v>
      </c>
      <c r="F2058" s="8" t="s">
        <v>6181</v>
      </c>
      <c r="G2058" s="5" t="s">
        <v>446</v>
      </c>
      <c r="H2058" s="6">
        <v>5040</v>
      </c>
      <c r="I2058" s="6">
        <v>5040</v>
      </c>
      <c r="J2058" s="7">
        <v>1</v>
      </c>
      <c r="K2058" s="6"/>
      <c r="L2058" s="6"/>
      <c r="M2058" s="6">
        <v>5040</v>
      </c>
    </row>
    <row r="2059" spans="1:13" x14ac:dyDescent="0.25">
      <c r="A2059" s="5" t="s">
        <v>262</v>
      </c>
      <c r="B2059" s="5" t="s">
        <v>139</v>
      </c>
      <c r="C2059" s="5" t="s">
        <v>270</v>
      </c>
      <c r="D2059" s="5" t="s">
        <v>6182</v>
      </c>
      <c r="E2059" s="8" t="s">
        <v>6183</v>
      </c>
      <c r="F2059" s="8" t="s">
        <v>6184</v>
      </c>
      <c r="G2059" s="5" t="s">
        <v>446</v>
      </c>
      <c r="H2059" s="6">
        <v>2455</v>
      </c>
      <c r="I2059" s="6">
        <v>2455</v>
      </c>
      <c r="J2059" s="7">
        <v>1</v>
      </c>
      <c r="K2059" s="6"/>
      <c r="L2059" s="6"/>
      <c r="M2059" s="6">
        <v>2455</v>
      </c>
    </row>
    <row r="2060" spans="1:13" x14ac:dyDescent="0.25">
      <c r="A2060" s="5" t="s">
        <v>262</v>
      </c>
      <c r="B2060" s="5" t="s">
        <v>139</v>
      </c>
      <c r="C2060" s="5" t="s">
        <v>270</v>
      </c>
      <c r="D2060" s="5" t="s">
        <v>6185</v>
      </c>
      <c r="E2060" s="8" t="s">
        <v>6186</v>
      </c>
      <c r="F2060" s="8" t="s">
        <v>6187</v>
      </c>
      <c r="G2060" s="5" t="s">
        <v>446</v>
      </c>
      <c r="H2060" s="6">
        <v>5739</v>
      </c>
      <c r="I2060" s="6">
        <v>5739</v>
      </c>
      <c r="J2060" s="7">
        <v>1</v>
      </c>
      <c r="K2060" s="6"/>
      <c r="L2060" s="6"/>
      <c r="M2060" s="6">
        <v>5739</v>
      </c>
    </row>
    <row r="2061" spans="1:13" ht="60" x14ac:dyDescent="0.25">
      <c r="A2061" s="5" t="s">
        <v>262</v>
      </c>
      <c r="B2061" s="5" t="s">
        <v>139</v>
      </c>
      <c r="C2061" s="5" t="s">
        <v>270</v>
      </c>
      <c r="D2061" s="5" t="s">
        <v>6188</v>
      </c>
      <c r="E2061" s="8" t="s">
        <v>6189</v>
      </c>
      <c r="F2061" s="8" t="s">
        <v>6190</v>
      </c>
      <c r="G2061" s="5" t="s">
        <v>446</v>
      </c>
      <c r="H2061" s="6">
        <v>11678</v>
      </c>
      <c r="I2061" s="6">
        <v>11678</v>
      </c>
      <c r="J2061" s="7">
        <v>1</v>
      </c>
      <c r="K2061" s="6"/>
      <c r="L2061" s="6"/>
      <c r="M2061" s="6">
        <v>11678</v>
      </c>
    </row>
    <row r="2062" spans="1:13" x14ac:dyDescent="0.25">
      <c r="A2062" s="5" t="s">
        <v>262</v>
      </c>
      <c r="B2062" s="5" t="s">
        <v>139</v>
      </c>
      <c r="C2062" s="5" t="s">
        <v>270</v>
      </c>
      <c r="D2062" s="5" t="s">
        <v>6191</v>
      </c>
      <c r="E2062" s="8" t="s">
        <v>6192</v>
      </c>
      <c r="F2062" s="8" t="s">
        <v>6193</v>
      </c>
      <c r="G2062" s="5" t="s">
        <v>446</v>
      </c>
      <c r="H2062" s="6">
        <v>3521</v>
      </c>
      <c r="I2062" s="6">
        <v>3521</v>
      </c>
      <c r="J2062" s="7">
        <v>0.1198</v>
      </c>
      <c r="K2062" s="6"/>
      <c r="L2062" s="6"/>
      <c r="M2062" s="6">
        <v>3521</v>
      </c>
    </row>
    <row r="2063" spans="1:13" ht="45" x14ac:dyDescent="0.25">
      <c r="A2063" s="5" t="s">
        <v>262</v>
      </c>
      <c r="B2063" s="5" t="s">
        <v>139</v>
      </c>
      <c r="C2063" s="5" t="s">
        <v>270</v>
      </c>
      <c r="D2063" s="5" t="s">
        <v>6194</v>
      </c>
      <c r="E2063" s="8" t="s">
        <v>6195</v>
      </c>
      <c r="F2063" s="8" t="s">
        <v>6196</v>
      </c>
      <c r="G2063" s="5" t="s">
        <v>446</v>
      </c>
      <c r="H2063" s="6">
        <v>11731</v>
      </c>
      <c r="I2063" s="6">
        <v>11731</v>
      </c>
      <c r="J2063" s="7">
        <v>1</v>
      </c>
      <c r="K2063" s="6"/>
      <c r="L2063" s="6"/>
      <c r="M2063" s="6">
        <v>11731</v>
      </c>
    </row>
    <row r="2064" spans="1:13" ht="30" x14ac:dyDescent="0.25">
      <c r="A2064" s="5" t="s">
        <v>262</v>
      </c>
      <c r="B2064" s="5" t="s">
        <v>139</v>
      </c>
      <c r="C2064" s="5" t="s">
        <v>270</v>
      </c>
      <c r="D2064" s="5" t="s">
        <v>6197</v>
      </c>
      <c r="E2064" s="8" t="s">
        <v>6198</v>
      </c>
      <c r="F2064" s="8" t="s">
        <v>6199</v>
      </c>
      <c r="G2064" s="5" t="s">
        <v>446</v>
      </c>
      <c r="H2064" s="6">
        <v>29379</v>
      </c>
      <c r="I2064" s="6">
        <v>29379</v>
      </c>
      <c r="J2064" s="7">
        <v>1</v>
      </c>
      <c r="K2064" s="6"/>
      <c r="L2064" s="6"/>
      <c r="M2064" s="6">
        <v>29379</v>
      </c>
    </row>
    <row r="2065" spans="1:13" x14ac:dyDescent="0.25">
      <c r="A2065" s="5" t="s">
        <v>262</v>
      </c>
      <c r="B2065" s="5" t="s">
        <v>139</v>
      </c>
      <c r="C2065" s="5" t="s">
        <v>270</v>
      </c>
      <c r="D2065" s="5" t="s">
        <v>6200</v>
      </c>
      <c r="E2065" s="8" t="s">
        <v>6201</v>
      </c>
      <c r="F2065" s="8" t="s">
        <v>6202</v>
      </c>
      <c r="G2065" s="5" t="s">
        <v>446</v>
      </c>
      <c r="H2065" s="6">
        <v>27783</v>
      </c>
      <c r="I2065" s="6">
        <v>27783</v>
      </c>
      <c r="J2065" s="7">
        <v>1</v>
      </c>
      <c r="K2065" s="6"/>
      <c r="L2065" s="6"/>
      <c r="M2065" s="6">
        <v>27783</v>
      </c>
    </row>
    <row r="2066" spans="1:13" ht="30" x14ac:dyDescent="0.25">
      <c r="A2066" s="5" t="s">
        <v>262</v>
      </c>
      <c r="B2066" s="5" t="s">
        <v>139</v>
      </c>
      <c r="C2066" s="5" t="s">
        <v>270</v>
      </c>
      <c r="D2066" s="5" t="s">
        <v>6203</v>
      </c>
      <c r="E2066" s="8" t="s">
        <v>6204</v>
      </c>
      <c r="F2066" s="8" t="s">
        <v>6205</v>
      </c>
      <c r="G2066" s="5" t="s">
        <v>446</v>
      </c>
      <c r="H2066" s="6">
        <v>29382</v>
      </c>
      <c r="I2066" s="6">
        <v>29382</v>
      </c>
      <c r="J2066" s="7">
        <v>0.99980000000000002</v>
      </c>
      <c r="K2066" s="6"/>
      <c r="L2066" s="6"/>
      <c r="M2066" s="6">
        <v>29382</v>
      </c>
    </row>
    <row r="2067" spans="1:13" ht="30" x14ac:dyDescent="0.25">
      <c r="A2067" s="5" t="s">
        <v>262</v>
      </c>
      <c r="B2067" s="5" t="s">
        <v>139</v>
      </c>
      <c r="C2067" s="5" t="s">
        <v>270</v>
      </c>
      <c r="D2067" s="5" t="s">
        <v>6206</v>
      </c>
      <c r="E2067" s="8" t="s">
        <v>6207</v>
      </c>
      <c r="F2067" s="8" t="s">
        <v>6208</v>
      </c>
      <c r="G2067" s="5" t="s">
        <v>446</v>
      </c>
      <c r="H2067" s="6">
        <v>4242</v>
      </c>
      <c r="I2067" s="6">
        <v>4242</v>
      </c>
      <c r="J2067" s="7">
        <v>1</v>
      </c>
      <c r="K2067" s="6"/>
      <c r="L2067" s="6"/>
      <c r="M2067" s="6">
        <v>4242</v>
      </c>
    </row>
    <row r="2068" spans="1:13" ht="30" x14ac:dyDescent="0.25">
      <c r="A2068" s="5" t="s">
        <v>262</v>
      </c>
      <c r="B2068" s="5" t="s">
        <v>139</v>
      </c>
      <c r="C2068" s="5" t="s">
        <v>270</v>
      </c>
      <c r="D2068" s="5" t="s">
        <v>6209</v>
      </c>
      <c r="E2068" s="8" t="s">
        <v>6210</v>
      </c>
      <c r="F2068" s="8" t="s">
        <v>5900</v>
      </c>
      <c r="G2068" s="5" t="s">
        <v>446</v>
      </c>
      <c r="H2068" s="6">
        <v>29106</v>
      </c>
      <c r="I2068" s="6">
        <v>29106</v>
      </c>
      <c r="J2068" s="7">
        <v>1</v>
      </c>
      <c r="K2068" s="6"/>
      <c r="L2068" s="6"/>
      <c r="M2068" s="6">
        <v>29106</v>
      </c>
    </row>
    <row r="2069" spans="1:13" ht="30" x14ac:dyDescent="0.25">
      <c r="A2069" s="5" t="s">
        <v>262</v>
      </c>
      <c r="B2069" s="5" t="s">
        <v>139</v>
      </c>
      <c r="C2069" s="5" t="s">
        <v>270</v>
      </c>
      <c r="D2069" s="5" t="s">
        <v>6211</v>
      </c>
      <c r="E2069" s="8" t="s">
        <v>6212</v>
      </c>
      <c r="F2069" s="8" t="s">
        <v>6213</v>
      </c>
      <c r="G2069" s="5" t="s">
        <v>446</v>
      </c>
      <c r="H2069" s="6">
        <v>6048</v>
      </c>
      <c r="I2069" s="6">
        <v>6048</v>
      </c>
      <c r="J2069" s="7">
        <v>1</v>
      </c>
      <c r="K2069" s="6"/>
      <c r="L2069" s="6"/>
      <c r="M2069" s="6">
        <v>6048</v>
      </c>
    </row>
    <row r="2070" spans="1:13" x14ac:dyDescent="0.25">
      <c r="A2070" s="5" t="s">
        <v>262</v>
      </c>
      <c r="B2070" s="5" t="s">
        <v>139</v>
      </c>
      <c r="C2070" s="5" t="s">
        <v>270</v>
      </c>
      <c r="D2070" s="5" t="s">
        <v>6214</v>
      </c>
      <c r="E2070" s="8" t="s">
        <v>6215</v>
      </c>
      <c r="F2070" s="8" t="s">
        <v>585</v>
      </c>
      <c r="G2070" s="5" t="s">
        <v>446</v>
      </c>
      <c r="H2070" s="6">
        <v>20286</v>
      </c>
      <c r="I2070" s="6">
        <v>20286</v>
      </c>
      <c r="J2070" s="7">
        <v>1</v>
      </c>
      <c r="K2070" s="6"/>
      <c r="L2070" s="6"/>
      <c r="M2070" s="6">
        <v>20286</v>
      </c>
    </row>
    <row r="2071" spans="1:13" x14ac:dyDescent="0.25">
      <c r="A2071" s="5" t="s">
        <v>262</v>
      </c>
      <c r="B2071" s="5" t="s">
        <v>139</v>
      </c>
      <c r="C2071" s="5" t="s">
        <v>270</v>
      </c>
      <c r="D2071" s="5" t="s">
        <v>6216</v>
      </c>
      <c r="E2071" s="8" t="s">
        <v>6217</v>
      </c>
      <c r="F2071" s="8" t="s">
        <v>6218</v>
      </c>
      <c r="G2071" s="5" t="s">
        <v>446</v>
      </c>
      <c r="H2071" s="6">
        <v>29031</v>
      </c>
      <c r="I2071" s="6">
        <v>29031</v>
      </c>
      <c r="J2071" s="7">
        <v>1</v>
      </c>
      <c r="K2071" s="6"/>
      <c r="L2071" s="6"/>
      <c r="M2071" s="6">
        <v>29031</v>
      </c>
    </row>
    <row r="2072" spans="1:13" ht="30" x14ac:dyDescent="0.25">
      <c r="A2072" s="5" t="s">
        <v>262</v>
      </c>
      <c r="B2072" s="5" t="s">
        <v>139</v>
      </c>
      <c r="C2072" s="5" t="s">
        <v>270</v>
      </c>
      <c r="D2072" s="5" t="s">
        <v>6219</v>
      </c>
      <c r="E2072" s="8" t="s">
        <v>6220</v>
      </c>
      <c r="F2072" s="8" t="s">
        <v>500</v>
      </c>
      <c r="G2072" s="5" t="s">
        <v>446</v>
      </c>
      <c r="H2072" s="6">
        <v>6300</v>
      </c>
      <c r="I2072" s="6">
        <v>6300</v>
      </c>
      <c r="J2072" s="7">
        <v>1</v>
      </c>
      <c r="K2072" s="6"/>
      <c r="L2072" s="6"/>
      <c r="M2072" s="6">
        <v>6300</v>
      </c>
    </row>
    <row r="2073" spans="1:13" x14ac:dyDescent="0.25">
      <c r="A2073" s="5" t="s">
        <v>262</v>
      </c>
      <c r="B2073" s="5" t="s">
        <v>139</v>
      </c>
      <c r="C2073" s="5" t="s">
        <v>270</v>
      </c>
      <c r="D2073" s="5" t="s">
        <v>6221</v>
      </c>
      <c r="E2073" s="8" t="s">
        <v>6222</v>
      </c>
      <c r="F2073" s="8" t="s">
        <v>6223</v>
      </c>
      <c r="G2073" s="5" t="s">
        <v>446</v>
      </c>
      <c r="H2073" s="6">
        <v>6300</v>
      </c>
      <c r="I2073" s="6">
        <v>6300</v>
      </c>
      <c r="J2073" s="7">
        <v>1</v>
      </c>
      <c r="K2073" s="6"/>
      <c r="L2073" s="6"/>
      <c r="M2073" s="6">
        <v>6300</v>
      </c>
    </row>
    <row r="2074" spans="1:13" ht="30" x14ac:dyDescent="0.25">
      <c r="A2074" s="5" t="s">
        <v>262</v>
      </c>
      <c r="B2074" s="5" t="s">
        <v>139</v>
      </c>
      <c r="C2074" s="5" t="s">
        <v>270</v>
      </c>
      <c r="D2074" s="5" t="s">
        <v>6224</v>
      </c>
      <c r="E2074" s="8" t="s">
        <v>6225</v>
      </c>
      <c r="F2074" s="8" t="s">
        <v>6226</v>
      </c>
      <c r="G2074" s="5" t="s">
        <v>446</v>
      </c>
      <c r="H2074" s="6">
        <v>29371</v>
      </c>
      <c r="I2074" s="6">
        <v>29371</v>
      </c>
      <c r="J2074" s="7">
        <v>1</v>
      </c>
      <c r="K2074" s="6"/>
      <c r="L2074" s="6"/>
      <c r="M2074" s="6">
        <v>29371</v>
      </c>
    </row>
    <row r="2075" spans="1:13" x14ac:dyDescent="0.25">
      <c r="A2075" s="5" t="s">
        <v>262</v>
      </c>
      <c r="B2075" s="5" t="s">
        <v>139</v>
      </c>
      <c r="C2075" s="5" t="s">
        <v>270</v>
      </c>
      <c r="D2075" s="5" t="s">
        <v>6227</v>
      </c>
      <c r="E2075" s="8" t="s">
        <v>6228</v>
      </c>
      <c r="F2075" s="8" t="s">
        <v>6229</v>
      </c>
      <c r="G2075" s="5" t="s">
        <v>446</v>
      </c>
      <c r="H2075" s="6">
        <v>29106</v>
      </c>
      <c r="I2075" s="6">
        <v>29106</v>
      </c>
      <c r="J2075" s="7">
        <v>1</v>
      </c>
      <c r="K2075" s="6"/>
      <c r="L2075" s="6"/>
      <c r="M2075" s="6">
        <v>29106</v>
      </c>
    </row>
    <row r="2076" spans="1:13" x14ac:dyDescent="0.25">
      <c r="A2076" s="5" t="s">
        <v>262</v>
      </c>
      <c r="B2076" s="5" t="s">
        <v>139</v>
      </c>
      <c r="C2076" s="5" t="s">
        <v>270</v>
      </c>
      <c r="D2076" s="5" t="s">
        <v>6230</v>
      </c>
      <c r="E2076" s="8" t="s">
        <v>6231</v>
      </c>
      <c r="F2076" s="8" t="s">
        <v>6232</v>
      </c>
      <c r="G2076" s="5" t="s">
        <v>446</v>
      </c>
      <c r="H2076" s="6">
        <v>6068</v>
      </c>
      <c r="I2076" s="6">
        <v>6068</v>
      </c>
      <c r="J2076" s="7">
        <v>1</v>
      </c>
      <c r="K2076" s="6"/>
      <c r="L2076" s="6"/>
      <c r="M2076" s="6">
        <v>6068</v>
      </c>
    </row>
    <row r="2077" spans="1:13" ht="30" x14ac:dyDescent="0.25">
      <c r="A2077" s="5" t="s">
        <v>262</v>
      </c>
      <c r="B2077" s="5" t="s">
        <v>139</v>
      </c>
      <c r="C2077" s="5" t="s">
        <v>270</v>
      </c>
      <c r="D2077" s="5" t="s">
        <v>6233</v>
      </c>
      <c r="E2077" s="8" t="s">
        <v>6234</v>
      </c>
      <c r="F2077" s="8" t="s">
        <v>6235</v>
      </c>
      <c r="G2077" s="5" t="s">
        <v>446</v>
      </c>
      <c r="H2077" s="6">
        <v>28694</v>
      </c>
      <c r="I2077" s="6">
        <v>28694</v>
      </c>
      <c r="J2077" s="7">
        <v>0.9889</v>
      </c>
      <c r="K2077" s="6"/>
      <c r="L2077" s="6"/>
      <c r="M2077" s="6">
        <v>28694</v>
      </c>
    </row>
    <row r="2078" spans="1:13" ht="45" x14ac:dyDescent="0.25">
      <c r="A2078" s="5" t="s">
        <v>262</v>
      </c>
      <c r="B2078" s="5" t="s">
        <v>139</v>
      </c>
      <c r="C2078" s="5" t="s">
        <v>270</v>
      </c>
      <c r="D2078" s="5" t="s">
        <v>6236</v>
      </c>
      <c r="E2078" s="8" t="s">
        <v>6237</v>
      </c>
      <c r="F2078" s="8" t="s">
        <v>6104</v>
      </c>
      <c r="G2078" s="5" t="s">
        <v>446</v>
      </c>
      <c r="H2078" s="6">
        <v>6169</v>
      </c>
      <c r="I2078" s="6">
        <v>6169</v>
      </c>
      <c r="J2078" s="7">
        <v>1</v>
      </c>
      <c r="K2078" s="6"/>
      <c r="L2078" s="6"/>
      <c r="M2078" s="6">
        <v>6169</v>
      </c>
    </row>
    <row r="2079" spans="1:13" x14ac:dyDescent="0.25">
      <c r="A2079" s="5" t="s">
        <v>262</v>
      </c>
      <c r="B2079" s="5" t="s">
        <v>139</v>
      </c>
      <c r="C2079" s="5" t="s">
        <v>270</v>
      </c>
      <c r="D2079" s="5" t="s">
        <v>6238</v>
      </c>
      <c r="E2079" s="8" t="s">
        <v>6239</v>
      </c>
      <c r="F2079" s="8" t="s">
        <v>6240</v>
      </c>
      <c r="G2079" s="5" t="s">
        <v>446</v>
      </c>
      <c r="H2079" s="6">
        <v>29259</v>
      </c>
      <c r="I2079" s="6">
        <v>29259</v>
      </c>
      <c r="J2079" s="7">
        <v>1</v>
      </c>
      <c r="K2079" s="6"/>
      <c r="L2079" s="6"/>
      <c r="M2079" s="6">
        <v>29259</v>
      </c>
    </row>
    <row r="2080" spans="1:13" ht="30" x14ac:dyDescent="0.25">
      <c r="A2080" s="5" t="s">
        <v>262</v>
      </c>
      <c r="B2080" s="5" t="s">
        <v>139</v>
      </c>
      <c r="C2080" s="5" t="s">
        <v>270</v>
      </c>
      <c r="D2080" s="5" t="s">
        <v>6241</v>
      </c>
      <c r="E2080" s="8" t="s">
        <v>6242</v>
      </c>
      <c r="F2080" s="8" t="s">
        <v>6243</v>
      </c>
      <c r="G2080" s="5" t="s">
        <v>446</v>
      </c>
      <c r="H2080" s="6">
        <v>5712</v>
      </c>
      <c r="I2080" s="6">
        <v>5712</v>
      </c>
      <c r="J2080" s="7">
        <v>1</v>
      </c>
      <c r="K2080" s="6"/>
      <c r="L2080" s="6"/>
      <c r="M2080" s="6">
        <v>5712</v>
      </c>
    </row>
    <row r="2081" spans="1:13" x14ac:dyDescent="0.25">
      <c r="A2081" s="5" t="s">
        <v>262</v>
      </c>
      <c r="B2081" s="5" t="s">
        <v>139</v>
      </c>
      <c r="C2081" s="5" t="s">
        <v>270</v>
      </c>
      <c r="D2081" s="5" t="s">
        <v>6244</v>
      </c>
      <c r="E2081" s="8" t="s">
        <v>6245</v>
      </c>
      <c r="F2081" s="8" t="s">
        <v>6246</v>
      </c>
      <c r="G2081" s="5" t="s">
        <v>446</v>
      </c>
      <c r="H2081" s="6">
        <v>28665</v>
      </c>
      <c r="I2081" s="6">
        <v>28665</v>
      </c>
      <c r="J2081" s="7">
        <v>1</v>
      </c>
      <c r="K2081" s="6"/>
      <c r="L2081" s="6"/>
      <c r="M2081" s="6">
        <v>28665</v>
      </c>
    </row>
    <row r="2082" spans="1:13" x14ac:dyDescent="0.25">
      <c r="A2082" s="5" t="s">
        <v>262</v>
      </c>
      <c r="B2082" s="5" t="s">
        <v>139</v>
      </c>
      <c r="C2082" s="5" t="s">
        <v>270</v>
      </c>
      <c r="D2082" s="5" t="s">
        <v>6247</v>
      </c>
      <c r="E2082" s="8" t="s">
        <v>6248</v>
      </c>
      <c r="F2082" s="8" t="s">
        <v>6249</v>
      </c>
      <c r="G2082" s="5" t="s">
        <v>446</v>
      </c>
      <c r="H2082" s="6">
        <v>5040</v>
      </c>
      <c r="I2082" s="6">
        <v>5040</v>
      </c>
      <c r="J2082" s="7">
        <v>1</v>
      </c>
      <c r="K2082" s="6"/>
      <c r="L2082" s="6"/>
      <c r="M2082" s="6">
        <v>5040</v>
      </c>
    </row>
    <row r="2083" spans="1:13" ht="45" x14ac:dyDescent="0.25">
      <c r="A2083" s="5" t="s">
        <v>262</v>
      </c>
      <c r="B2083" s="5" t="s">
        <v>139</v>
      </c>
      <c r="C2083" s="5" t="s">
        <v>270</v>
      </c>
      <c r="D2083" s="5" t="s">
        <v>6250</v>
      </c>
      <c r="E2083" s="8" t="s">
        <v>6251</v>
      </c>
      <c r="F2083" s="8" t="s">
        <v>607</v>
      </c>
      <c r="G2083" s="5" t="s">
        <v>442</v>
      </c>
      <c r="H2083" s="6">
        <v>29098</v>
      </c>
      <c r="I2083" s="6">
        <v>13108</v>
      </c>
      <c r="J2083" s="7">
        <v>0.45050000000000001</v>
      </c>
      <c r="K2083" s="6"/>
      <c r="L2083" s="6"/>
      <c r="M2083" s="6">
        <v>13108</v>
      </c>
    </row>
    <row r="2084" spans="1:13" x14ac:dyDescent="0.25">
      <c r="A2084" s="5" t="s">
        <v>262</v>
      </c>
      <c r="B2084" s="5" t="s">
        <v>139</v>
      </c>
      <c r="C2084" s="5" t="s">
        <v>270</v>
      </c>
      <c r="D2084" s="5" t="s">
        <v>6252</v>
      </c>
      <c r="E2084" s="8" t="s">
        <v>6253</v>
      </c>
      <c r="F2084" s="8" t="s">
        <v>6254</v>
      </c>
      <c r="G2084" s="5" t="s">
        <v>446</v>
      </c>
      <c r="H2084" s="6">
        <v>5525</v>
      </c>
      <c r="I2084" s="6">
        <v>5525</v>
      </c>
      <c r="J2084" s="7">
        <v>1</v>
      </c>
      <c r="K2084" s="6"/>
      <c r="L2084" s="6"/>
      <c r="M2084" s="6">
        <v>5525</v>
      </c>
    </row>
    <row r="2085" spans="1:13" ht="30" x14ac:dyDescent="0.25">
      <c r="A2085" s="5" t="s">
        <v>262</v>
      </c>
      <c r="B2085" s="5" t="s">
        <v>139</v>
      </c>
      <c r="C2085" s="5" t="s">
        <v>270</v>
      </c>
      <c r="D2085" s="5" t="s">
        <v>6255</v>
      </c>
      <c r="E2085" s="8" t="s">
        <v>6256</v>
      </c>
      <c r="F2085" s="8" t="s">
        <v>5986</v>
      </c>
      <c r="G2085" s="5" t="s">
        <v>442</v>
      </c>
      <c r="H2085" s="6">
        <v>29400</v>
      </c>
      <c r="I2085" s="6">
        <v>16937</v>
      </c>
      <c r="J2085" s="7">
        <v>0.57609999999999995</v>
      </c>
      <c r="K2085" s="6"/>
      <c r="L2085" s="6"/>
      <c r="M2085" s="6">
        <v>16937</v>
      </c>
    </row>
    <row r="2086" spans="1:13" ht="30" x14ac:dyDescent="0.25">
      <c r="A2086" s="5" t="s">
        <v>262</v>
      </c>
      <c r="B2086" s="5" t="s">
        <v>139</v>
      </c>
      <c r="C2086" s="5" t="s">
        <v>270</v>
      </c>
      <c r="D2086" s="5" t="s">
        <v>6257</v>
      </c>
      <c r="E2086" s="8" t="s">
        <v>6258</v>
      </c>
      <c r="F2086" s="8" t="s">
        <v>6259</v>
      </c>
      <c r="G2086" s="5" t="s">
        <v>446</v>
      </c>
      <c r="H2086" s="6">
        <v>5051</v>
      </c>
      <c r="I2086" s="6">
        <v>5051</v>
      </c>
      <c r="J2086" s="7">
        <v>1</v>
      </c>
      <c r="K2086" s="6"/>
      <c r="L2086" s="6"/>
      <c r="M2086" s="6">
        <v>5051</v>
      </c>
    </row>
    <row r="2087" spans="1:13" ht="30" x14ac:dyDescent="0.25">
      <c r="A2087" s="5" t="s">
        <v>262</v>
      </c>
      <c r="B2087" s="5" t="s">
        <v>139</v>
      </c>
      <c r="C2087" s="5" t="s">
        <v>270</v>
      </c>
      <c r="D2087" s="5" t="s">
        <v>6260</v>
      </c>
      <c r="E2087" s="8" t="s">
        <v>6261</v>
      </c>
      <c r="F2087" s="8" t="s">
        <v>6262</v>
      </c>
      <c r="G2087" s="5" t="s">
        <v>446</v>
      </c>
      <c r="H2087" s="6">
        <v>5498</v>
      </c>
      <c r="I2087" s="6">
        <v>5498</v>
      </c>
      <c r="J2087" s="7">
        <v>1</v>
      </c>
      <c r="K2087" s="6"/>
      <c r="L2087" s="6"/>
      <c r="M2087" s="6">
        <v>5498</v>
      </c>
    </row>
    <row r="2088" spans="1:13" x14ac:dyDescent="0.25">
      <c r="A2088" s="5" t="s">
        <v>262</v>
      </c>
      <c r="B2088" s="5" t="s">
        <v>139</v>
      </c>
      <c r="C2088" s="5" t="s">
        <v>270</v>
      </c>
      <c r="D2088" s="5" t="s">
        <v>6263</v>
      </c>
      <c r="E2088" s="8" t="s">
        <v>6264</v>
      </c>
      <c r="F2088" s="8" t="s">
        <v>6265</v>
      </c>
      <c r="G2088" s="5" t="s">
        <v>446</v>
      </c>
      <c r="H2088" s="6">
        <v>29238</v>
      </c>
      <c r="I2088" s="6">
        <v>29238</v>
      </c>
      <c r="J2088" s="7">
        <v>1</v>
      </c>
      <c r="K2088" s="6"/>
      <c r="L2088" s="6"/>
      <c r="M2088" s="6">
        <v>29238</v>
      </c>
    </row>
    <row r="2089" spans="1:13" ht="30" x14ac:dyDescent="0.25">
      <c r="A2089" s="5" t="s">
        <v>262</v>
      </c>
      <c r="B2089" s="5" t="s">
        <v>139</v>
      </c>
      <c r="C2089" s="5" t="s">
        <v>270</v>
      </c>
      <c r="D2089" s="5" t="s">
        <v>6266</v>
      </c>
      <c r="E2089" s="8" t="s">
        <v>6267</v>
      </c>
      <c r="F2089" s="8" t="s">
        <v>6268</v>
      </c>
      <c r="G2089" s="5" t="s">
        <v>442</v>
      </c>
      <c r="H2089" s="6">
        <v>5040</v>
      </c>
      <c r="I2089" s="6"/>
      <c r="J2089" s="5"/>
      <c r="K2089" s="6">
        <v>5040</v>
      </c>
      <c r="L2089" s="6"/>
      <c r="M2089" s="6">
        <v>5040</v>
      </c>
    </row>
    <row r="2090" spans="1:13" x14ac:dyDescent="0.25">
      <c r="A2090" s="5" t="s">
        <v>262</v>
      </c>
      <c r="B2090" s="5" t="s">
        <v>139</v>
      </c>
      <c r="C2090" s="5" t="s">
        <v>270</v>
      </c>
      <c r="D2090" s="5" t="s">
        <v>6269</v>
      </c>
      <c r="E2090" s="8" t="s">
        <v>6270</v>
      </c>
      <c r="F2090" s="8" t="s">
        <v>6119</v>
      </c>
      <c r="G2090" s="5" t="s">
        <v>446</v>
      </c>
      <c r="H2090" s="6">
        <v>6300</v>
      </c>
      <c r="I2090" s="6">
        <v>6300</v>
      </c>
      <c r="J2090" s="7">
        <v>1</v>
      </c>
      <c r="K2090" s="6"/>
      <c r="L2090" s="6"/>
      <c r="M2090" s="6">
        <v>6300</v>
      </c>
    </row>
    <row r="2091" spans="1:13" x14ac:dyDescent="0.25">
      <c r="A2091" s="5" t="s">
        <v>262</v>
      </c>
      <c r="B2091" s="5" t="s">
        <v>139</v>
      </c>
      <c r="C2091" s="5" t="s">
        <v>270</v>
      </c>
      <c r="D2091" s="5" t="s">
        <v>6271</v>
      </c>
      <c r="E2091" s="8" t="s">
        <v>6272</v>
      </c>
      <c r="F2091" s="8" t="s">
        <v>6071</v>
      </c>
      <c r="G2091" s="5" t="s">
        <v>446</v>
      </c>
      <c r="H2091" s="6">
        <v>6300</v>
      </c>
      <c r="I2091" s="6">
        <v>6300</v>
      </c>
      <c r="J2091" s="7">
        <v>1</v>
      </c>
      <c r="K2091" s="6"/>
      <c r="L2091" s="6"/>
      <c r="M2091" s="6">
        <v>6300</v>
      </c>
    </row>
    <row r="2092" spans="1:13" x14ac:dyDescent="0.25">
      <c r="A2092" s="5" t="s">
        <v>262</v>
      </c>
      <c r="B2092" s="5" t="s">
        <v>139</v>
      </c>
      <c r="C2092" s="5" t="s">
        <v>270</v>
      </c>
      <c r="D2092" s="5" t="s">
        <v>6273</v>
      </c>
      <c r="E2092" s="8" t="s">
        <v>6274</v>
      </c>
      <c r="F2092" s="8" t="s">
        <v>6275</v>
      </c>
      <c r="G2092" s="5" t="s">
        <v>446</v>
      </c>
      <c r="H2092" s="6">
        <v>4405</v>
      </c>
      <c r="I2092" s="6">
        <v>4405</v>
      </c>
      <c r="J2092" s="7">
        <v>0.84030000000000005</v>
      </c>
      <c r="K2092" s="6"/>
      <c r="L2092" s="6"/>
      <c r="M2092" s="6">
        <v>4405</v>
      </c>
    </row>
    <row r="2093" spans="1:13" x14ac:dyDescent="0.25">
      <c r="A2093" s="5" t="s">
        <v>262</v>
      </c>
      <c r="B2093" s="5" t="s">
        <v>139</v>
      </c>
      <c r="C2093" s="5" t="s">
        <v>270</v>
      </c>
      <c r="D2093" s="5" t="s">
        <v>6276</v>
      </c>
      <c r="E2093" s="8" t="s">
        <v>6277</v>
      </c>
      <c r="F2093" s="8" t="s">
        <v>6278</v>
      </c>
      <c r="G2093" s="5" t="s">
        <v>446</v>
      </c>
      <c r="H2093" s="6">
        <v>16464</v>
      </c>
      <c r="I2093" s="6">
        <v>16464</v>
      </c>
      <c r="J2093" s="7">
        <v>1</v>
      </c>
      <c r="K2093" s="6"/>
      <c r="L2093" s="6"/>
      <c r="M2093" s="6">
        <v>16464</v>
      </c>
    </row>
    <row r="2094" spans="1:13" x14ac:dyDescent="0.25">
      <c r="A2094" s="5" t="s">
        <v>262</v>
      </c>
      <c r="B2094" s="5" t="s">
        <v>139</v>
      </c>
      <c r="C2094" s="5" t="s">
        <v>270</v>
      </c>
      <c r="D2094" s="5" t="s">
        <v>6279</v>
      </c>
      <c r="E2094" s="8" t="s">
        <v>6280</v>
      </c>
      <c r="F2094" s="8" t="s">
        <v>6281</v>
      </c>
      <c r="G2094" s="5" t="s">
        <v>446</v>
      </c>
      <c r="H2094" s="6">
        <v>4701</v>
      </c>
      <c r="I2094" s="6">
        <v>4701</v>
      </c>
      <c r="J2094" s="7">
        <v>1</v>
      </c>
      <c r="K2094" s="6"/>
      <c r="L2094" s="6"/>
      <c r="M2094" s="6">
        <v>4701</v>
      </c>
    </row>
    <row r="2095" spans="1:13" x14ac:dyDescent="0.25">
      <c r="A2095" s="5" t="s">
        <v>262</v>
      </c>
      <c r="B2095" s="5" t="s">
        <v>139</v>
      </c>
      <c r="C2095" s="5" t="s">
        <v>270</v>
      </c>
      <c r="D2095" s="5" t="s">
        <v>6282</v>
      </c>
      <c r="E2095" s="8" t="s">
        <v>6283</v>
      </c>
      <c r="F2095" s="8" t="s">
        <v>6284</v>
      </c>
      <c r="G2095" s="5" t="s">
        <v>446</v>
      </c>
      <c r="H2095" s="6">
        <v>6300</v>
      </c>
      <c r="I2095" s="6">
        <v>6300</v>
      </c>
      <c r="J2095" s="7">
        <v>1</v>
      </c>
      <c r="K2095" s="6"/>
      <c r="L2095" s="6"/>
      <c r="M2095" s="6">
        <v>6300</v>
      </c>
    </row>
    <row r="2096" spans="1:13" x14ac:dyDescent="0.25">
      <c r="A2096" s="5" t="s">
        <v>262</v>
      </c>
      <c r="B2096" s="5" t="s">
        <v>139</v>
      </c>
      <c r="C2096" s="5" t="s">
        <v>270</v>
      </c>
      <c r="D2096" s="5" t="s">
        <v>6285</v>
      </c>
      <c r="E2096" s="8" t="s">
        <v>6286</v>
      </c>
      <c r="F2096" s="8" t="s">
        <v>6287</v>
      </c>
      <c r="G2096" s="5" t="s">
        <v>446</v>
      </c>
      <c r="H2096" s="6">
        <v>5037</v>
      </c>
      <c r="I2096" s="6">
        <v>5037</v>
      </c>
      <c r="J2096" s="7">
        <v>1</v>
      </c>
      <c r="K2096" s="6"/>
      <c r="L2096" s="6"/>
      <c r="M2096" s="6">
        <v>5037</v>
      </c>
    </row>
    <row r="2097" spans="1:13" ht="30" x14ac:dyDescent="0.25">
      <c r="A2097" s="5" t="s">
        <v>262</v>
      </c>
      <c r="B2097" s="5" t="s">
        <v>139</v>
      </c>
      <c r="C2097" s="5" t="s">
        <v>270</v>
      </c>
      <c r="D2097" s="5" t="s">
        <v>6288</v>
      </c>
      <c r="E2097" s="8" t="s">
        <v>6289</v>
      </c>
      <c r="F2097" s="8" t="s">
        <v>6290</v>
      </c>
      <c r="G2097" s="5" t="s">
        <v>446</v>
      </c>
      <c r="H2097" s="6">
        <v>5040</v>
      </c>
      <c r="I2097" s="6">
        <v>5040</v>
      </c>
      <c r="J2097" s="7">
        <v>1</v>
      </c>
      <c r="K2097" s="6"/>
      <c r="L2097" s="6"/>
      <c r="M2097" s="6">
        <v>5040</v>
      </c>
    </row>
    <row r="2098" spans="1:13" ht="45" x14ac:dyDescent="0.25">
      <c r="A2098" s="5" t="s">
        <v>262</v>
      </c>
      <c r="B2098" s="5" t="s">
        <v>139</v>
      </c>
      <c r="C2098" s="5" t="s">
        <v>270</v>
      </c>
      <c r="D2098" s="5" t="s">
        <v>6291</v>
      </c>
      <c r="E2098" s="8" t="s">
        <v>6292</v>
      </c>
      <c r="F2098" s="8" t="s">
        <v>6293</v>
      </c>
      <c r="G2098" s="5" t="s">
        <v>442</v>
      </c>
      <c r="H2098" s="6">
        <v>29109</v>
      </c>
      <c r="I2098" s="6"/>
      <c r="J2098" s="5"/>
      <c r="K2098" s="6"/>
      <c r="L2098" s="6"/>
      <c r="M2098" s="6"/>
    </row>
    <row r="2099" spans="1:13" ht="45" x14ac:dyDescent="0.25">
      <c r="A2099" s="5" t="s">
        <v>262</v>
      </c>
      <c r="B2099" s="5" t="s">
        <v>139</v>
      </c>
      <c r="C2099" s="5" t="s">
        <v>270</v>
      </c>
      <c r="D2099" s="5" t="s">
        <v>6294</v>
      </c>
      <c r="E2099" s="8" t="s">
        <v>6295</v>
      </c>
      <c r="F2099" s="8" t="s">
        <v>6296</v>
      </c>
      <c r="G2099" s="5" t="s">
        <v>446</v>
      </c>
      <c r="H2099" s="6">
        <v>15750</v>
      </c>
      <c r="I2099" s="6">
        <v>15750</v>
      </c>
      <c r="J2099" s="7">
        <v>1</v>
      </c>
      <c r="K2099" s="6"/>
      <c r="L2099" s="6"/>
      <c r="M2099" s="6">
        <v>15750</v>
      </c>
    </row>
    <row r="2100" spans="1:13" ht="45" x14ac:dyDescent="0.25">
      <c r="A2100" s="5" t="s">
        <v>262</v>
      </c>
      <c r="B2100" s="5" t="s">
        <v>139</v>
      </c>
      <c r="C2100" s="5" t="s">
        <v>270</v>
      </c>
      <c r="D2100" s="5" t="s">
        <v>6297</v>
      </c>
      <c r="E2100" s="8" t="s">
        <v>6298</v>
      </c>
      <c r="F2100" s="8" t="s">
        <v>6299</v>
      </c>
      <c r="G2100" s="5" t="s">
        <v>446</v>
      </c>
      <c r="H2100" s="6">
        <v>29324</v>
      </c>
      <c r="I2100" s="6">
        <v>29324</v>
      </c>
      <c r="J2100" s="7">
        <v>1</v>
      </c>
      <c r="K2100" s="6"/>
      <c r="L2100" s="6"/>
      <c r="M2100" s="6">
        <v>29324</v>
      </c>
    </row>
    <row r="2101" spans="1:13" x14ac:dyDescent="0.25">
      <c r="A2101" s="5" t="s">
        <v>262</v>
      </c>
      <c r="B2101" s="5" t="s">
        <v>139</v>
      </c>
      <c r="C2101" s="5" t="s">
        <v>270</v>
      </c>
      <c r="D2101" s="5" t="s">
        <v>6300</v>
      </c>
      <c r="E2101" s="8" t="s">
        <v>6301</v>
      </c>
      <c r="F2101" s="8" t="s">
        <v>6149</v>
      </c>
      <c r="G2101" s="5" t="s">
        <v>446</v>
      </c>
      <c r="H2101" s="6">
        <v>4701</v>
      </c>
      <c r="I2101" s="6">
        <v>4701</v>
      </c>
      <c r="J2101" s="7">
        <v>1</v>
      </c>
      <c r="K2101" s="6"/>
      <c r="L2101" s="6"/>
      <c r="M2101" s="6">
        <v>4701</v>
      </c>
    </row>
    <row r="2102" spans="1:13" ht="30" x14ac:dyDescent="0.25">
      <c r="A2102" s="5" t="s">
        <v>262</v>
      </c>
      <c r="B2102" s="5" t="s">
        <v>139</v>
      </c>
      <c r="C2102" s="5" t="s">
        <v>270</v>
      </c>
      <c r="D2102" s="5" t="s">
        <v>6302</v>
      </c>
      <c r="E2102" s="8" t="s">
        <v>6303</v>
      </c>
      <c r="F2102" s="8" t="s">
        <v>5617</v>
      </c>
      <c r="G2102" s="5" t="s">
        <v>446</v>
      </c>
      <c r="H2102" s="6">
        <v>6300</v>
      </c>
      <c r="I2102" s="6">
        <v>6300</v>
      </c>
      <c r="J2102" s="7">
        <v>1</v>
      </c>
      <c r="K2102" s="6"/>
      <c r="L2102" s="6"/>
      <c r="M2102" s="6">
        <v>6300</v>
      </c>
    </row>
    <row r="2103" spans="1:13" ht="30" x14ac:dyDescent="0.25">
      <c r="A2103" s="5" t="s">
        <v>262</v>
      </c>
      <c r="B2103" s="5" t="s">
        <v>139</v>
      </c>
      <c r="C2103" s="5" t="s">
        <v>270</v>
      </c>
      <c r="D2103" s="5" t="s">
        <v>6304</v>
      </c>
      <c r="E2103" s="8" t="s">
        <v>6305</v>
      </c>
      <c r="F2103" s="8" t="s">
        <v>6306</v>
      </c>
      <c r="G2103" s="5" t="s">
        <v>446</v>
      </c>
      <c r="H2103" s="6">
        <v>3548</v>
      </c>
      <c r="I2103" s="6">
        <v>3548</v>
      </c>
      <c r="J2103" s="7">
        <v>1</v>
      </c>
      <c r="K2103" s="6"/>
      <c r="L2103" s="6"/>
      <c r="M2103" s="6">
        <v>3548</v>
      </c>
    </row>
    <row r="2104" spans="1:13" ht="60" x14ac:dyDescent="0.25">
      <c r="A2104" s="5" t="s">
        <v>262</v>
      </c>
      <c r="B2104" s="5" t="s">
        <v>139</v>
      </c>
      <c r="C2104" s="5" t="s">
        <v>270</v>
      </c>
      <c r="D2104" s="5" t="s">
        <v>6307</v>
      </c>
      <c r="E2104" s="8" t="s">
        <v>6308</v>
      </c>
      <c r="F2104" s="8" t="s">
        <v>602</v>
      </c>
      <c r="G2104" s="5" t="s">
        <v>446</v>
      </c>
      <c r="H2104" s="6">
        <v>29084</v>
      </c>
      <c r="I2104" s="6">
        <v>29084</v>
      </c>
      <c r="J2104" s="7">
        <v>0.98929999999999996</v>
      </c>
      <c r="K2104" s="6"/>
      <c r="L2104" s="6"/>
      <c r="M2104" s="6">
        <v>29084</v>
      </c>
    </row>
    <row r="2105" spans="1:13" ht="30" x14ac:dyDescent="0.25">
      <c r="A2105" s="5" t="s">
        <v>262</v>
      </c>
      <c r="B2105" s="5" t="s">
        <v>139</v>
      </c>
      <c r="C2105" s="5" t="s">
        <v>270</v>
      </c>
      <c r="D2105" s="5" t="s">
        <v>6309</v>
      </c>
      <c r="E2105" s="8" t="s">
        <v>6310</v>
      </c>
      <c r="F2105" s="8" t="s">
        <v>6311</v>
      </c>
      <c r="G2105" s="5" t="s">
        <v>446</v>
      </c>
      <c r="H2105" s="6">
        <v>29194</v>
      </c>
      <c r="I2105" s="6">
        <v>29194</v>
      </c>
      <c r="J2105" s="7">
        <v>1</v>
      </c>
      <c r="K2105" s="6"/>
      <c r="L2105" s="6"/>
      <c r="M2105" s="6">
        <v>29194</v>
      </c>
    </row>
    <row r="2106" spans="1:13" ht="30" x14ac:dyDescent="0.25">
      <c r="A2106" s="5" t="s">
        <v>262</v>
      </c>
      <c r="B2106" s="5" t="s">
        <v>139</v>
      </c>
      <c r="C2106" s="5" t="s">
        <v>270</v>
      </c>
      <c r="D2106" s="5" t="s">
        <v>6312</v>
      </c>
      <c r="E2106" s="8" t="s">
        <v>6313</v>
      </c>
      <c r="F2106" s="8" t="s">
        <v>6068</v>
      </c>
      <c r="G2106" s="5" t="s">
        <v>442</v>
      </c>
      <c r="H2106" s="6">
        <v>6300</v>
      </c>
      <c r="I2106" s="6"/>
      <c r="J2106" s="5"/>
      <c r="K2106" s="6"/>
      <c r="L2106" s="6"/>
      <c r="M2106" s="6"/>
    </row>
    <row r="2107" spans="1:13" ht="30" x14ac:dyDescent="0.25">
      <c r="A2107" s="5" t="s">
        <v>262</v>
      </c>
      <c r="B2107" s="5" t="s">
        <v>139</v>
      </c>
      <c r="C2107" s="5" t="s">
        <v>270</v>
      </c>
      <c r="D2107" s="5" t="s">
        <v>6314</v>
      </c>
      <c r="E2107" s="8" t="s">
        <v>6315</v>
      </c>
      <c r="F2107" s="8" t="s">
        <v>6152</v>
      </c>
      <c r="G2107" s="5" t="s">
        <v>446</v>
      </c>
      <c r="H2107" s="6">
        <v>6300</v>
      </c>
      <c r="I2107" s="6">
        <v>6300</v>
      </c>
      <c r="J2107" s="7">
        <v>1</v>
      </c>
      <c r="K2107" s="6"/>
      <c r="L2107" s="6"/>
      <c r="M2107" s="6">
        <v>6300</v>
      </c>
    </row>
    <row r="2108" spans="1:13" x14ac:dyDescent="0.25">
      <c r="A2108" s="5" t="s">
        <v>262</v>
      </c>
      <c r="B2108" s="5" t="s">
        <v>139</v>
      </c>
      <c r="C2108" s="5" t="s">
        <v>270</v>
      </c>
      <c r="D2108" s="5" t="s">
        <v>6316</v>
      </c>
      <c r="E2108" s="8" t="s">
        <v>6317</v>
      </c>
      <c r="F2108" s="8" t="s">
        <v>6184</v>
      </c>
      <c r="G2108" s="5" t="s">
        <v>446</v>
      </c>
      <c r="H2108" s="6">
        <v>4990</v>
      </c>
      <c r="I2108" s="6">
        <v>4990</v>
      </c>
      <c r="J2108" s="7">
        <v>1</v>
      </c>
      <c r="K2108" s="6"/>
      <c r="L2108" s="6"/>
      <c r="M2108" s="6">
        <v>4990</v>
      </c>
    </row>
    <row r="2109" spans="1:13" x14ac:dyDescent="0.25">
      <c r="A2109" s="5" t="s">
        <v>262</v>
      </c>
      <c r="B2109" s="5" t="s">
        <v>139</v>
      </c>
      <c r="C2109" s="5" t="s">
        <v>270</v>
      </c>
      <c r="D2109" s="5" t="s">
        <v>6318</v>
      </c>
      <c r="E2109" s="8" t="s">
        <v>6319</v>
      </c>
      <c r="F2109" s="8" t="s">
        <v>6320</v>
      </c>
      <c r="G2109" s="5" t="s">
        <v>446</v>
      </c>
      <c r="H2109" s="6">
        <v>6300</v>
      </c>
      <c r="I2109" s="6">
        <v>6300</v>
      </c>
      <c r="J2109" s="7">
        <v>1</v>
      </c>
      <c r="K2109" s="6"/>
      <c r="L2109" s="6"/>
      <c r="M2109" s="6">
        <v>6300</v>
      </c>
    </row>
    <row r="2110" spans="1:13" ht="30" x14ac:dyDescent="0.25">
      <c r="A2110" s="5" t="s">
        <v>262</v>
      </c>
      <c r="B2110" s="5" t="s">
        <v>139</v>
      </c>
      <c r="C2110" s="5" t="s">
        <v>270</v>
      </c>
      <c r="D2110" s="5" t="s">
        <v>6321</v>
      </c>
      <c r="E2110" s="8" t="s">
        <v>6322</v>
      </c>
      <c r="F2110" s="8" t="s">
        <v>6323</v>
      </c>
      <c r="G2110" s="5" t="s">
        <v>446</v>
      </c>
      <c r="H2110" s="6">
        <v>29400</v>
      </c>
      <c r="I2110" s="6">
        <v>29400</v>
      </c>
      <c r="J2110" s="7">
        <v>1</v>
      </c>
      <c r="K2110" s="6"/>
      <c r="L2110" s="6"/>
      <c r="M2110" s="6">
        <v>29400</v>
      </c>
    </row>
    <row r="2111" spans="1:13" x14ac:dyDescent="0.25">
      <c r="A2111" s="5" t="s">
        <v>262</v>
      </c>
      <c r="B2111" s="5" t="s">
        <v>139</v>
      </c>
      <c r="C2111" s="5" t="s">
        <v>270</v>
      </c>
      <c r="D2111" s="5" t="s">
        <v>6324</v>
      </c>
      <c r="E2111" s="8" t="s">
        <v>6325</v>
      </c>
      <c r="F2111" s="8" t="s">
        <v>6175</v>
      </c>
      <c r="G2111" s="5" t="s">
        <v>446</v>
      </c>
      <c r="H2111" s="6">
        <v>5431</v>
      </c>
      <c r="I2111" s="6">
        <v>5431</v>
      </c>
      <c r="J2111" s="7">
        <v>0.86199999999999999</v>
      </c>
      <c r="K2111" s="6"/>
      <c r="L2111" s="6"/>
      <c r="M2111" s="6">
        <v>5431</v>
      </c>
    </row>
    <row r="2112" spans="1:13" ht="30" x14ac:dyDescent="0.25">
      <c r="A2112" s="5" t="s">
        <v>262</v>
      </c>
      <c r="B2112" s="5" t="s">
        <v>139</v>
      </c>
      <c r="C2112" s="5" t="s">
        <v>270</v>
      </c>
      <c r="D2112" s="5" t="s">
        <v>6326</v>
      </c>
      <c r="E2112" s="8" t="s">
        <v>6327</v>
      </c>
      <c r="F2112" s="8" t="s">
        <v>6328</v>
      </c>
      <c r="G2112" s="5" t="s">
        <v>446</v>
      </c>
      <c r="H2112" s="6">
        <v>22285</v>
      </c>
      <c r="I2112" s="6">
        <v>22285</v>
      </c>
      <c r="J2112" s="7">
        <v>0.8901</v>
      </c>
      <c r="K2112" s="6"/>
      <c r="L2112" s="6"/>
      <c r="M2112" s="6">
        <v>22285</v>
      </c>
    </row>
    <row r="2113" spans="1:13" x14ac:dyDescent="0.25">
      <c r="A2113" s="5" t="s">
        <v>262</v>
      </c>
      <c r="B2113" s="5" t="s">
        <v>139</v>
      </c>
      <c r="C2113" s="5" t="s">
        <v>270</v>
      </c>
      <c r="D2113" s="5" t="s">
        <v>6329</v>
      </c>
      <c r="E2113" s="8" t="s">
        <v>6330</v>
      </c>
      <c r="F2113" s="8" t="s">
        <v>6331</v>
      </c>
      <c r="G2113" s="5" t="s">
        <v>446</v>
      </c>
      <c r="H2113" s="6">
        <v>28812</v>
      </c>
      <c r="I2113" s="6">
        <v>28812</v>
      </c>
      <c r="J2113" s="7">
        <v>1</v>
      </c>
      <c r="K2113" s="6"/>
      <c r="L2113" s="6"/>
      <c r="M2113" s="6">
        <v>28812</v>
      </c>
    </row>
    <row r="2114" spans="1:13" ht="30" x14ac:dyDescent="0.25">
      <c r="A2114" s="5" t="s">
        <v>262</v>
      </c>
      <c r="B2114" s="5" t="s">
        <v>139</v>
      </c>
      <c r="C2114" s="5" t="s">
        <v>270</v>
      </c>
      <c r="D2114" s="5" t="s">
        <v>6332</v>
      </c>
      <c r="E2114" s="8" t="s">
        <v>6333</v>
      </c>
      <c r="F2114" s="8" t="s">
        <v>455</v>
      </c>
      <c r="G2114" s="5" t="s">
        <v>442</v>
      </c>
      <c r="H2114" s="6">
        <v>11407</v>
      </c>
      <c r="I2114" s="6">
        <v>3854</v>
      </c>
      <c r="J2114" s="7">
        <v>0.33789999999999998</v>
      </c>
      <c r="K2114" s="6"/>
      <c r="L2114" s="6"/>
      <c r="M2114" s="6">
        <v>3854</v>
      </c>
    </row>
    <row r="2115" spans="1:13" x14ac:dyDescent="0.25">
      <c r="A2115" s="5" t="s">
        <v>262</v>
      </c>
      <c r="B2115" s="5" t="s">
        <v>139</v>
      </c>
      <c r="C2115" s="5" t="s">
        <v>270</v>
      </c>
      <c r="D2115" s="5" t="s">
        <v>6334</v>
      </c>
      <c r="E2115" s="8" t="s">
        <v>6335</v>
      </c>
      <c r="F2115" s="8" t="s">
        <v>6336</v>
      </c>
      <c r="G2115" s="5" t="s">
        <v>446</v>
      </c>
      <c r="H2115" s="6">
        <v>4741</v>
      </c>
      <c r="I2115" s="6">
        <v>4741</v>
      </c>
      <c r="J2115" s="7">
        <v>1</v>
      </c>
      <c r="K2115" s="6"/>
      <c r="L2115" s="6"/>
      <c r="M2115" s="6">
        <v>4741</v>
      </c>
    </row>
    <row r="2116" spans="1:13" ht="30" x14ac:dyDescent="0.25">
      <c r="A2116" s="5" t="s">
        <v>262</v>
      </c>
      <c r="B2116" s="5" t="s">
        <v>139</v>
      </c>
      <c r="C2116" s="5" t="s">
        <v>270</v>
      </c>
      <c r="D2116" s="5" t="s">
        <v>6337</v>
      </c>
      <c r="E2116" s="8" t="s">
        <v>6338</v>
      </c>
      <c r="F2116" s="8" t="s">
        <v>6339</v>
      </c>
      <c r="G2116" s="5" t="s">
        <v>442</v>
      </c>
      <c r="H2116" s="6">
        <v>6300</v>
      </c>
      <c r="I2116" s="6"/>
      <c r="J2116" s="5"/>
      <c r="K2116" s="6"/>
      <c r="L2116" s="6"/>
      <c r="M2116" s="6"/>
    </row>
    <row r="2117" spans="1:13" x14ac:dyDescent="0.25">
      <c r="A2117" s="5" t="s">
        <v>262</v>
      </c>
      <c r="B2117" s="5" t="s">
        <v>139</v>
      </c>
      <c r="C2117" s="5" t="s">
        <v>270</v>
      </c>
      <c r="D2117" s="5" t="s">
        <v>6340</v>
      </c>
      <c r="E2117" s="8" t="s">
        <v>6341</v>
      </c>
      <c r="F2117" s="8" t="s">
        <v>6342</v>
      </c>
      <c r="G2117" s="5" t="s">
        <v>446</v>
      </c>
      <c r="H2117" s="6">
        <v>4911</v>
      </c>
      <c r="I2117" s="6">
        <v>4911</v>
      </c>
      <c r="J2117" s="7">
        <v>0.77969999999999995</v>
      </c>
      <c r="K2117" s="6"/>
      <c r="L2117" s="6"/>
      <c r="M2117" s="6">
        <v>4911</v>
      </c>
    </row>
    <row r="2118" spans="1:13" x14ac:dyDescent="0.25">
      <c r="A2118" s="5" t="s">
        <v>262</v>
      </c>
      <c r="B2118" s="5" t="s">
        <v>139</v>
      </c>
      <c r="C2118" s="5" t="s">
        <v>270</v>
      </c>
      <c r="D2118" s="5" t="s">
        <v>6343</v>
      </c>
      <c r="E2118" s="8" t="s">
        <v>6344</v>
      </c>
      <c r="F2118" s="8" t="s">
        <v>6345</v>
      </c>
      <c r="G2118" s="5" t="s">
        <v>446</v>
      </c>
      <c r="H2118" s="6">
        <v>6300</v>
      </c>
      <c r="I2118" s="6">
        <v>6300</v>
      </c>
      <c r="J2118" s="7">
        <v>1</v>
      </c>
      <c r="K2118" s="6"/>
      <c r="L2118" s="6"/>
      <c r="M2118" s="6">
        <v>6300</v>
      </c>
    </row>
    <row r="2119" spans="1:13" ht="30" x14ac:dyDescent="0.25">
      <c r="A2119" s="5" t="s">
        <v>262</v>
      </c>
      <c r="B2119" s="5" t="s">
        <v>139</v>
      </c>
      <c r="C2119" s="5" t="s">
        <v>270</v>
      </c>
      <c r="D2119" s="5" t="s">
        <v>6346</v>
      </c>
      <c r="E2119" s="8" t="s">
        <v>6347</v>
      </c>
      <c r="F2119" s="8" t="s">
        <v>6348</v>
      </c>
      <c r="G2119" s="5" t="s">
        <v>446</v>
      </c>
      <c r="H2119" s="6">
        <v>6220</v>
      </c>
      <c r="I2119" s="6">
        <v>6220</v>
      </c>
      <c r="J2119" s="7">
        <v>0.98729999999999996</v>
      </c>
      <c r="K2119" s="6"/>
      <c r="L2119" s="6"/>
      <c r="M2119" s="6">
        <v>6220</v>
      </c>
    </row>
    <row r="2120" spans="1:13" ht="30" x14ac:dyDescent="0.25">
      <c r="A2120" s="5" t="s">
        <v>262</v>
      </c>
      <c r="B2120" s="5" t="s">
        <v>139</v>
      </c>
      <c r="C2120" s="5" t="s">
        <v>270</v>
      </c>
      <c r="D2120" s="5" t="s">
        <v>6349</v>
      </c>
      <c r="E2120" s="8" t="s">
        <v>6350</v>
      </c>
      <c r="F2120" s="8" t="s">
        <v>6351</v>
      </c>
      <c r="G2120" s="5" t="s">
        <v>446</v>
      </c>
      <c r="H2120" s="6">
        <v>29106</v>
      </c>
      <c r="I2120" s="6">
        <v>29106</v>
      </c>
      <c r="J2120" s="7">
        <v>1</v>
      </c>
      <c r="K2120" s="6"/>
      <c r="L2120" s="6"/>
      <c r="M2120" s="6">
        <v>29106</v>
      </c>
    </row>
    <row r="2121" spans="1:13" x14ac:dyDescent="0.25">
      <c r="A2121" s="5" t="s">
        <v>262</v>
      </c>
      <c r="B2121" s="5" t="s">
        <v>139</v>
      </c>
      <c r="C2121" s="5" t="s">
        <v>270</v>
      </c>
      <c r="D2121" s="5" t="s">
        <v>6352</v>
      </c>
      <c r="E2121" s="8" t="s">
        <v>6353</v>
      </c>
      <c r="F2121" s="8" t="s">
        <v>6354</v>
      </c>
      <c r="G2121" s="5" t="s">
        <v>442</v>
      </c>
      <c r="H2121" s="6">
        <v>6299</v>
      </c>
      <c r="I2121" s="6"/>
      <c r="J2121" s="5"/>
      <c r="K2121" s="6"/>
      <c r="L2121" s="6"/>
      <c r="M2121" s="6"/>
    </row>
    <row r="2122" spans="1:13" ht="30" x14ac:dyDescent="0.25">
      <c r="A2122" s="5" t="s">
        <v>262</v>
      </c>
      <c r="B2122" s="5" t="s">
        <v>139</v>
      </c>
      <c r="C2122" s="5" t="s">
        <v>270</v>
      </c>
      <c r="D2122" s="5" t="s">
        <v>6355</v>
      </c>
      <c r="E2122" s="8" t="s">
        <v>6356</v>
      </c>
      <c r="F2122" s="8" t="s">
        <v>6357</v>
      </c>
      <c r="G2122" s="5" t="s">
        <v>446</v>
      </c>
      <c r="H2122" s="6">
        <v>4414</v>
      </c>
      <c r="I2122" s="6">
        <v>4414</v>
      </c>
      <c r="J2122" s="7">
        <v>0.91349999999999998</v>
      </c>
      <c r="K2122" s="6"/>
      <c r="L2122" s="6"/>
      <c r="M2122" s="6">
        <v>4414</v>
      </c>
    </row>
    <row r="2123" spans="1:13" ht="30" x14ac:dyDescent="0.25">
      <c r="A2123" s="5" t="s">
        <v>262</v>
      </c>
      <c r="B2123" s="5" t="s">
        <v>139</v>
      </c>
      <c r="C2123" s="5" t="s">
        <v>270</v>
      </c>
      <c r="D2123" s="5" t="s">
        <v>6358</v>
      </c>
      <c r="E2123" s="8" t="s">
        <v>6359</v>
      </c>
      <c r="F2123" s="8" t="s">
        <v>6360</v>
      </c>
      <c r="G2123" s="5" t="s">
        <v>442</v>
      </c>
      <c r="H2123" s="6">
        <v>6290</v>
      </c>
      <c r="I2123" s="6"/>
      <c r="J2123" s="5"/>
      <c r="K2123" s="6">
        <v>6290</v>
      </c>
      <c r="L2123" s="6"/>
      <c r="M2123" s="6">
        <v>6290</v>
      </c>
    </row>
    <row r="2124" spans="1:13" x14ac:dyDescent="0.25">
      <c r="A2124" s="5" t="s">
        <v>262</v>
      </c>
      <c r="B2124" s="5" t="s">
        <v>139</v>
      </c>
      <c r="C2124" s="5" t="s">
        <v>270</v>
      </c>
      <c r="D2124" s="5" t="s">
        <v>6361</v>
      </c>
      <c r="E2124" s="8" t="s">
        <v>6362</v>
      </c>
      <c r="F2124" s="8" t="s">
        <v>6363</v>
      </c>
      <c r="G2124" s="5" t="s">
        <v>446</v>
      </c>
      <c r="H2124" s="6">
        <v>3313</v>
      </c>
      <c r="I2124" s="6">
        <v>3313</v>
      </c>
      <c r="J2124" s="7">
        <v>0.626</v>
      </c>
      <c r="K2124" s="6"/>
      <c r="L2124" s="6"/>
      <c r="M2124" s="6">
        <v>3313</v>
      </c>
    </row>
    <row r="2125" spans="1:13" x14ac:dyDescent="0.25">
      <c r="A2125" s="5" t="s">
        <v>262</v>
      </c>
      <c r="B2125" s="5" t="s">
        <v>139</v>
      </c>
      <c r="C2125" s="5" t="s">
        <v>270</v>
      </c>
      <c r="D2125" s="5" t="s">
        <v>6364</v>
      </c>
      <c r="E2125" s="8" t="s">
        <v>6365</v>
      </c>
      <c r="F2125" s="8" t="s">
        <v>6363</v>
      </c>
      <c r="G2125" s="5" t="s">
        <v>442</v>
      </c>
      <c r="H2125" s="6">
        <v>29400</v>
      </c>
      <c r="I2125" s="6"/>
      <c r="J2125" s="5"/>
      <c r="K2125" s="6"/>
      <c r="L2125" s="6"/>
      <c r="M2125" s="6"/>
    </row>
    <row r="2126" spans="1:13" x14ac:dyDescent="0.25">
      <c r="A2126" s="5" t="s">
        <v>262</v>
      </c>
      <c r="B2126" s="5" t="s">
        <v>139</v>
      </c>
      <c r="C2126" s="5" t="s">
        <v>270</v>
      </c>
      <c r="D2126" s="5" t="s">
        <v>6366</v>
      </c>
      <c r="E2126" s="8" t="s">
        <v>6367</v>
      </c>
      <c r="F2126" s="8" t="s">
        <v>6368</v>
      </c>
      <c r="G2126" s="5" t="s">
        <v>446</v>
      </c>
      <c r="H2126" s="6">
        <v>11582</v>
      </c>
      <c r="I2126" s="6">
        <v>11582</v>
      </c>
      <c r="J2126" s="7">
        <v>0.99250000000000005</v>
      </c>
      <c r="K2126" s="6"/>
      <c r="L2126" s="6"/>
      <c r="M2126" s="6">
        <v>11582</v>
      </c>
    </row>
    <row r="2127" spans="1:13" ht="45" x14ac:dyDescent="0.25">
      <c r="A2127" s="5" t="s">
        <v>262</v>
      </c>
      <c r="B2127" s="5" t="s">
        <v>139</v>
      </c>
      <c r="C2127" s="5" t="s">
        <v>270</v>
      </c>
      <c r="D2127" s="5" t="s">
        <v>6369</v>
      </c>
      <c r="E2127" s="8" t="s">
        <v>6370</v>
      </c>
      <c r="F2127" s="8" t="s">
        <v>6128</v>
      </c>
      <c r="G2127" s="5" t="s">
        <v>446</v>
      </c>
      <c r="H2127" s="6">
        <v>28963</v>
      </c>
      <c r="I2127" s="6">
        <v>28963</v>
      </c>
      <c r="J2127" s="7">
        <v>1</v>
      </c>
      <c r="K2127" s="6"/>
      <c r="L2127" s="6"/>
      <c r="M2127" s="6">
        <v>28963</v>
      </c>
    </row>
    <row r="2128" spans="1:13" x14ac:dyDescent="0.25">
      <c r="A2128" s="5" t="s">
        <v>262</v>
      </c>
      <c r="B2128" s="5" t="s">
        <v>139</v>
      </c>
      <c r="C2128" s="5" t="s">
        <v>270</v>
      </c>
      <c r="D2128" s="5" t="s">
        <v>6371</v>
      </c>
      <c r="E2128" s="8" t="s">
        <v>6372</v>
      </c>
      <c r="F2128" s="8" t="s">
        <v>6373</v>
      </c>
      <c r="G2128" s="5" t="s">
        <v>446</v>
      </c>
      <c r="H2128" s="6">
        <v>6300</v>
      </c>
      <c r="I2128" s="6">
        <v>6300</v>
      </c>
      <c r="J2128" s="7">
        <v>1</v>
      </c>
      <c r="K2128" s="6"/>
      <c r="L2128" s="6"/>
      <c r="M2128" s="6">
        <v>6300</v>
      </c>
    </row>
    <row r="2129" spans="1:13" ht="60" x14ac:dyDescent="0.25">
      <c r="A2129" s="5" t="s">
        <v>262</v>
      </c>
      <c r="B2129" s="5" t="s">
        <v>139</v>
      </c>
      <c r="C2129" s="5" t="s">
        <v>270</v>
      </c>
      <c r="D2129" s="5" t="s">
        <v>6374</v>
      </c>
      <c r="E2129" s="8" t="s">
        <v>6375</v>
      </c>
      <c r="F2129" s="8" t="s">
        <v>6376</v>
      </c>
      <c r="G2129" s="5" t="s">
        <v>442</v>
      </c>
      <c r="H2129" s="6">
        <v>26695</v>
      </c>
      <c r="I2129" s="6"/>
      <c r="J2129" s="5"/>
      <c r="K2129" s="6"/>
      <c r="L2129" s="6"/>
      <c r="M2129" s="6"/>
    </row>
    <row r="2130" spans="1:13" x14ac:dyDescent="0.25">
      <c r="A2130" s="5" t="s">
        <v>262</v>
      </c>
      <c r="B2130" s="5" t="s">
        <v>139</v>
      </c>
      <c r="C2130" s="5" t="s">
        <v>270</v>
      </c>
      <c r="D2130" s="5" t="s">
        <v>6377</v>
      </c>
      <c r="E2130" s="8" t="s">
        <v>6378</v>
      </c>
      <c r="F2130" s="8" t="s">
        <v>6379</v>
      </c>
      <c r="G2130" s="5" t="s">
        <v>446</v>
      </c>
      <c r="H2130" s="6">
        <v>6300</v>
      </c>
      <c r="I2130" s="6">
        <v>6300</v>
      </c>
      <c r="J2130" s="7">
        <v>1</v>
      </c>
      <c r="K2130" s="6"/>
      <c r="L2130" s="6"/>
      <c r="M2130" s="6">
        <v>6300</v>
      </c>
    </row>
    <row r="2131" spans="1:13" ht="45" x14ac:dyDescent="0.25">
      <c r="A2131" s="5" t="s">
        <v>262</v>
      </c>
      <c r="B2131" s="5" t="s">
        <v>139</v>
      </c>
      <c r="C2131" s="5" t="s">
        <v>270</v>
      </c>
      <c r="D2131" s="5" t="s">
        <v>6380</v>
      </c>
      <c r="E2131" s="8" t="s">
        <v>6381</v>
      </c>
      <c r="F2131" s="8" t="s">
        <v>6196</v>
      </c>
      <c r="G2131" s="5" t="s">
        <v>446</v>
      </c>
      <c r="H2131" s="6">
        <v>17640</v>
      </c>
      <c r="I2131" s="6">
        <v>17640</v>
      </c>
      <c r="J2131" s="7">
        <v>1</v>
      </c>
      <c r="K2131" s="6"/>
      <c r="L2131" s="6"/>
      <c r="M2131" s="6">
        <v>17640</v>
      </c>
    </row>
    <row r="2132" spans="1:13" x14ac:dyDescent="0.25">
      <c r="A2132" s="5" t="s">
        <v>262</v>
      </c>
      <c r="B2132" s="5" t="s">
        <v>139</v>
      </c>
      <c r="C2132" s="5" t="s">
        <v>270</v>
      </c>
      <c r="D2132" s="5" t="s">
        <v>6382</v>
      </c>
      <c r="E2132" s="8" t="s">
        <v>6383</v>
      </c>
      <c r="F2132" s="8" t="s">
        <v>6384</v>
      </c>
      <c r="G2132" s="5" t="s">
        <v>446</v>
      </c>
      <c r="H2132" s="6">
        <v>3017</v>
      </c>
      <c r="I2132" s="6">
        <v>3017</v>
      </c>
      <c r="J2132" s="7">
        <v>1</v>
      </c>
      <c r="K2132" s="6"/>
      <c r="L2132" s="6"/>
      <c r="M2132" s="6">
        <v>3017</v>
      </c>
    </row>
    <row r="2133" spans="1:13" ht="45" x14ac:dyDescent="0.25">
      <c r="A2133" s="5" t="s">
        <v>262</v>
      </c>
      <c r="B2133" s="5" t="s">
        <v>139</v>
      </c>
      <c r="C2133" s="5" t="s">
        <v>270</v>
      </c>
      <c r="D2133" s="5" t="s">
        <v>6385</v>
      </c>
      <c r="E2133" s="8" t="s">
        <v>6386</v>
      </c>
      <c r="F2133" s="8" t="s">
        <v>6387</v>
      </c>
      <c r="G2133" s="5" t="s">
        <v>446</v>
      </c>
      <c r="H2133" s="6">
        <v>28694</v>
      </c>
      <c r="I2133" s="6">
        <v>28694</v>
      </c>
      <c r="J2133" s="7">
        <v>1</v>
      </c>
      <c r="K2133" s="6"/>
      <c r="L2133" s="6"/>
      <c r="M2133" s="6">
        <v>28694</v>
      </c>
    </row>
    <row r="2134" spans="1:13" x14ac:dyDescent="0.25">
      <c r="A2134" s="5" t="s">
        <v>262</v>
      </c>
      <c r="B2134" s="5" t="s">
        <v>139</v>
      </c>
      <c r="C2134" s="5" t="s">
        <v>270</v>
      </c>
      <c r="D2134" s="5" t="s">
        <v>6388</v>
      </c>
      <c r="E2134" s="8" t="s">
        <v>6389</v>
      </c>
      <c r="F2134" s="8" t="s">
        <v>6390</v>
      </c>
      <c r="G2134" s="5" t="s">
        <v>442</v>
      </c>
      <c r="H2134" s="6">
        <v>28732</v>
      </c>
      <c r="I2134" s="6"/>
      <c r="J2134" s="5"/>
      <c r="K2134" s="6"/>
      <c r="L2134" s="6"/>
      <c r="M2134" s="6"/>
    </row>
    <row r="2135" spans="1:13" x14ac:dyDescent="0.25">
      <c r="A2135" s="5" t="s">
        <v>262</v>
      </c>
      <c r="B2135" s="5" t="s">
        <v>139</v>
      </c>
      <c r="C2135" s="5" t="s">
        <v>270</v>
      </c>
      <c r="D2135" s="5" t="s">
        <v>6391</v>
      </c>
      <c r="E2135" s="8" t="s">
        <v>6392</v>
      </c>
      <c r="F2135" s="8" t="s">
        <v>6393</v>
      </c>
      <c r="G2135" s="5" t="s">
        <v>446</v>
      </c>
      <c r="H2135" s="6">
        <v>29047</v>
      </c>
      <c r="I2135" s="6">
        <v>29047</v>
      </c>
      <c r="J2135" s="7">
        <v>1</v>
      </c>
      <c r="K2135" s="6"/>
      <c r="L2135" s="6"/>
      <c r="M2135" s="6">
        <v>29047</v>
      </c>
    </row>
    <row r="2136" spans="1:13" ht="30" x14ac:dyDescent="0.25">
      <c r="A2136" s="5" t="s">
        <v>262</v>
      </c>
      <c r="B2136" s="5" t="s">
        <v>139</v>
      </c>
      <c r="C2136" s="5" t="s">
        <v>270</v>
      </c>
      <c r="D2136" s="5" t="s">
        <v>6394</v>
      </c>
      <c r="E2136" s="8" t="s">
        <v>6395</v>
      </c>
      <c r="F2136" s="8" t="s">
        <v>6396</v>
      </c>
      <c r="G2136" s="5" t="s">
        <v>446</v>
      </c>
      <c r="H2136" s="6">
        <v>5234</v>
      </c>
      <c r="I2136" s="6">
        <v>5234</v>
      </c>
      <c r="J2136" s="7">
        <v>0.86109999999999998</v>
      </c>
      <c r="K2136" s="6"/>
      <c r="L2136" s="6"/>
      <c r="M2136" s="6">
        <v>5234</v>
      </c>
    </row>
    <row r="2137" spans="1:13" x14ac:dyDescent="0.25">
      <c r="A2137" s="5" t="s">
        <v>262</v>
      </c>
      <c r="B2137" s="5" t="s">
        <v>139</v>
      </c>
      <c r="C2137" s="5" t="s">
        <v>270</v>
      </c>
      <c r="D2137" s="5" t="s">
        <v>6397</v>
      </c>
      <c r="E2137" s="8" t="s">
        <v>6398</v>
      </c>
      <c r="F2137" s="8" t="s">
        <v>6095</v>
      </c>
      <c r="G2137" s="5" t="s">
        <v>446</v>
      </c>
      <c r="H2137" s="6">
        <v>6236</v>
      </c>
      <c r="I2137" s="6">
        <v>6236</v>
      </c>
      <c r="J2137" s="7">
        <v>1</v>
      </c>
      <c r="K2137" s="6"/>
      <c r="L2137" s="6"/>
      <c r="M2137" s="6">
        <v>6236</v>
      </c>
    </row>
    <row r="2138" spans="1:13" x14ac:dyDescent="0.25">
      <c r="A2138" s="5" t="s">
        <v>262</v>
      </c>
      <c r="B2138" s="5" t="s">
        <v>139</v>
      </c>
      <c r="C2138" s="5" t="s">
        <v>270</v>
      </c>
      <c r="D2138" s="5" t="s">
        <v>6399</v>
      </c>
      <c r="E2138" s="8" t="s">
        <v>6301</v>
      </c>
      <c r="F2138" s="8" t="s">
        <v>6400</v>
      </c>
      <c r="G2138" s="5" t="s">
        <v>442</v>
      </c>
      <c r="H2138" s="6">
        <v>11498</v>
      </c>
      <c r="I2138" s="6"/>
      <c r="J2138" s="5"/>
      <c r="K2138" s="6"/>
      <c r="L2138" s="6"/>
      <c r="M2138" s="6"/>
    </row>
    <row r="2139" spans="1:13" ht="45" x14ac:dyDescent="0.25">
      <c r="A2139" s="5" t="s">
        <v>262</v>
      </c>
      <c r="B2139" s="5" t="s">
        <v>139</v>
      </c>
      <c r="C2139" s="5" t="s">
        <v>270</v>
      </c>
      <c r="D2139" s="5" t="s">
        <v>6401</v>
      </c>
      <c r="E2139" s="8" t="s">
        <v>6402</v>
      </c>
      <c r="F2139" s="8" t="s">
        <v>6403</v>
      </c>
      <c r="G2139" s="5" t="s">
        <v>442</v>
      </c>
      <c r="H2139" s="6">
        <v>6300</v>
      </c>
      <c r="I2139" s="6">
        <v>3196</v>
      </c>
      <c r="J2139" s="7">
        <v>0.50729999999999997</v>
      </c>
      <c r="K2139" s="6"/>
      <c r="L2139" s="6"/>
      <c r="M2139" s="6">
        <v>3196</v>
      </c>
    </row>
    <row r="2140" spans="1:13" x14ac:dyDescent="0.25">
      <c r="A2140" s="5" t="s">
        <v>262</v>
      </c>
      <c r="B2140" s="5" t="s">
        <v>139</v>
      </c>
      <c r="C2140" s="5" t="s">
        <v>270</v>
      </c>
      <c r="D2140" s="5" t="s">
        <v>6404</v>
      </c>
      <c r="E2140" s="8" t="s">
        <v>6405</v>
      </c>
      <c r="F2140" s="8" t="s">
        <v>6199</v>
      </c>
      <c r="G2140" s="5" t="s">
        <v>446</v>
      </c>
      <c r="H2140" s="6">
        <v>29033</v>
      </c>
      <c r="I2140" s="6">
        <v>29033</v>
      </c>
      <c r="J2140" s="7">
        <v>1</v>
      </c>
      <c r="K2140" s="6"/>
      <c r="L2140" s="6"/>
      <c r="M2140" s="6">
        <v>29033</v>
      </c>
    </row>
    <row r="2141" spans="1:13" x14ac:dyDescent="0.25">
      <c r="A2141" s="5" t="s">
        <v>262</v>
      </c>
      <c r="B2141" s="5" t="s">
        <v>139</v>
      </c>
      <c r="C2141" s="5" t="s">
        <v>270</v>
      </c>
      <c r="D2141" s="5" t="s">
        <v>6406</v>
      </c>
      <c r="E2141" s="8" t="s">
        <v>6407</v>
      </c>
      <c r="F2141" s="8" t="s">
        <v>6184</v>
      </c>
      <c r="G2141" s="5" t="s">
        <v>446</v>
      </c>
      <c r="H2141" s="6">
        <v>5625</v>
      </c>
      <c r="I2141" s="6">
        <v>5625</v>
      </c>
      <c r="J2141" s="7">
        <v>1</v>
      </c>
      <c r="K2141" s="6"/>
      <c r="L2141" s="6"/>
      <c r="M2141" s="6">
        <v>5625</v>
      </c>
    </row>
    <row r="2142" spans="1:13" x14ac:dyDescent="0.25">
      <c r="A2142" s="5" t="s">
        <v>262</v>
      </c>
      <c r="B2142" s="5" t="s">
        <v>139</v>
      </c>
      <c r="C2142" s="5" t="s">
        <v>270</v>
      </c>
      <c r="D2142" s="5" t="s">
        <v>6408</v>
      </c>
      <c r="E2142" s="8" t="s">
        <v>6409</v>
      </c>
      <c r="F2142" s="8" t="s">
        <v>6410</v>
      </c>
      <c r="G2142" s="5" t="s">
        <v>446</v>
      </c>
      <c r="H2142" s="6">
        <v>6256</v>
      </c>
      <c r="I2142" s="6">
        <v>6256</v>
      </c>
      <c r="J2142" s="7">
        <v>1</v>
      </c>
      <c r="K2142" s="6"/>
      <c r="L2142" s="6"/>
      <c r="M2142" s="6">
        <v>6256</v>
      </c>
    </row>
    <row r="2143" spans="1:13" x14ac:dyDescent="0.25">
      <c r="A2143" s="5" t="s">
        <v>262</v>
      </c>
      <c r="B2143" s="5" t="s">
        <v>139</v>
      </c>
      <c r="C2143" s="5" t="s">
        <v>270</v>
      </c>
      <c r="D2143" s="5" t="s">
        <v>6411</v>
      </c>
      <c r="E2143" s="8" t="s">
        <v>6412</v>
      </c>
      <c r="F2143" s="8" t="s">
        <v>6413</v>
      </c>
      <c r="G2143" s="5" t="s">
        <v>446</v>
      </c>
      <c r="H2143" s="6">
        <v>27836</v>
      </c>
      <c r="I2143" s="6">
        <v>27836</v>
      </c>
      <c r="J2143" s="7">
        <v>1</v>
      </c>
      <c r="K2143" s="6"/>
      <c r="L2143" s="6"/>
      <c r="M2143" s="6">
        <v>27836</v>
      </c>
    </row>
    <row r="2144" spans="1:13" ht="30" x14ac:dyDescent="0.25">
      <c r="A2144" s="5" t="s">
        <v>262</v>
      </c>
      <c r="B2144" s="5" t="s">
        <v>139</v>
      </c>
      <c r="C2144" s="5" t="s">
        <v>270</v>
      </c>
      <c r="D2144" s="5" t="s">
        <v>6414</v>
      </c>
      <c r="E2144" s="8" t="s">
        <v>6415</v>
      </c>
      <c r="F2144" s="8" t="s">
        <v>6278</v>
      </c>
      <c r="G2144" s="5" t="s">
        <v>442</v>
      </c>
      <c r="H2144" s="6">
        <v>29400</v>
      </c>
      <c r="I2144" s="6"/>
      <c r="J2144" s="5"/>
      <c r="K2144" s="6">
        <v>29400</v>
      </c>
      <c r="L2144" s="6"/>
      <c r="M2144" s="6">
        <v>29400</v>
      </c>
    </row>
    <row r="2145" spans="1:13" x14ac:dyDescent="0.25">
      <c r="A2145" s="5" t="s">
        <v>262</v>
      </c>
      <c r="B2145" s="5" t="s">
        <v>139</v>
      </c>
      <c r="C2145" s="5" t="s">
        <v>270</v>
      </c>
      <c r="D2145" s="5" t="s">
        <v>6416</v>
      </c>
      <c r="E2145" s="8" t="s">
        <v>6417</v>
      </c>
      <c r="F2145" s="8" t="s">
        <v>6418</v>
      </c>
      <c r="G2145" s="5" t="s">
        <v>446</v>
      </c>
      <c r="H2145" s="6">
        <v>5783</v>
      </c>
      <c r="I2145" s="6">
        <v>5783</v>
      </c>
      <c r="J2145" s="7">
        <v>0.92390000000000005</v>
      </c>
      <c r="K2145" s="6"/>
      <c r="L2145" s="6"/>
      <c r="M2145" s="6">
        <v>5783</v>
      </c>
    </row>
    <row r="2146" spans="1:13" ht="75" x14ac:dyDescent="0.25">
      <c r="A2146" s="5" t="s">
        <v>262</v>
      </c>
      <c r="B2146" s="5" t="s">
        <v>139</v>
      </c>
      <c r="C2146" s="5" t="s">
        <v>270</v>
      </c>
      <c r="D2146" s="5" t="s">
        <v>6419</v>
      </c>
      <c r="E2146" s="8" t="s">
        <v>6420</v>
      </c>
      <c r="F2146" s="8" t="s">
        <v>6421</v>
      </c>
      <c r="G2146" s="5" t="s">
        <v>446</v>
      </c>
      <c r="H2146" s="6">
        <v>12930</v>
      </c>
      <c r="I2146" s="6">
        <v>12930</v>
      </c>
      <c r="J2146" s="7">
        <v>1</v>
      </c>
      <c r="K2146" s="6"/>
      <c r="L2146" s="6"/>
      <c r="M2146" s="6">
        <v>12930</v>
      </c>
    </row>
    <row r="2147" spans="1:13" ht="30" x14ac:dyDescent="0.25">
      <c r="A2147" s="5" t="s">
        <v>262</v>
      </c>
      <c r="B2147" s="5" t="s">
        <v>139</v>
      </c>
      <c r="C2147" s="5" t="s">
        <v>270</v>
      </c>
      <c r="D2147" s="5" t="s">
        <v>6422</v>
      </c>
      <c r="E2147" s="8" t="s">
        <v>6423</v>
      </c>
      <c r="F2147" s="8" t="s">
        <v>6424</v>
      </c>
      <c r="G2147" s="5" t="s">
        <v>446</v>
      </c>
      <c r="H2147" s="6">
        <v>2667</v>
      </c>
      <c r="I2147" s="6">
        <v>2667</v>
      </c>
      <c r="J2147" s="7">
        <v>1</v>
      </c>
      <c r="K2147" s="6"/>
      <c r="L2147" s="6"/>
      <c r="M2147" s="6">
        <v>2667</v>
      </c>
    </row>
    <row r="2148" spans="1:13" ht="30" x14ac:dyDescent="0.25">
      <c r="A2148" s="5" t="s">
        <v>262</v>
      </c>
      <c r="B2148" s="5" t="s">
        <v>139</v>
      </c>
      <c r="C2148" s="5" t="s">
        <v>270</v>
      </c>
      <c r="D2148" s="5" t="s">
        <v>6425</v>
      </c>
      <c r="E2148" s="8" t="s">
        <v>6426</v>
      </c>
      <c r="F2148" s="8" t="s">
        <v>6427</v>
      </c>
      <c r="G2148" s="5" t="s">
        <v>442</v>
      </c>
      <c r="H2148" s="6">
        <v>16194</v>
      </c>
      <c r="I2148" s="6"/>
      <c r="J2148" s="5"/>
      <c r="K2148" s="6"/>
      <c r="L2148" s="6"/>
      <c r="M2148" s="6"/>
    </row>
    <row r="2149" spans="1:13" x14ac:dyDescent="0.25">
      <c r="A2149" s="5" t="s">
        <v>262</v>
      </c>
      <c r="B2149" s="5" t="s">
        <v>139</v>
      </c>
      <c r="C2149" s="5" t="s">
        <v>270</v>
      </c>
      <c r="D2149" s="5" t="s">
        <v>6428</v>
      </c>
      <c r="E2149" s="8" t="s">
        <v>6429</v>
      </c>
      <c r="F2149" s="8" t="s">
        <v>6430</v>
      </c>
      <c r="G2149" s="5" t="s">
        <v>442</v>
      </c>
      <c r="H2149" s="6">
        <v>18434</v>
      </c>
      <c r="I2149" s="6"/>
      <c r="J2149" s="5"/>
      <c r="K2149" s="6">
        <v>16106</v>
      </c>
      <c r="L2149" s="6"/>
      <c r="M2149" s="6">
        <v>16106</v>
      </c>
    </row>
    <row r="2150" spans="1:13" ht="30" x14ac:dyDescent="0.25">
      <c r="A2150" s="5" t="s">
        <v>262</v>
      </c>
      <c r="B2150" s="5" t="s">
        <v>139</v>
      </c>
      <c r="C2150" s="5" t="s">
        <v>270</v>
      </c>
      <c r="D2150" s="5" t="s">
        <v>6431</v>
      </c>
      <c r="E2150" s="8" t="s">
        <v>6432</v>
      </c>
      <c r="F2150" s="8" t="s">
        <v>6433</v>
      </c>
      <c r="G2150" s="5" t="s">
        <v>446</v>
      </c>
      <c r="H2150" s="6">
        <v>5040</v>
      </c>
      <c r="I2150" s="6">
        <v>5040</v>
      </c>
      <c r="J2150" s="7">
        <v>1</v>
      </c>
      <c r="K2150" s="6"/>
      <c r="L2150" s="6"/>
      <c r="M2150" s="6">
        <v>5040</v>
      </c>
    </row>
    <row r="2151" spans="1:13" ht="30" x14ac:dyDescent="0.25">
      <c r="A2151" s="5" t="s">
        <v>262</v>
      </c>
      <c r="B2151" s="5" t="s">
        <v>139</v>
      </c>
      <c r="C2151" s="5" t="s">
        <v>270</v>
      </c>
      <c r="D2151" s="5" t="s">
        <v>6434</v>
      </c>
      <c r="E2151" s="8" t="s">
        <v>6435</v>
      </c>
      <c r="F2151" s="8" t="s">
        <v>6436</v>
      </c>
      <c r="G2151" s="5" t="s">
        <v>442</v>
      </c>
      <c r="H2151" s="6">
        <v>20078</v>
      </c>
      <c r="I2151" s="6"/>
      <c r="J2151" s="5"/>
      <c r="K2151" s="6"/>
      <c r="L2151" s="6"/>
      <c r="M2151" s="6"/>
    </row>
    <row r="2152" spans="1:13" ht="30" x14ac:dyDescent="0.25">
      <c r="A2152" s="5" t="s">
        <v>262</v>
      </c>
      <c r="B2152" s="5" t="s">
        <v>139</v>
      </c>
      <c r="C2152" s="5" t="s">
        <v>270</v>
      </c>
      <c r="D2152" s="5" t="s">
        <v>6437</v>
      </c>
      <c r="E2152" s="8" t="s">
        <v>6438</v>
      </c>
      <c r="F2152" s="8" t="s">
        <v>6226</v>
      </c>
      <c r="G2152" s="5" t="s">
        <v>446</v>
      </c>
      <c r="H2152" s="6">
        <v>29400</v>
      </c>
      <c r="I2152" s="6">
        <v>29400</v>
      </c>
      <c r="J2152" s="7">
        <v>1</v>
      </c>
      <c r="K2152" s="6"/>
      <c r="L2152" s="6"/>
      <c r="M2152" s="6">
        <v>29400</v>
      </c>
    </row>
    <row r="2153" spans="1:13" x14ac:dyDescent="0.25">
      <c r="A2153" s="5" t="s">
        <v>262</v>
      </c>
      <c r="B2153" s="5" t="s">
        <v>139</v>
      </c>
      <c r="C2153" s="5" t="s">
        <v>270</v>
      </c>
      <c r="D2153" s="5" t="s">
        <v>6439</v>
      </c>
      <c r="E2153" s="8" t="s">
        <v>6440</v>
      </c>
      <c r="F2153" s="8" t="s">
        <v>6441</v>
      </c>
      <c r="G2153" s="5" t="s">
        <v>446</v>
      </c>
      <c r="H2153" s="6">
        <v>28930</v>
      </c>
      <c r="I2153" s="6">
        <v>28930</v>
      </c>
      <c r="J2153" s="7">
        <v>1</v>
      </c>
      <c r="K2153" s="6"/>
      <c r="L2153" s="6"/>
      <c r="M2153" s="6">
        <v>28930</v>
      </c>
    </row>
    <row r="2154" spans="1:13" ht="45" x14ac:dyDescent="0.25">
      <c r="A2154" s="5" t="s">
        <v>262</v>
      </c>
      <c r="B2154" s="5" t="s">
        <v>139</v>
      </c>
      <c r="C2154" s="5" t="s">
        <v>270</v>
      </c>
      <c r="D2154" s="5" t="s">
        <v>6442</v>
      </c>
      <c r="E2154" s="8" t="s">
        <v>6443</v>
      </c>
      <c r="F2154" s="8" t="s">
        <v>6444</v>
      </c>
      <c r="G2154" s="5" t="s">
        <v>446</v>
      </c>
      <c r="H2154" s="6">
        <v>6300</v>
      </c>
      <c r="I2154" s="6">
        <v>6300</v>
      </c>
      <c r="J2154" s="7">
        <v>1</v>
      </c>
      <c r="K2154" s="6"/>
      <c r="L2154" s="6"/>
      <c r="M2154" s="6">
        <v>6300</v>
      </c>
    </row>
    <row r="2155" spans="1:13" ht="30" x14ac:dyDescent="0.25">
      <c r="A2155" s="5" t="s">
        <v>262</v>
      </c>
      <c r="B2155" s="5" t="s">
        <v>139</v>
      </c>
      <c r="C2155" s="5" t="s">
        <v>270</v>
      </c>
      <c r="D2155" s="5" t="s">
        <v>6445</v>
      </c>
      <c r="E2155" s="8" t="s">
        <v>6446</v>
      </c>
      <c r="F2155" s="8" t="s">
        <v>6447</v>
      </c>
      <c r="G2155" s="5" t="s">
        <v>442</v>
      </c>
      <c r="H2155" s="6">
        <v>29400</v>
      </c>
      <c r="I2155" s="6"/>
      <c r="J2155" s="5"/>
      <c r="K2155" s="6"/>
      <c r="L2155" s="6"/>
      <c r="M2155" s="6"/>
    </row>
    <row r="2156" spans="1:13" x14ac:dyDescent="0.25">
      <c r="A2156" s="5" t="s">
        <v>262</v>
      </c>
      <c r="B2156" s="5" t="s">
        <v>139</v>
      </c>
      <c r="C2156" s="5" t="s">
        <v>270</v>
      </c>
      <c r="D2156" s="5" t="s">
        <v>6448</v>
      </c>
      <c r="E2156" s="8" t="s">
        <v>6449</v>
      </c>
      <c r="F2156" s="8" t="s">
        <v>6450</v>
      </c>
      <c r="G2156" s="5" t="s">
        <v>442</v>
      </c>
      <c r="H2156" s="6">
        <v>6270</v>
      </c>
      <c r="I2156" s="6"/>
      <c r="J2156" s="5"/>
      <c r="K2156" s="6">
        <v>3648</v>
      </c>
      <c r="L2156" s="6"/>
      <c r="M2156" s="6">
        <v>3648</v>
      </c>
    </row>
    <row r="2157" spans="1:13" x14ac:dyDescent="0.25">
      <c r="A2157" s="5" t="s">
        <v>262</v>
      </c>
      <c r="B2157" s="5" t="s">
        <v>139</v>
      </c>
      <c r="C2157" s="5" t="s">
        <v>270</v>
      </c>
      <c r="D2157" s="5" t="s">
        <v>6451</v>
      </c>
      <c r="E2157" s="8" t="s">
        <v>6452</v>
      </c>
      <c r="F2157" s="8" t="s">
        <v>6453</v>
      </c>
      <c r="G2157" s="5" t="s">
        <v>446</v>
      </c>
      <c r="H2157" s="6">
        <v>29124</v>
      </c>
      <c r="I2157" s="6">
        <v>29124</v>
      </c>
      <c r="J2157" s="7">
        <v>1</v>
      </c>
      <c r="K2157" s="6"/>
      <c r="L2157" s="6"/>
      <c r="M2157" s="6">
        <v>29124</v>
      </c>
    </row>
    <row r="2158" spans="1:13" ht="30" x14ac:dyDescent="0.25">
      <c r="A2158" s="5" t="s">
        <v>262</v>
      </c>
      <c r="B2158" s="5" t="s">
        <v>139</v>
      </c>
      <c r="C2158" s="5" t="s">
        <v>270</v>
      </c>
      <c r="D2158" s="5" t="s">
        <v>6454</v>
      </c>
      <c r="E2158" s="8" t="s">
        <v>6455</v>
      </c>
      <c r="F2158" s="8" t="s">
        <v>6456</v>
      </c>
      <c r="G2158" s="5" t="s">
        <v>442</v>
      </c>
      <c r="H2158" s="6">
        <v>5096</v>
      </c>
      <c r="I2158" s="6"/>
      <c r="J2158" s="5"/>
      <c r="K2158" s="6"/>
      <c r="L2158" s="6"/>
      <c r="M2158" s="6"/>
    </row>
    <row r="2159" spans="1:13" ht="30" x14ac:dyDescent="0.25">
      <c r="A2159" s="5" t="s">
        <v>262</v>
      </c>
      <c r="B2159" s="5" t="s">
        <v>139</v>
      </c>
      <c r="C2159" s="5" t="s">
        <v>270</v>
      </c>
      <c r="D2159" s="5" t="s">
        <v>6457</v>
      </c>
      <c r="E2159" s="8" t="s">
        <v>6458</v>
      </c>
      <c r="F2159" s="8" t="s">
        <v>6459</v>
      </c>
      <c r="G2159" s="5" t="s">
        <v>442</v>
      </c>
      <c r="H2159" s="6">
        <v>11731</v>
      </c>
      <c r="I2159" s="6"/>
      <c r="J2159" s="5"/>
      <c r="K2159" s="6"/>
      <c r="L2159" s="6"/>
      <c r="M2159" s="6"/>
    </row>
    <row r="2160" spans="1:13" x14ac:dyDescent="0.25">
      <c r="A2160" s="5" t="s">
        <v>262</v>
      </c>
      <c r="B2160" s="5" t="s">
        <v>139</v>
      </c>
      <c r="C2160" s="5" t="s">
        <v>270</v>
      </c>
      <c r="D2160" s="5" t="s">
        <v>6460</v>
      </c>
      <c r="E2160" s="8" t="s">
        <v>6461</v>
      </c>
      <c r="F2160" s="8" t="s">
        <v>6462</v>
      </c>
      <c r="G2160" s="5" t="s">
        <v>442</v>
      </c>
      <c r="H2160" s="6">
        <v>4875</v>
      </c>
      <c r="I2160" s="6"/>
      <c r="J2160" s="5"/>
      <c r="K2160" s="6">
        <v>1623</v>
      </c>
      <c r="L2160" s="6"/>
      <c r="M2160" s="6">
        <v>1623</v>
      </c>
    </row>
    <row r="2161" spans="1:13" x14ac:dyDescent="0.25">
      <c r="A2161" s="5" t="s">
        <v>262</v>
      </c>
      <c r="B2161" s="5" t="s">
        <v>139</v>
      </c>
      <c r="C2161" s="5" t="s">
        <v>270</v>
      </c>
      <c r="D2161" s="5" t="s">
        <v>6463</v>
      </c>
      <c r="E2161" s="8" t="s">
        <v>6464</v>
      </c>
      <c r="F2161" s="8" t="s">
        <v>6465</v>
      </c>
      <c r="G2161" s="5" t="s">
        <v>442</v>
      </c>
      <c r="H2161" s="6">
        <v>6048</v>
      </c>
      <c r="I2161" s="6"/>
      <c r="J2161" s="5"/>
      <c r="K2161" s="6"/>
      <c r="L2161" s="6"/>
      <c r="M2161" s="6"/>
    </row>
    <row r="2162" spans="1:13" ht="30" x14ac:dyDescent="0.25">
      <c r="A2162" s="5" t="s">
        <v>262</v>
      </c>
      <c r="B2162" s="5" t="s">
        <v>139</v>
      </c>
      <c r="C2162" s="5" t="s">
        <v>270</v>
      </c>
      <c r="D2162" s="5" t="s">
        <v>6466</v>
      </c>
      <c r="E2162" s="8" t="s">
        <v>6467</v>
      </c>
      <c r="F2162" s="8" t="s">
        <v>6468</v>
      </c>
      <c r="G2162" s="5" t="s">
        <v>446</v>
      </c>
      <c r="H2162" s="6">
        <v>2675</v>
      </c>
      <c r="I2162" s="6">
        <v>2675</v>
      </c>
      <c r="J2162" s="7">
        <v>1</v>
      </c>
      <c r="K2162" s="6"/>
      <c r="L2162" s="6"/>
      <c r="M2162" s="6">
        <v>2675</v>
      </c>
    </row>
    <row r="2163" spans="1:13" x14ac:dyDescent="0.25">
      <c r="A2163" s="5" t="s">
        <v>262</v>
      </c>
      <c r="B2163" s="5" t="s">
        <v>139</v>
      </c>
      <c r="C2163" s="5" t="s">
        <v>270</v>
      </c>
      <c r="D2163" s="5" t="s">
        <v>6469</v>
      </c>
      <c r="E2163" s="8" t="s">
        <v>6470</v>
      </c>
      <c r="F2163" s="8" t="s">
        <v>6470</v>
      </c>
      <c r="G2163" s="5" t="s">
        <v>446</v>
      </c>
      <c r="H2163" s="6">
        <v>6260</v>
      </c>
      <c r="I2163" s="6">
        <v>6260</v>
      </c>
      <c r="J2163" s="7">
        <v>1</v>
      </c>
      <c r="K2163" s="6"/>
      <c r="L2163" s="6"/>
      <c r="M2163" s="6">
        <v>6260</v>
      </c>
    </row>
    <row r="2164" spans="1:13" ht="30" x14ac:dyDescent="0.25">
      <c r="A2164" s="5" t="s">
        <v>262</v>
      </c>
      <c r="B2164" s="5" t="s">
        <v>139</v>
      </c>
      <c r="C2164" s="5" t="s">
        <v>270</v>
      </c>
      <c r="D2164" s="5" t="s">
        <v>6471</v>
      </c>
      <c r="E2164" s="8" t="s">
        <v>6472</v>
      </c>
      <c r="F2164" s="8" t="s">
        <v>6410</v>
      </c>
      <c r="G2164" s="5" t="s">
        <v>446</v>
      </c>
      <c r="H2164" s="6">
        <v>29224</v>
      </c>
      <c r="I2164" s="6">
        <v>29224</v>
      </c>
      <c r="J2164" s="7">
        <v>1</v>
      </c>
      <c r="K2164" s="6"/>
      <c r="L2164" s="6"/>
      <c r="M2164" s="6">
        <v>29224</v>
      </c>
    </row>
    <row r="2165" spans="1:13" x14ac:dyDescent="0.25">
      <c r="A2165" s="5" t="s">
        <v>262</v>
      </c>
      <c r="B2165" s="5" t="s">
        <v>139</v>
      </c>
      <c r="C2165" s="5" t="s">
        <v>270</v>
      </c>
      <c r="D2165" s="5" t="s">
        <v>6473</v>
      </c>
      <c r="E2165" s="8" t="s">
        <v>6474</v>
      </c>
      <c r="F2165" s="8" t="s">
        <v>6475</v>
      </c>
      <c r="G2165" s="5" t="s">
        <v>442</v>
      </c>
      <c r="H2165" s="6">
        <v>6035</v>
      </c>
      <c r="I2165" s="6"/>
      <c r="J2165" s="5"/>
      <c r="K2165" s="6"/>
      <c r="L2165" s="6"/>
      <c r="M2165" s="6"/>
    </row>
    <row r="2166" spans="1:13" x14ac:dyDescent="0.25">
      <c r="A2166" s="5" t="s">
        <v>262</v>
      </c>
      <c r="B2166" s="5" t="s">
        <v>139</v>
      </c>
      <c r="C2166" s="5" t="s">
        <v>270</v>
      </c>
      <c r="D2166" s="5" t="s">
        <v>6476</v>
      </c>
      <c r="E2166" s="8" t="s">
        <v>6477</v>
      </c>
      <c r="F2166" s="8" t="s">
        <v>6478</v>
      </c>
      <c r="G2166" s="5" t="s">
        <v>442</v>
      </c>
      <c r="H2166" s="6">
        <v>6236</v>
      </c>
      <c r="I2166" s="6"/>
      <c r="J2166" s="5"/>
      <c r="K2166" s="6"/>
      <c r="L2166" s="6"/>
      <c r="M2166" s="6"/>
    </row>
    <row r="2167" spans="1:13" ht="30" x14ac:dyDescent="0.25">
      <c r="A2167" s="5" t="s">
        <v>262</v>
      </c>
      <c r="B2167" s="5" t="s">
        <v>139</v>
      </c>
      <c r="C2167" s="5" t="s">
        <v>270</v>
      </c>
      <c r="D2167" s="5" t="s">
        <v>6479</v>
      </c>
      <c r="E2167" s="8" t="s">
        <v>6480</v>
      </c>
      <c r="F2167" s="8" t="s">
        <v>6351</v>
      </c>
      <c r="G2167" s="5" t="s">
        <v>446</v>
      </c>
      <c r="H2167" s="6">
        <v>28665</v>
      </c>
      <c r="I2167" s="6">
        <v>28665</v>
      </c>
      <c r="J2167" s="7">
        <v>1</v>
      </c>
      <c r="K2167" s="6"/>
      <c r="L2167" s="6"/>
      <c r="M2167" s="6">
        <v>28665</v>
      </c>
    </row>
    <row r="2168" spans="1:13" x14ac:dyDescent="0.25">
      <c r="A2168" s="5" t="s">
        <v>262</v>
      </c>
      <c r="B2168" s="5" t="s">
        <v>139</v>
      </c>
      <c r="C2168" s="5" t="s">
        <v>270</v>
      </c>
      <c r="D2168" s="5" t="s">
        <v>6481</v>
      </c>
      <c r="E2168" s="8" t="s">
        <v>6482</v>
      </c>
      <c r="F2168" s="8" t="s">
        <v>6483</v>
      </c>
      <c r="G2168" s="5" t="s">
        <v>442</v>
      </c>
      <c r="H2168" s="6">
        <v>28883</v>
      </c>
      <c r="I2168" s="6"/>
      <c r="J2168" s="5"/>
      <c r="K2168" s="6"/>
      <c r="L2168" s="6"/>
      <c r="M2168" s="6"/>
    </row>
    <row r="2169" spans="1:13" ht="30" x14ac:dyDescent="0.25">
      <c r="A2169" s="5" t="s">
        <v>262</v>
      </c>
      <c r="B2169" s="5" t="s">
        <v>139</v>
      </c>
      <c r="C2169" s="5" t="s">
        <v>270</v>
      </c>
      <c r="D2169" s="5" t="s">
        <v>6484</v>
      </c>
      <c r="E2169" s="8" t="s">
        <v>6485</v>
      </c>
      <c r="F2169" s="8" t="s">
        <v>6243</v>
      </c>
      <c r="G2169" s="5" t="s">
        <v>442</v>
      </c>
      <c r="H2169" s="6">
        <v>3749</v>
      </c>
      <c r="I2169" s="6"/>
      <c r="J2169" s="5"/>
      <c r="K2169" s="6">
        <v>3749</v>
      </c>
      <c r="L2169" s="6"/>
      <c r="M2169" s="6">
        <v>3749</v>
      </c>
    </row>
    <row r="2170" spans="1:13" ht="30" x14ac:dyDescent="0.25">
      <c r="A2170" s="5" t="s">
        <v>262</v>
      </c>
      <c r="B2170" s="5" t="s">
        <v>139</v>
      </c>
      <c r="C2170" s="5" t="s">
        <v>270</v>
      </c>
      <c r="D2170" s="5" t="s">
        <v>6486</v>
      </c>
      <c r="E2170" s="8" t="s">
        <v>6487</v>
      </c>
      <c r="F2170" s="8" t="s">
        <v>6488</v>
      </c>
      <c r="G2170" s="5" t="s">
        <v>442</v>
      </c>
      <c r="H2170" s="6">
        <v>29106</v>
      </c>
      <c r="I2170" s="6"/>
      <c r="J2170" s="5"/>
      <c r="K2170" s="6"/>
      <c r="L2170" s="6"/>
      <c r="M2170" s="6"/>
    </row>
    <row r="2171" spans="1:13" ht="45" x14ac:dyDescent="0.25">
      <c r="A2171" s="5" t="s">
        <v>262</v>
      </c>
      <c r="B2171" s="5" t="s">
        <v>139</v>
      </c>
      <c r="C2171" s="5" t="s">
        <v>270</v>
      </c>
      <c r="D2171" s="5" t="s">
        <v>6489</v>
      </c>
      <c r="E2171" s="8" t="s">
        <v>6490</v>
      </c>
      <c r="F2171" s="8" t="s">
        <v>6491</v>
      </c>
      <c r="G2171" s="5" t="s">
        <v>442</v>
      </c>
      <c r="H2171" s="6">
        <v>29047</v>
      </c>
      <c r="I2171" s="6"/>
      <c r="J2171" s="5"/>
      <c r="K2171" s="6"/>
      <c r="L2171" s="6"/>
      <c r="M2171" s="6"/>
    </row>
    <row r="2172" spans="1:13" x14ac:dyDescent="0.25">
      <c r="A2172" s="5" t="s">
        <v>262</v>
      </c>
      <c r="B2172" s="5" t="s">
        <v>139</v>
      </c>
      <c r="C2172" s="5" t="s">
        <v>270</v>
      </c>
      <c r="D2172" s="5" t="s">
        <v>6492</v>
      </c>
      <c r="E2172" s="8" t="s">
        <v>6493</v>
      </c>
      <c r="F2172" s="8" t="s">
        <v>6281</v>
      </c>
      <c r="G2172" s="5" t="s">
        <v>442</v>
      </c>
      <c r="H2172" s="6">
        <v>15678</v>
      </c>
      <c r="I2172" s="6"/>
      <c r="J2172" s="5"/>
      <c r="K2172" s="6"/>
      <c r="L2172" s="6"/>
      <c r="M2172" s="6"/>
    </row>
    <row r="2173" spans="1:13" x14ac:dyDescent="0.25">
      <c r="A2173" s="5" t="s">
        <v>262</v>
      </c>
      <c r="B2173" s="5" t="s">
        <v>139</v>
      </c>
      <c r="C2173" s="5" t="s">
        <v>270</v>
      </c>
      <c r="D2173" s="5" t="s">
        <v>6494</v>
      </c>
      <c r="E2173" s="8" t="s">
        <v>6495</v>
      </c>
      <c r="F2173" s="8" t="s">
        <v>6496</v>
      </c>
      <c r="G2173" s="5" t="s">
        <v>442</v>
      </c>
      <c r="H2173" s="6">
        <v>26166</v>
      </c>
      <c r="I2173" s="6"/>
      <c r="J2173" s="5"/>
      <c r="K2173" s="6"/>
      <c r="L2173" s="6"/>
      <c r="M2173" s="6"/>
    </row>
    <row r="2174" spans="1:13" ht="45" x14ac:dyDescent="0.25">
      <c r="A2174" s="5" t="s">
        <v>262</v>
      </c>
      <c r="B2174" s="5" t="s">
        <v>139</v>
      </c>
      <c r="C2174" s="5" t="s">
        <v>270</v>
      </c>
      <c r="D2174" s="5" t="s">
        <v>6497</v>
      </c>
      <c r="E2174" s="8" t="s">
        <v>6498</v>
      </c>
      <c r="F2174" s="8" t="s">
        <v>6499</v>
      </c>
      <c r="G2174" s="5" t="s">
        <v>442</v>
      </c>
      <c r="H2174" s="6">
        <v>5040</v>
      </c>
      <c r="I2174" s="6"/>
      <c r="J2174" s="5"/>
      <c r="K2174" s="6"/>
      <c r="L2174" s="6"/>
      <c r="M2174" s="6"/>
    </row>
    <row r="2175" spans="1:13" ht="45" x14ac:dyDescent="0.25">
      <c r="A2175" s="5" t="s">
        <v>262</v>
      </c>
      <c r="B2175" s="5" t="s">
        <v>139</v>
      </c>
      <c r="C2175" s="5" t="s">
        <v>270</v>
      </c>
      <c r="D2175" s="5" t="s">
        <v>6500</v>
      </c>
      <c r="E2175" s="8" t="s">
        <v>6501</v>
      </c>
      <c r="F2175" s="8" t="s">
        <v>6502</v>
      </c>
      <c r="G2175" s="5" t="s">
        <v>442</v>
      </c>
      <c r="H2175" s="6">
        <v>23184</v>
      </c>
      <c r="I2175" s="6"/>
      <c r="J2175" s="5"/>
      <c r="K2175" s="6"/>
      <c r="L2175" s="6"/>
      <c r="M2175" s="6"/>
    </row>
    <row r="2176" spans="1:13" ht="60" x14ac:dyDescent="0.25">
      <c r="A2176" s="5" t="s">
        <v>262</v>
      </c>
      <c r="B2176" s="5" t="s">
        <v>139</v>
      </c>
      <c r="C2176" s="5" t="s">
        <v>270</v>
      </c>
      <c r="D2176" s="5" t="s">
        <v>6503</v>
      </c>
      <c r="E2176" s="8" t="s">
        <v>6504</v>
      </c>
      <c r="F2176" s="8" t="s">
        <v>6505</v>
      </c>
      <c r="G2176" s="5" t="s">
        <v>442</v>
      </c>
      <c r="H2176" s="6">
        <v>5311</v>
      </c>
      <c r="I2176" s="6"/>
      <c r="J2176" s="5"/>
      <c r="K2176" s="6"/>
      <c r="L2176" s="6"/>
      <c r="M2176" s="6"/>
    </row>
    <row r="2177" spans="1:13" ht="30" x14ac:dyDescent="0.25">
      <c r="A2177" s="5" t="s">
        <v>262</v>
      </c>
      <c r="B2177" s="5" t="s">
        <v>139</v>
      </c>
      <c r="C2177" s="5" t="s">
        <v>270</v>
      </c>
      <c r="D2177" s="5" t="s">
        <v>6506</v>
      </c>
      <c r="E2177" s="8" t="s">
        <v>6507</v>
      </c>
      <c r="F2177" s="8" t="s">
        <v>6508</v>
      </c>
      <c r="G2177" s="5" t="s">
        <v>442</v>
      </c>
      <c r="H2177" s="6">
        <v>23638</v>
      </c>
      <c r="I2177" s="6"/>
      <c r="J2177" s="5"/>
      <c r="K2177" s="6"/>
      <c r="L2177" s="6"/>
      <c r="M2177" s="6"/>
    </row>
    <row r="2178" spans="1:13" x14ac:dyDescent="0.25">
      <c r="A2178" s="5" t="s">
        <v>262</v>
      </c>
      <c r="B2178" s="5" t="s">
        <v>139</v>
      </c>
      <c r="C2178" s="5" t="s">
        <v>270</v>
      </c>
      <c r="D2178" s="5" t="s">
        <v>6509</v>
      </c>
      <c r="E2178" s="8" t="s">
        <v>6510</v>
      </c>
      <c r="F2178" s="8" t="s">
        <v>6511</v>
      </c>
      <c r="G2178" s="5" t="s">
        <v>442</v>
      </c>
      <c r="H2178" s="6">
        <v>6283</v>
      </c>
      <c r="I2178" s="6"/>
      <c r="J2178" s="5"/>
      <c r="K2178" s="6"/>
      <c r="L2178" s="6"/>
      <c r="M2178" s="6"/>
    </row>
    <row r="2179" spans="1:13" x14ac:dyDescent="0.25">
      <c r="A2179" s="5" t="s">
        <v>262</v>
      </c>
      <c r="B2179" s="5" t="s">
        <v>139</v>
      </c>
      <c r="C2179" s="5" t="s">
        <v>270</v>
      </c>
      <c r="D2179" s="5" t="s">
        <v>6512</v>
      </c>
      <c r="E2179" s="8" t="s">
        <v>6513</v>
      </c>
      <c r="F2179" s="8" t="s">
        <v>6514</v>
      </c>
      <c r="G2179" s="5" t="s">
        <v>442</v>
      </c>
      <c r="H2179" s="6">
        <v>6300</v>
      </c>
      <c r="I2179" s="6"/>
      <c r="J2179" s="5"/>
      <c r="K2179" s="6"/>
      <c r="L2179" s="6"/>
      <c r="M2179" s="6"/>
    </row>
    <row r="2180" spans="1:13" ht="30" x14ac:dyDescent="0.25">
      <c r="A2180" s="5" t="s">
        <v>262</v>
      </c>
      <c r="B2180" s="5" t="s">
        <v>139</v>
      </c>
      <c r="C2180" s="5" t="s">
        <v>270</v>
      </c>
      <c r="D2180" s="5" t="s">
        <v>6515</v>
      </c>
      <c r="E2180" s="8" t="s">
        <v>6516</v>
      </c>
      <c r="F2180" s="8" t="s">
        <v>6517</v>
      </c>
      <c r="G2180" s="5" t="s">
        <v>442</v>
      </c>
      <c r="H2180" s="6">
        <v>10161</v>
      </c>
      <c r="I2180" s="6"/>
      <c r="J2180" s="5"/>
      <c r="K2180" s="6">
        <v>10161</v>
      </c>
      <c r="L2180" s="6"/>
      <c r="M2180" s="6">
        <v>10161</v>
      </c>
    </row>
    <row r="2181" spans="1:13" ht="30" x14ac:dyDescent="0.25">
      <c r="A2181" s="5" t="s">
        <v>262</v>
      </c>
      <c r="B2181" s="5" t="s">
        <v>139</v>
      </c>
      <c r="C2181" s="5" t="s">
        <v>270</v>
      </c>
      <c r="D2181" s="5" t="s">
        <v>6518</v>
      </c>
      <c r="E2181" s="8" t="s">
        <v>6519</v>
      </c>
      <c r="F2181" s="8" t="s">
        <v>6520</v>
      </c>
      <c r="G2181" s="5" t="s">
        <v>442</v>
      </c>
      <c r="H2181" s="6">
        <v>5574</v>
      </c>
      <c r="I2181" s="6"/>
      <c r="J2181" s="5"/>
      <c r="K2181" s="6"/>
      <c r="L2181" s="6"/>
      <c r="M2181" s="6"/>
    </row>
    <row r="2182" spans="1:13" ht="30" x14ac:dyDescent="0.25">
      <c r="A2182" s="5" t="s">
        <v>262</v>
      </c>
      <c r="B2182" s="5" t="s">
        <v>139</v>
      </c>
      <c r="C2182" s="5" t="s">
        <v>270</v>
      </c>
      <c r="D2182" s="5" t="s">
        <v>6521</v>
      </c>
      <c r="E2182" s="8" t="s">
        <v>6522</v>
      </c>
      <c r="F2182" s="8" t="s">
        <v>6523</v>
      </c>
      <c r="G2182" s="5" t="s">
        <v>442</v>
      </c>
      <c r="H2182" s="6">
        <v>5189</v>
      </c>
      <c r="I2182" s="6"/>
      <c r="J2182" s="5"/>
      <c r="K2182" s="6"/>
      <c r="L2182" s="6"/>
      <c r="M2182" s="6"/>
    </row>
    <row r="2183" spans="1:13" x14ac:dyDescent="0.25">
      <c r="A2183" s="5" t="s">
        <v>262</v>
      </c>
      <c r="B2183" s="5" t="s">
        <v>139</v>
      </c>
      <c r="C2183" s="5" t="s">
        <v>270</v>
      </c>
      <c r="D2183" s="5" t="s">
        <v>6524</v>
      </c>
      <c r="E2183" s="8" t="s">
        <v>6525</v>
      </c>
      <c r="F2183" s="8" t="s">
        <v>6526</v>
      </c>
      <c r="G2183" s="5" t="s">
        <v>442</v>
      </c>
      <c r="H2183" s="6">
        <v>29400</v>
      </c>
      <c r="I2183" s="6"/>
      <c r="J2183" s="5"/>
      <c r="K2183" s="6"/>
      <c r="L2183" s="6"/>
      <c r="M2183" s="6"/>
    </row>
    <row r="2184" spans="1:13" ht="30" x14ac:dyDescent="0.25">
      <c r="A2184" s="5" t="s">
        <v>262</v>
      </c>
      <c r="B2184" s="5" t="s">
        <v>139</v>
      </c>
      <c r="C2184" s="5" t="s">
        <v>270</v>
      </c>
      <c r="D2184" s="5" t="s">
        <v>6527</v>
      </c>
      <c r="E2184" s="8" t="s">
        <v>6528</v>
      </c>
      <c r="F2184" s="8" t="s">
        <v>6529</v>
      </c>
      <c r="G2184" s="5" t="s">
        <v>442</v>
      </c>
      <c r="H2184" s="6">
        <v>6300</v>
      </c>
      <c r="I2184" s="6"/>
      <c r="J2184" s="5"/>
      <c r="K2184" s="6"/>
      <c r="L2184" s="6"/>
      <c r="M2184" s="6"/>
    </row>
    <row r="2185" spans="1:13" x14ac:dyDescent="0.25">
      <c r="A2185" s="5" t="s">
        <v>262</v>
      </c>
      <c r="B2185" s="5" t="s">
        <v>139</v>
      </c>
      <c r="C2185" s="5" t="s">
        <v>270</v>
      </c>
      <c r="D2185" s="5" t="s">
        <v>6530</v>
      </c>
      <c r="E2185" s="8" t="s">
        <v>6531</v>
      </c>
      <c r="F2185" s="8" t="s">
        <v>6532</v>
      </c>
      <c r="G2185" s="5" t="s">
        <v>442</v>
      </c>
      <c r="H2185" s="6">
        <v>6075</v>
      </c>
      <c r="I2185" s="6"/>
      <c r="J2185" s="5"/>
      <c r="K2185" s="6"/>
      <c r="L2185" s="6"/>
      <c r="M2185" s="6"/>
    </row>
    <row r="2186" spans="1:13" ht="45" x14ac:dyDescent="0.25">
      <c r="A2186" s="5" t="s">
        <v>262</v>
      </c>
      <c r="B2186" s="5" t="s">
        <v>139</v>
      </c>
      <c r="C2186" s="5" t="s">
        <v>270</v>
      </c>
      <c r="D2186" s="5" t="s">
        <v>6533</v>
      </c>
      <c r="E2186" s="8" t="s">
        <v>6534</v>
      </c>
      <c r="F2186" s="8" t="s">
        <v>6535</v>
      </c>
      <c r="G2186" s="5" t="s">
        <v>442</v>
      </c>
      <c r="H2186" s="6">
        <v>4963</v>
      </c>
      <c r="I2186" s="6"/>
      <c r="J2186" s="5"/>
      <c r="K2186" s="6"/>
      <c r="L2186" s="6"/>
      <c r="M2186" s="6"/>
    </row>
    <row r="2187" spans="1:13" ht="30" x14ac:dyDescent="0.25">
      <c r="A2187" s="5" t="s">
        <v>262</v>
      </c>
      <c r="B2187" s="5" t="s">
        <v>139</v>
      </c>
      <c r="C2187" s="5" t="s">
        <v>270</v>
      </c>
      <c r="D2187" s="5" t="s">
        <v>6536</v>
      </c>
      <c r="E2187" s="8" t="s">
        <v>6537</v>
      </c>
      <c r="F2187" s="8" t="s">
        <v>6538</v>
      </c>
      <c r="G2187" s="5" t="s">
        <v>442</v>
      </c>
      <c r="H2187" s="6">
        <v>29387</v>
      </c>
      <c r="I2187" s="6"/>
      <c r="J2187" s="5"/>
      <c r="K2187" s="6"/>
      <c r="L2187" s="6"/>
      <c r="M2187" s="6"/>
    </row>
    <row r="2188" spans="1:13" x14ac:dyDescent="0.25">
      <c r="A2188" s="5" t="s">
        <v>262</v>
      </c>
      <c r="B2188" s="5" t="s">
        <v>139</v>
      </c>
      <c r="C2188" s="5" t="s">
        <v>270</v>
      </c>
      <c r="D2188" s="5" t="s">
        <v>6539</v>
      </c>
      <c r="E2188" s="8" t="s">
        <v>6540</v>
      </c>
      <c r="F2188" s="8" t="s">
        <v>6541</v>
      </c>
      <c r="G2188" s="5" t="s">
        <v>442</v>
      </c>
      <c r="H2188" s="6">
        <v>5336</v>
      </c>
      <c r="I2188" s="6"/>
      <c r="J2188" s="5"/>
      <c r="K2188" s="6"/>
      <c r="L2188" s="6"/>
      <c r="M2188" s="6"/>
    </row>
    <row r="2189" spans="1:13" x14ac:dyDescent="0.25">
      <c r="A2189" s="5" t="s">
        <v>262</v>
      </c>
      <c r="B2189" s="5" t="s">
        <v>139</v>
      </c>
      <c r="C2189" s="5" t="s">
        <v>270</v>
      </c>
      <c r="D2189" s="5" t="s">
        <v>6542</v>
      </c>
      <c r="E2189" s="8" t="s">
        <v>6543</v>
      </c>
      <c r="F2189" s="8" t="s">
        <v>6544</v>
      </c>
      <c r="G2189" s="5" t="s">
        <v>442</v>
      </c>
      <c r="H2189" s="6">
        <v>6300</v>
      </c>
      <c r="I2189" s="6"/>
      <c r="J2189" s="5"/>
      <c r="K2189" s="6"/>
      <c r="L2189" s="6"/>
      <c r="M2189" s="6"/>
    </row>
    <row r="2190" spans="1:13" x14ac:dyDescent="0.25">
      <c r="A2190" s="5" t="s">
        <v>262</v>
      </c>
      <c r="B2190" s="5" t="s">
        <v>139</v>
      </c>
      <c r="C2190" s="5" t="s">
        <v>270</v>
      </c>
      <c r="D2190" s="5" t="s">
        <v>6545</v>
      </c>
      <c r="E2190" s="8" t="s">
        <v>6546</v>
      </c>
      <c r="F2190" s="8" t="s">
        <v>6410</v>
      </c>
      <c r="G2190" s="5" t="s">
        <v>442</v>
      </c>
      <c r="H2190" s="6">
        <v>29400</v>
      </c>
      <c r="I2190" s="6"/>
      <c r="J2190" s="5"/>
      <c r="K2190" s="6"/>
      <c r="L2190" s="6"/>
      <c r="M2190" s="6"/>
    </row>
    <row r="2191" spans="1:13" ht="30" x14ac:dyDescent="0.25">
      <c r="A2191" s="5" t="s">
        <v>262</v>
      </c>
      <c r="B2191" s="5" t="s">
        <v>139</v>
      </c>
      <c r="C2191" s="5" t="s">
        <v>270</v>
      </c>
      <c r="D2191" s="5" t="s">
        <v>6547</v>
      </c>
      <c r="E2191" s="8" t="s">
        <v>6548</v>
      </c>
      <c r="F2191" s="8" t="s">
        <v>5570</v>
      </c>
      <c r="G2191" s="5" t="s">
        <v>442</v>
      </c>
      <c r="H2191" s="6">
        <v>6300</v>
      </c>
      <c r="I2191" s="6"/>
      <c r="J2191" s="5"/>
      <c r="K2191" s="6">
        <v>5478</v>
      </c>
      <c r="L2191" s="6"/>
      <c r="M2191" s="6">
        <v>5478</v>
      </c>
    </row>
    <row r="2192" spans="1:13" ht="45" x14ac:dyDescent="0.25">
      <c r="A2192" s="5" t="s">
        <v>262</v>
      </c>
      <c r="B2192" s="5" t="s">
        <v>139</v>
      </c>
      <c r="C2192" s="5" t="s">
        <v>270</v>
      </c>
      <c r="D2192" s="5" t="s">
        <v>6549</v>
      </c>
      <c r="E2192" s="8" t="s">
        <v>6550</v>
      </c>
      <c r="F2192" s="8" t="s">
        <v>6133</v>
      </c>
      <c r="G2192" s="5" t="s">
        <v>442</v>
      </c>
      <c r="H2192" s="6">
        <v>6834</v>
      </c>
      <c r="I2192" s="6"/>
      <c r="J2192" s="5"/>
      <c r="K2192" s="6"/>
      <c r="L2192" s="6"/>
      <c r="M2192" s="6"/>
    </row>
    <row r="2193" spans="1:13" ht="45" x14ac:dyDescent="0.25">
      <c r="A2193" s="5" t="s">
        <v>262</v>
      </c>
      <c r="B2193" s="5" t="s">
        <v>139</v>
      </c>
      <c r="C2193" s="5" t="s">
        <v>270</v>
      </c>
      <c r="D2193" s="5" t="s">
        <v>6551</v>
      </c>
      <c r="E2193" s="8" t="s">
        <v>6552</v>
      </c>
      <c r="F2193" s="8" t="s">
        <v>6089</v>
      </c>
      <c r="G2193" s="5" t="s">
        <v>442</v>
      </c>
      <c r="H2193" s="6">
        <v>14862</v>
      </c>
      <c r="I2193" s="6"/>
      <c r="J2193" s="5"/>
      <c r="K2193" s="6"/>
      <c r="L2193" s="6"/>
      <c r="M2193" s="6"/>
    </row>
    <row r="2194" spans="1:13" ht="30" x14ac:dyDescent="0.25">
      <c r="A2194" s="5" t="s">
        <v>262</v>
      </c>
      <c r="B2194" s="5" t="s">
        <v>139</v>
      </c>
      <c r="C2194" s="5" t="s">
        <v>270</v>
      </c>
      <c r="D2194" s="5" t="s">
        <v>6553</v>
      </c>
      <c r="E2194" s="8" t="s">
        <v>6554</v>
      </c>
      <c r="F2194" s="8" t="s">
        <v>6555</v>
      </c>
      <c r="G2194" s="5" t="s">
        <v>442</v>
      </c>
      <c r="H2194" s="6">
        <v>6300</v>
      </c>
      <c r="I2194" s="6"/>
      <c r="J2194" s="5"/>
      <c r="K2194" s="6"/>
      <c r="L2194" s="6"/>
      <c r="M2194" s="6"/>
    </row>
    <row r="2195" spans="1:13" x14ac:dyDescent="0.25">
      <c r="A2195" s="5" t="s">
        <v>262</v>
      </c>
      <c r="B2195" s="5" t="s">
        <v>139</v>
      </c>
      <c r="C2195" s="5" t="s">
        <v>270</v>
      </c>
      <c r="D2195" s="5" t="s">
        <v>6556</v>
      </c>
      <c r="E2195" s="8" t="s">
        <v>6557</v>
      </c>
      <c r="F2195" s="8" t="s">
        <v>6558</v>
      </c>
      <c r="G2195" s="5" t="s">
        <v>442</v>
      </c>
      <c r="H2195" s="6">
        <v>5023</v>
      </c>
      <c r="I2195" s="6"/>
      <c r="J2195" s="5"/>
      <c r="K2195" s="6"/>
      <c r="L2195" s="6"/>
      <c r="M2195" s="6"/>
    </row>
    <row r="2196" spans="1:13" x14ac:dyDescent="0.25">
      <c r="A2196" s="5" t="s">
        <v>262</v>
      </c>
      <c r="B2196" s="5" t="s">
        <v>139</v>
      </c>
      <c r="C2196" s="5" t="s">
        <v>270</v>
      </c>
      <c r="D2196" s="5" t="s">
        <v>6559</v>
      </c>
      <c r="E2196" s="8" t="s">
        <v>6560</v>
      </c>
      <c r="F2196" s="8" t="s">
        <v>6561</v>
      </c>
      <c r="G2196" s="5" t="s">
        <v>442</v>
      </c>
      <c r="H2196" s="6">
        <v>6300</v>
      </c>
      <c r="I2196" s="6"/>
      <c r="J2196" s="5"/>
      <c r="K2196" s="6"/>
      <c r="L2196" s="6"/>
      <c r="M2196" s="6"/>
    </row>
    <row r="2197" spans="1:13" x14ac:dyDescent="0.25">
      <c r="A2197" s="5" t="s">
        <v>262</v>
      </c>
      <c r="B2197" s="5" t="s">
        <v>139</v>
      </c>
      <c r="C2197" s="5" t="s">
        <v>270</v>
      </c>
      <c r="D2197" s="5" t="s">
        <v>6562</v>
      </c>
      <c r="E2197" s="8" t="s">
        <v>6563</v>
      </c>
      <c r="F2197" s="8" t="s">
        <v>6564</v>
      </c>
      <c r="G2197" s="5" t="s">
        <v>442</v>
      </c>
      <c r="H2197" s="6">
        <v>6300</v>
      </c>
      <c r="I2197" s="6"/>
      <c r="J2197" s="5"/>
      <c r="K2197" s="6"/>
      <c r="L2197" s="6"/>
      <c r="M2197" s="6"/>
    </row>
    <row r="2198" spans="1:13" x14ac:dyDescent="0.25">
      <c r="A2198" s="5" t="s">
        <v>262</v>
      </c>
      <c r="B2198" s="5" t="s">
        <v>139</v>
      </c>
      <c r="C2198" s="5" t="s">
        <v>270</v>
      </c>
      <c r="D2198" s="5" t="s">
        <v>6565</v>
      </c>
      <c r="E2198" s="8" t="s">
        <v>6566</v>
      </c>
      <c r="F2198" s="8" t="s">
        <v>6441</v>
      </c>
      <c r="G2198" s="5" t="s">
        <v>442</v>
      </c>
      <c r="H2198" s="6">
        <v>28930</v>
      </c>
      <c r="I2198" s="6"/>
      <c r="J2198" s="5"/>
      <c r="K2198" s="6"/>
      <c r="L2198" s="6"/>
      <c r="M2198" s="6"/>
    </row>
    <row r="2199" spans="1:13" ht="30" x14ac:dyDescent="0.25">
      <c r="A2199" s="5" t="s">
        <v>262</v>
      </c>
      <c r="B2199" s="5" t="s">
        <v>139</v>
      </c>
      <c r="C2199" s="5" t="s">
        <v>270</v>
      </c>
      <c r="D2199" s="5" t="s">
        <v>6567</v>
      </c>
      <c r="E2199" s="8" t="s">
        <v>6568</v>
      </c>
      <c r="F2199" s="8" t="s">
        <v>6569</v>
      </c>
      <c r="G2199" s="5" t="s">
        <v>442</v>
      </c>
      <c r="H2199" s="6">
        <v>29399</v>
      </c>
      <c r="I2199" s="6"/>
      <c r="J2199" s="5"/>
      <c r="K2199" s="6"/>
      <c r="L2199" s="6"/>
      <c r="M2199" s="6"/>
    </row>
    <row r="2200" spans="1:13" ht="30" x14ac:dyDescent="0.25">
      <c r="A2200" s="5" t="s">
        <v>262</v>
      </c>
      <c r="B2200" s="5" t="s">
        <v>139</v>
      </c>
      <c r="C2200" s="5" t="s">
        <v>270</v>
      </c>
      <c r="D2200" s="5" t="s">
        <v>6570</v>
      </c>
      <c r="E2200" s="8" t="s">
        <v>6571</v>
      </c>
      <c r="F2200" s="8" t="s">
        <v>6572</v>
      </c>
      <c r="G2200" s="5" t="s">
        <v>442</v>
      </c>
      <c r="H2200" s="6">
        <v>6300</v>
      </c>
      <c r="I2200" s="6"/>
      <c r="J2200" s="5"/>
      <c r="K2200" s="6"/>
      <c r="L2200" s="6"/>
      <c r="M2200" s="6"/>
    </row>
    <row r="2201" spans="1:13" x14ac:dyDescent="0.25">
      <c r="A2201" s="5" t="s">
        <v>262</v>
      </c>
      <c r="B2201" s="5" t="s">
        <v>139</v>
      </c>
      <c r="C2201" s="5" t="s">
        <v>270</v>
      </c>
      <c r="D2201" s="5" t="s">
        <v>6573</v>
      </c>
      <c r="E2201" s="8" t="s">
        <v>6574</v>
      </c>
      <c r="F2201" s="8" t="s">
        <v>6575</v>
      </c>
      <c r="G2201" s="5" t="s">
        <v>442</v>
      </c>
      <c r="H2201" s="6">
        <v>2981</v>
      </c>
      <c r="I2201" s="6"/>
      <c r="J2201" s="5"/>
      <c r="K2201" s="6"/>
      <c r="L2201" s="6"/>
      <c r="M2201" s="6"/>
    </row>
    <row r="2202" spans="1:13" ht="30" x14ac:dyDescent="0.25">
      <c r="A2202" s="5" t="s">
        <v>262</v>
      </c>
      <c r="B2202" s="5" t="s">
        <v>139</v>
      </c>
      <c r="C2202" s="5" t="s">
        <v>270</v>
      </c>
      <c r="D2202" s="5" t="s">
        <v>6576</v>
      </c>
      <c r="E2202" s="8" t="s">
        <v>6577</v>
      </c>
      <c r="F2202" s="8" t="s">
        <v>6578</v>
      </c>
      <c r="G2202" s="5" t="s">
        <v>442</v>
      </c>
      <c r="H2202" s="6">
        <v>6300</v>
      </c>
      <c r="I2202" s="6"/>
      <c r="J2202" s="5"/>
      <c r="K2202" s="6"/>
      <c r="L2202" s="6"/>
      <c r="M2202" s="6"/>
    </row>
    <row r="2203" spans="1:13" ht="30" x14ac:dyDescent="0.25">
      <c r="A2203" s="5" t="s">
        <v>262</v>
      </c>
      <c r="B2203" s="5" t="s">
        <v>139</v>
      </c>
      <c r="C2203" s="5" t="s">
        <v>272</v>
      </c>
      <c r="D2203" s="5" t="s">
        <v>6579</v>
      </c>
      <c r="E2203" s="8" t="s">
        <v>6580</v>
      </c>
      <c r="F2203" s="8" t="s">
        <v>5127</v>
      </c>
      <c r="G2203" s="5" t="s">
        <v>442</v>
      </c>
      <c r="H2203" s="6">
        <v>2472000</v>
      </c>
      <c r="I2203" s="6">
        <v>133658</v>
      </c>
      <c r="J2203" s="7">
        <v>5.4100000000000002E-2</v>
      </c>
      <c r="K2203" s="6">
        <v>9357</v>
      </c>
      <c r="L2203" s="6"/>
      <c r="M2203" s="6">
        <v>143014</v>
      </c>
    </row>
    <row r="2204" spans="1:13" ht="30" x14ac:dyDescent="0.25">
      <c r="A2204" s="5" t="s">
        <v>262</v>
      </c>
      <c r="B2204" s="5" t="s">
        <v>139</v>
      </c>
      <c r="C2204" s="5" t="s">
        <v>273</v>
      </c>
      <c r="D2204" s="5" t="s">
        <v>6581</v>
      </c>
      <c r="E2204" s="8" t="s">
        <v>6582</v>
      </c>
      <c r="F2204" s="8" t="s">
        <v>6583</v>
      </c>
      <c r="G2204" s="5" t="s">
        <v>446</v>
      </c>
      <c r="H2204" s="6">
        <v>10000</v>
      </c>
      <c r="I2204" s="6">
        <v>10000</v>
      </c>
      <c r="J2204" s="7">
        <v>1</v>
      </c>
      <c r="K2204" s="6"/>
      <c r="L2204" s="6"/>
      <c r="M2204" s="6">
        <v>10000</v>
      </c>
    </row>
    <row r="2205" spans="1:13" x14ac:dyDescent="0.25">
      <c r="A2205" s="5" t="s">
        <v>262</v>
      </c>
      <c r="B2205" s="5" t="s">
        <v>139</v>
      </c>
      <c r="C2205" s="5" t="s">
        <v>273</v>
      </c>
      <c r="D2205" s="5" t="s">
        <v>6584</v>
      </c>
      <c r="E2205" s="8" t="s">
        <v>6585</v>
      </c>
      <c r="F2205" s="8" t="s">
        <v>6586</v>
      </c>
      <c r="G2205" s="5" t="s">
        <v>446</v>
      </c>
      <c r="H2205" s="6">
        <v>5985</v>
      </c>
      <c r="I2205" s="6">
        <v>5985</v>
      </c>
      <c r="J2205" s="7">
        <v>1</v>
      </c>
      <c r="K2205" s="6"/>
      <c r="L2205" s="6"/>
      <c r="M2205" s="6">
        <v>5985</v>
      </c>
    </row>
    <row r="2206" spans="1:13" ht="30" x14ac:dyDescent="0.25">
      <c r="A2206" s="5" t="s">
        <v>262</v>
      </c>
      <c r="B2206" s="5" t="s">
        <v>139</v>
      </c>
      <c r="C2206" s="5" t="s">
        <v>273</v>
      </c>
      <c r="D2206" s="5" t="s">
        <v>6587</v>
      </c>
      <c r="E2206" s="8" t="s">
        <v>6588</v>
      </c>
      <c r="F2206" s="8" t="s">
        <v>6589</v>
      </c>
      <c r="G2206" s="5" t="s">
        <v>446</v>
      </c>
      <c r="H2206" s="6">
        <v>7400</v>
      </c>
      <c r="I2206" s="6">
        <v>7400</v>
      </c>
      <c r="J2206" s="7">
        <v>1</v>
      </c>
      <c r="K2206" s="6"/>
      <c r="L2206" s="6"/>
      <c r="M2206" s="6">
        <v>7400</v>
      </c>
    </row>
    <row r="2207" spans="1:13" ht="30" x14ac:dyDescent="0.25">
      <c r="A2207" s="5" t="s">
        <v>262</v>
      </c>
      <c r="B2207" s="5" t="s">
        <v>139</v>
      </c>
      <c r="C2207" s="5" t="s">
        <v>273</v>
      </c>
      <c r="D2207" s="5" t="s">
        <v>6590</v>
      </c>
      <c r="E2207" s="8" t="s">
        <v>6591</v>
      </c>
      <c r="F2207" s="8" t="s">
        <v>6592</v>
      </c>
      <c r="G2207" s="5" t="s">
        <v>446</v>
      </c>
      <c r="H2207" s="6">
        <v>10000</v>
      </c>
      <c r="I2207" s="6">
        <v>10000</v>
      </c>
      <c r="J2207" s="7">
        <v>1</v>
      </c>
      <c r="K2207" s="6"/>
      <c r="L2207" s="6"/>
      <c r="M2207" s="6">
        <v>10000</v>
      </c>
    </row>
    <row r="2208" spans="1:13" x14ac:dyDescent="0.25">
      <c r="A2208" s="5" t="s">
        <v>262</v>
      </c>
      <c r="B2208" s="5" t="s">
        <v>139</v>
      </c>
      <c r="C2208" s="5" t="s">
        <v>273</v>
      </c>
      <c r="D2208" s="5" t="s">
        <v>6593</v>
      </c>
      <c r="E2208" s="8" t="s">
        <v>6594</v>
      </c>
      <c r="F2208" s="8" t="s">
        <v>6595</v>
      </c>
      <c r="G2208" s="5" t="s">
        <v>446</v>
      </c>
      <c r="H2208" s="6">
        <v>8750</v>
      </c>
      <c r="I2208" s="6">
        <v>8750</v>
      </c>
      <c r="J2208" s="7">
        <v>1</v>
      </c>
      <c r="K2208" s="6"/>
      <c r="L2208" s="6"/>
      <c r="M2208" s="6">
        <v>8750</v>
      </c>
    </row>
    <row r="2209" spans="1:13" x14ac:dyDescent="0.25">
      <c r="A2209" s="5" t="s">
        <v>262</v>
      </c>
      <c r="B2209" s="5" t="s">
        <v>139</v>
      </c>
      <c r="C2209" s="5" t="s">
        <v>273</v>
      </c>
      <c r="D2209" s="5" t="s">
        <v>6596</v>
      </c>
      <c r="E2209" s="8" t="s">
        <v>6597</v>
      </c>
      <c r="F2209" s="8" t="s">
        <v>5912</v>
      </c>
      <c r="G2209" s="5" t="s">
        <v>446</v>
      </c>
      <c r="H2209" s="6">
        <v>9975</v>
      </c>
      <c r="I2209" s="6">
        <v>9975</v>
      </c>
      <c r="J2209" s="7">
        <v>1</v>
      </c>
      <c r="K2209" s="6"/>
      <c r="L2209" s="6"/>
      <c r="M2209" s="6">
        <v>9975</v>
      </c>
    </row>
    <row r="2210" spans="1:13" ht="30" x14ac:dyDescent="0.25">
      <c r="A2210" s="5" t="s">
        <v>262</v>
      </c>
      <c r="B2210" s="5" t="s">
        <v>139</v>
      </c>
      <c r="C2210" s="5" t="s">
        <v>273</v>
      </c>
      <c r="D2210" s="5" t="s">
        <v>6598</v>
      </c>
      <c r="E2210" s="8" t="s">
        <v>6599</v>
      </c>
      <c r="F2210" s="8" t="s">
        <v>6600</v>
      </c>
      <c r="G2210" s="5" t="s">
        <v>446</v>
      </c>
      <c r="H2210" s="6">
        <v>6000</v>
      </c>
      <c r="I2210" s="6">
        <v>6000</v>
      </c>
      <c r="J2210" s="7">
        <v>1</v>
      </c>
      <c r="K2210" s="6"/>
      <c r="L2210" s="6"/>
      <c r="M2210" s="6">
        <v>6000</v>
      </c>
    </row>
    <row r="2211" spans="1:13" x14ac:dyDescent="0.25">
      <c r="A2211" s="5" t="s">
        <v>262</v>
      </c>
      <c r="B2211" s="5" t="s">
        <v>139</v>
      </c>
      <c r="C2211" s="5" t="s">
        <v>273</v>
      </c>
      <c r="D2211" s="5" t="s">
        <v>6601</v>
      </c>
      <c r="E2211" s="8" t="s">
        <v>6602</v>
      </c>
      <c r="F2211" s="8" t="s">
        <v>6603</v>
      </c>
      <c r="G2211" s="5" t="s">
        <v>446</v>
      </c>
      <c r="H2211" s="6">
        <v>7470</v>
      </c>
      <c r="I2211" s="6">
        <v>7470</v>
      </c>
      <c r="J2211" s="7">
        <v>1</v>
      </c>
      <c r="K2211" s="6"/>
      <c r="L2211" s="6"/>
      <c r="M2211" s="6">
        <v>7470</v>
      </c>
    </row>
    <row r="2212" spans="1:13" x14ac:dyDescent="0.25">
      <c r="A2212" s="5" t="s">
        <v>262</v>
      </c>
      <c r="B2212" s="5" t="s">
        <v>139</v>
      </c>
      <c r="C2212" s="5" t="s">
        <v>273</v>
      </c>
      <c r="D2212" s="5" t="s">
        <v>6604</v>
      </c>
      <c r="E2212" s="8" t="s">
        <v>6605</v>
      </c>
      <c r="F2212" s="8" t="s">
        <v>6606</v>
      </c>
      <c r="G2212" s="5" t="s">
        <v>446</v>
      </c>
      <c r="H2212" s="6">
        <v>9030</v>
      </c>
      <c r="I2212" s="6">
        <v>9030</v>
      </c>
      <c r="J2212" s="7">
        <v>1</v>
      </c>
      <c r="K2212" s="6"/>
      <c r="L2212" s="6"/>
      <c r="M2212" s="6">
        <v>9030</v>
      </c>
    </row>
    <row r="2213" spans="1:13" x14ac:dyDescent="0.25">
      <c r="A2213" s="5" t="s">
        <v>262</v>
      </c>
      <c r="B2213" s="5" t="s">
        <v>139</v>
      </c>
      <c r="C2213" s="5" t="s">
        <v>273</v>
      </c>
      <c r="D2213" s="5" t="s">
        <v>6607</v>
      </c>
      <c r="E2213" s="8" t="s">
        <v>6608</v>
      </c>
      <c r="F2213" s="8" t="s">
        <v>6609</v>
      </c>
      <c r="G2213" s="5" t="s">
        <v>446</v>
      </c>
      <c r="H2213" s="6">
        <v>10000</v>
      </c>
      <c r="I2213" s="6">
        <v>10000</v>
      </c>
      <c r="J2213" s="7">
        <v>1</v>
      </c>
      <c r="K2213" s="6"/>
      <c r="L2213" s="6"/>
      <c r="M2213" s="6">
        <v>10000</v>
      </c>
    </row>
    <row r="2214" spans="1:13" ht="30" x14ac:dyDescent="0.25">
      <c r="A2214" s="5" t="s">
        <v>262</v>
      </c>
      <c r="B2214" s="5" t="s">
        <v>139</v>
      </c>
      <c r="C2214" s="5" t="s">
        <v>273</v>
      </c>
      <c r="D2214" s="5" t="s">
        <v>6610</v>
      </c>
      <c r="E2214" s="8" t="s">
        <v>6611</v>
      </c>
      <c r="F2214" s="8" t="s">
        <v>6612</v>
      </c>
      <c r="G2214" s="5" t="s">
        <v>446</v>
      </c>
      <c r="H2214" s="6">
        <v>9280</v>
      </c>
      <c r="I2214" s="6">
        <v>9280</v>
      </c>
      <c r="J2214" s="7">
        <v>1</v>
      </c>
      <c r="K2214" s="6"/>
      <c r="L2214" s="6"/>
      <c r="M2214" s="6">
        <v>9280</v>
      </c>
    </row>
    <row r="2215" spans="1:13" x14ac:dyDescent="0.25">
      <c r="A2215" s="5" t="s">
        <v>262</v>
      </c>
      <c r="B2215" s="5" t="s">
        <v>139</v>
      </c>
      <c r="C2215" s="5" t="s">
        <v>273</v>
      </c>
      <c r="D2215" s="5" t="s">
        <v>6613</v>
      </c>
      <c r="E2215" s="8" t="s">
        <v>6614</v>
      </c>
      <c r="F2215" s="8" t="s">
        <v>6615</v>
      </c>
      <c r="G2215" s="5" t="s">
        <v>446</v>
      </c>
      <c r="H2215" s="6">
        <v>4160</v>
      </c>
      <c r="I2215" s="6">
        <v>4160</v>
      </c>
      <c r="J2215" s="7">
        <v>1</v>
      </c>
      <c r="K2215" s="6"/>
      <c r="L2215" s="6"/>
      <c r="M2215" s="6">
        <v>4160</v>
      </c>
    </row>
    <row r="2216" spans="1:13" x14ac:dyDescent="0.25">
      <c r="A2216" s="5" t="s">
        <v>262</v>
      </c>
      <c r="B2216" s="5" t="s">
        <v>139</v>
      </c>
      <c r="C2216" s="5" t="s">
        <v>273</v>
      </c>
      <c r="D2216" s="5" t="s">
        <v>6616</v>
      </c>
      <c r="E2216" s="8" t="s">
        <v>6617</v>
      </c>
      <c r="F2216" s="8" t="s">
        <v>6618</v>
      </c>
      <c r="G2216" s="5" t="s">
        <v>446</v>
      </c>
      <c r="H2216" s="6">
        <v>10000</v>
      </c>
      <c r="I2216" s="6">
        <v>10000</v>
      </c>
      <c r="J2216" s="7">
        <v>1</v>
      </c>
      <c r="K2216" s="6"/>
      <c r="L2216" s="6"/>
      <c r="M2216" s="6">
        <v>10000</v>
      </c>
    </row>
    <row r="2217" spans="1:13" x14ac:dyDescent="0.25">
      <c r="A2217" s="5" t="s">
        <v>262</v>
      </c>
      <c r="B2217" s="5" t="s">
        <v>139</v>
      </c>
      <c r="C2217" s="5" t="s">
        <v>273</v>
      </c>
      <c r="D2217" s="5" t="s">
        <v>6619</v>
      </c>
      <c r="E2217" s="8" t="s">
        <v>6620</v>
      </c>
      <c r="F2217" s="8" t="s">
        <v>6621</v>
      </c>
      <c r="G2217" s="5" t="s">
        <v>446</v>
      </c>
      <c r="H2217" s="6">
        <v>10000</v>
      </c>
      <c r="I2217" s="6">
        <v>10000</v>
      </c>
      <c r="J2217" s="7">
        <v>1</v>
      </c>
      <c r="K2217" s="6"/>
      <c r="L2217" s="6"/>
      <c r="M2217" s="6">
        <v>10000</v>
      </c>
    </row>
    <row r="2218" spans="1:13" ht="30" x14ac:dyDescent="0.25">
      <c r="A2218" s="5" t="s">
        <v>262</v>
      </c>
      <c r="B2218" s="5" t="s">
        <v>139</v>
      </c>
      <c r="C2218" s="5" t="s">
        <v>273</v>
      </c>
      <c r="D2218" s="5" t="s">
        <v>6622</v>
      </c>
      <c r="E2218" s="8" t="s">
        <v>6623</v>
      </c>
      <c r="F2218" s="8" t="s">
        <v>6624</v>
      </c>
      <c r="G2218" s="5" t="s">
        <v>446</v>
      </c>
      <c r="H2218" s="6">
        <v>10000</v>
      </c>
      <c r="I2218" s="6">
        <v>10000</v>
      </c>
      <c r="J2218" s="7">
        <v>1</v>
      </c>
      <c r="K2218" s="6"/>
      <c r="L2218" s="6"/>
      <c r="M2218" s="6">
        <v>10000</v>
      </c>
    </row>
    <row r="2219" spans="1:13" ht="30" x14ac:dyDescent="0.25">
      <c r="A2219" s="5" t="s">
        <v>262</v>
      </c>
      <c r="B2219" s="5" t="s">
        <v>139</v>
      </c>
      <c r="C2219" s="5" t="s">
        <v>273</v>
      </c>
      <c r="D2219" s="5" t="s">
        <v>6625</v>
      </c>
      <c r="E2219" s="8" t="s">
        <v>6626</v>
      </c>
      <c r="F2219" s="8" t="s">
        <v>6627</v>
      </c>
      <c r="G2219" s="5" t="s">
        <v>446</v>
      </c>
      <c r="H2219" s="6">
        <v>8600</v>
      </c>
      <c r="I2219" s="6">
        <v>8600</v>
      </c>
      <c r="J2219" s="7">
        <v>1</v>
      </c>
      <c r="K2219" s="6"/>
      <c r="L2219" s="6"/>
      <c r="M2219" s="6">
        <v>8600</v>
      </c>
    </row>
    <row r="2220" spans="1:13" x14ac:dyDescent="0.25">
      <c r="A2220" s="5" t="s">
        <v>262</v>
      </c>
      <c r="B2220" s="5" t="s">
        <v>139</v>
      </c>
      <c r="C2220" s="5" t="s">
        <v>273</v>
      </c>
      <c r="D2220" s="5" t="s">
        <v>6628</v>
      </c>
      <c r="E2220" s="8" t="s">
        <v>6629</v>
      </c>
      <c r="F2220" s="8" t="s">
        <v>6630</v>
      </c>
      <c r="G2220" s="5" t="s">
        <v>446</v>
      </c>
      <c r="H2220" s="6">
        <v>7500</v>
      </c>
      <c r="I2220" s="6">
        <v>7500</v>
      </c>
      <c r="J2220" s="7">
        <v>1</v>
      </c>
      <c r="K2220" s="6"/>
      <c r="L2220" s="6"/>
      <c r="M2220" s="6">
        <v>7500</v>
      </c>
    </row>
    <row r="2221" spans="1:13" ht="30" x14ac:dyDescent="0.25">
      <c r="A2221" s="5" t="s">
        <v>262</v>
      </c>
      <c r="B2221" s="5" t="s">
        <v>139</v>
      </c>
      <c r="C2221" s="5" t="s">
        <v>273</v>
      </c>
      <c r="D2221" s="5" t="s">
        <v>6631</v>
      </c>
      <c r="E2221" s="8" t="s">
        <v>6632</v>
      </c>
      <c r="F2221" s="8" t="s">
        <v>6633</v>
      </c>
      <c r="G2221" s="5" t="s">
        <v>446</v>
      </c>
      <c r="H2221" s="6">
        <v>9800</v>
      </c>
      <c r="I2221" s="6">
        <v>9800</v>
      </c>
      <c r="J2221" s="7">
        <v>1</v>
      </c>
      <c r="K2221" s="6"/>
      <c r="L2221" s="6"/>
      <c r="M2221" s="6">
        <v>9800</v>
      </c>
    </row>
    <row r="2222" spans="1:13" x14ac:dyDescent="0.25">
      <c r="A2222" s="5" t="s">
        <v>262</v>
      </c>
      <c r="B2222" s="5" t="s">
        <v>139</v>
      </c>
      <c r="C2222" s="5" t="s">
        <v>273</v>
      </c>
      <c r="D2222" s="5" t="s">
        <v>6634</v>
      </c>
      <c r="E2222" s="8" t="s">
        <v>6635</v>
      </c>
      <c r="F2222" s="8" t="s">
        <v>6636</v>
      </c>
      <c r="G2222" s="5" t="s">
        <v>446</v>
      </c>
      <c r="H2222" s="6">
        <v>10000</v>
      </c>
      <c r="I2222" s="6">
        <v>10000</v>
      </c>
      <c r="J2222" s="7">
        <v>1</v>
      </c>
      <c r="K2222" s="6"/>
      <c r="L2222" s="6"/>
      <c r="M2222" s="6">
        <v>10000</v>
      </c>
    </row>
    <row r="2223" spans="1:13" x14ac:dyDescent="0.25">
      <c r="A2223" s="5" t="s">
        <v>262</v>
      </c>
      <c r="B2223" s="5" t="s">
        <v>139</v>
      </c>
      <c r="C2223" s="5" t="s">
        <v>273</v>
      </c>
      <c r="D2223" s="5" t="s">
        <v>6637</v>
      </c>
      <c r="E2223" s="8" t="s">
        <v>6638</v>
      </c>
      <c r="F2223" s="8" t="s">
        <v>6639</v>
      </c>
      <c r="G2223" s="5" t="s">
        <v>446</v>
      </c>
      <c r="H2223" s="6">
        <v>6000</v>
      </c>
      <c r="I2223" s="6">
        <v>6000</v>
      </c>
      <c r="J2223" s="7">
        <v>1</v>
      </c>
      <c r="K2223" s="6"/>
      <c r="L2223" s="6"/>
      <c r="M2223" s="6">
        <v>6000</v>
      </c>
    </row>
    <row r="2224" spans="1:13" ht="30" x14ac:dyDescent="0.25">
      <c r="A2224" s="5" t="s">
        <v>262</v>
      </c>
      <c r="B2224" s="5" t="s">
        <v>139</v>
      </c>
      <c r="C2224" s="5" t="s">
        <v>273</v>
      </c>
      <c r="D2224" s="5" t="s">
        <v>6640</v>
      </c>
      <c r="E2224" s="8" t="s">
        <v>6641</v>
      </c>
      <c r="F2224" s="8" t="s">
        <v>6642</v>
      </c>
      <c r="G2224" s="5" t="s">
        <v>446</v>
      </c>
      <c r="H2224" s="6">
        <v>9975</v>
      </c>
      <c r="I2224" s="6">
        <v>9975</v>
      </c>
      <c r="J2224" s="7">
        <v>1</v>
      </c>
      <c r="K2224" s="6"/>
      <c r="L2224" s="6"/>
      <c r="M2224" s="6">
        <v>9975</v>
      </c>
    </row>
    <row r="2225" spans="1:13" x14ac:dyDescent="0.25">
      <c r="A2225" s="5" t="s">
        <v>262</v>
      </c>
      <c r="B2225" s="5" t="s">
        <v>139</v>
      </c>
      <c r="C2225" s="5" t="s">
        <v>273</v>
      </c>
      <c r="D2225" s="5" t="s">
        <v>6643</v>
      </c>
      <c r="E2225" s="8" t="s">
        <v>6644</v>
      </c>
      <c r="F2225" s="8" t="s">
        <v>6645</v>
      </c>
      <c r="G2225" s="5" t="s">
        <v>446</v>
      </c>
      <c r="H2225" s="6">
        <v>10000</v>
      </c>
      <c r="I2225" s="6">
        <v>10000</v>
      </c>
      <c r="J2225" s="7">
        <v>1</v>
      </c>
      <c r="K2225" s="6"/>
      <c r="L2225" s="6"/>
      <c r="M2225" s="6">
        <v>10000</v>
      </c>
    </row>
    <row r="2226" spans="1:13" x14ac:dyDescent="0.25">
      <c r="A2226" s="5" t="s">
        <v>262</v>
      </c>
      <c r="B2226" s="5" t="s">
        <v>139</v>
      </c>
      <c r="C2226" s="5" t="s">
        <v>273</v>
      </c>
      <c r="D2226" s="5" t="s">
        <v>6646</v>
      </c>
      <c r="E2226" s="8" t="s">
        <v>6647</v>
      </c>
      <c r="F2226" s="8" t="s">
        <v>6648</v>
      </c>
      <c r="G2226" s="5" t="s">
        <v>446</v>
      </c>
      <c r="H2226" s="6">
        <v>5340</v>
      </c>
      <c r="I2226" s="6">
        <v>5340</v>
      </c>
      <c r="J2226" s="7">
        <v>1</v>
      </c>
      <c r="K2226" s="6"/>
      <c r="L2226" s="6"/>
      <c r="M2226" s="6">
        <v>5340</v>
      </c>
    </row>
    <row r="2227" spans="1:13" x14ac:dyDescent="0.25">
      <c r="A2227" s="5" t="s">
        <v>262</v>
      </c>
      <c r="B2227" s="5" t="s">
        <v>139</v>
      </c>
      <c r="C2227" s="5" t="s">
        <v>273</v>
      </c>
      <c r="D2227" s="5" t="s">
        <v>6649</v>
      </c>
      <c r="E2227" s="8" t="s">
        <v>6650</v>
      </c>
      <c r="F2227" s="8" t="s">
        <v>6651</v>
      </c>
      <c r="G2227" s="5" t="s">
        <v>446</v>
      </c>
      <c r="H2227" s="6">
        <v>7965</v>
      </c>
      <c r="I2227" s="6">
        <v>7965</v>
      </c>
      <c r="J2227" s="7">
        <v>1</v>
      </c>
      <c r="K2227" s="6"/>
      <c r="L2227" s="6"/>
      <c r="M2227" s="6">
        <v>7965</v>
      </c>
    </row>
    <row r="2228" spans="1:13" ht="30" x14ac:dyDescent="0.25">
      <c r="A2228" s="5" t="s">
        <v>262</v>
      </c>
      <c r="B2228" s="5" t="s">
        <v>139</v>
      </c>
      <c r="C2228" s="5" t="s">
        <v>273</v>
      </c>
      <c r="D2228" s="5" t="s">
        <v>6652</v>
      </c>
      <c r="E2228" s="8" t="s">
        <v>6653</v>
      </c>
      <c r="F2228" s="8" t="s">
        <v>6654</v>
      </c>
      <c r="G2228" s="5" t="s">
        <v>446</v>
      </c>
      <c r="H2228" s="6">
        <v>6810</v>
      </c>
      <c r="I2228" s="6">
        <v>6810</v>
      </c>
      <c r="J2228" s="7">
        <v>1</v>
      </c>
      <c r="K2228" s="6"/>
      <c r="L2228" s="6"/>
      <c r="M2228" s="6">
        <v>6810</v>
      </c>
    </row>
    <row r="2229" spans="1:13" ht="30" x14ac:dyDescent="0.25">
      <c r="A2229" s="5" t="s">
        <v>262</v>
      </c>
      <c r="B2229" s="5" t="s">
        <v>139</v>
      </c>
      <c r="C2229" s="5" t="s">
        <v>273</v>
      </c>
      <c r="D2229" s="5" t="s">
        <v>6655</v>
      </c>
      <c r="E2229" s="8" t="s">
        <v>6656</v>
      </c>
      <c r="F2229" s="8" t="s">
        <v>6657</v>
      </c>
      <c r="G2229" s="5" t="s">
        <v>446</v>
      </c>
      <c r="H2229" s="6">
        <v>6000</v>
      </c>
      <c r="I2229" s="6">
        <v>6000</v>
      </c>
      <c r="J2229" s="7">
        <v>1</v>
      </c>
      <c r="K2229" s="6"/>
      <c r="L2229" s="6"/>
      <c r="M2229" s="6">
        <v>6000</v>
      </c>
    </row>
    <row r="2230" spans="1:13" x14ac:dyDescent="0.25">
      <c r="A2230" s="5" t="s">
        <v>262</v>
      </c>
      <c r="B2230" s="5" t="s">
        <v>139</v>
      </c>
      <c r="C2230" s="5" t="s">
        <v>273</v>
      </c>
      <c r="D2230" s="5" t="s">
        <v>6658</v>
      </c>
      <c r="E2230" s="8" t="s">
        <v>6659</v>
      </c>
      <c r="F2230" s="8" t="s">
        <v>6660</v>
      </c>
      <c r="G2230" s="5" t="s">
        <v>446</v>
      </c>
      <c r="H2230" s="6">
        <v>10000</v>
      </c>
      <c r="I2230" s="6">
        <v>10000</v>
      </c>
      <c r="J2230" s="7">
        <v>1</v>
      </c>
      <c r="K2230" s="6"/>
      <c r="L2230" s="6"/>
      <c r="M2230" s="6">
        <v>10000</v>
      </c>
    </row>
    <row r="2231" spans="1:13" x14ac:dyDescent="0.25">
      <c r="A2231" s="5" t="s">
        <v>262</v>
      </c>
      <c r="B2231" s="5" t="s">
        <v>139</v>
      </c>
      <c r="C2231" s="5" t="s">
        <v>273</v>
      </c>
      <c r="D2231" s="5" t="s">
        <v>6661</v>
      </c>
      <c r="E2231" s="8" t="s">
        <v>6662</v>
      </c>
      <c r="F2231" s="8" t="s">
        <v>6663</v>
      </c>
      <c r="G2231" s="5" t="s">
        <v>446</v>
      </c>
      <c r="H2231" s="6">
        <v>8330</v>
      </c>
      <c r="I2231" s="6">
        <v>8330</v>
      </c>
      <c r="J2231" s="7">
        <v>1</v>
      </c>
      <c r="K2231" s="6"/>
      <c r="L2231" s="6"/>
      <c r="M2231" s="6">
        <v>8330</v>
      </c>
    </row>
    <row r="2232" spans="1:13" x14ac:dyDescent="0.25">
      <c r="A2232" s="5" t="s">
        <v>262</v>
      </c>
      <c r="B2232" s="5" t="s">
        <v>139</v>
      </c>
      <c r="C2232" s="5" t="s">
        <v>273</v>
      </c>
      <c r="D2232" s="5" t="s">
        <v>6664</v>
      </c>
      <c r="E2232" s="8" t="s">
        <v>6665</v>
      </c>
      <c r="F2232" s="8" t="s">
        <v>6666</v>
      </c>
      <c r="G2232" s="5" t="s">
        <v>446</v>
      </c>
      <c r="H2232" s="6">
        <v>9950</v>
      </c>
      <c r="I2232" s="6">
        <v>9950</v>
      </c>
      <c r="J2232" s="7">
        <v>1</v>
      </c>
      <c r="K2232" s="6"/>
      <c r="L2232" s="6"/>
      <c r="M2232" s="6">
        <v>9950</v>
      </c>
    </row>
    <row r="2233" spans="1:13" ht="30" x14ac:dyDescent="0.25">
      <c r="A2233" s="5" t="s">
        <v>262</v>
      </c>
      <c r="B2233" s="5" t="s">
        <v>139</v>
      </c>
      <c r="C2233" s="5" t="s">
        <v>273</v>
      </c>
      <c r="D2233" s="5" t="s">
        <v>6667</v>
      </c>
      <c r="E2233" s="8" t="s">
        <v>6668</v>
      </c>
      <c r="F2233" s="8" t="s">
        <v>6669</v>
      </c>
      <c r="G2233" s="5" t="s">
        <v>446</v>
      </c>
      <c r="H2233" s="6">
        <v>7450</v>
      </c>
      <c r="I2233" s="6">
        <v>7450</v>
      </c>
      <c r="J2233" s="7">
        <v>1</v>
      </c>
      <c r="K2233" s="6"/>
      <c r="L2233" s="6"/>
      <c r="M2233" s="6">
        <v>7450</v>
      </c>
    </row>
    <row r="2234" spans="1:13" x14ac:dyDescent="0.25">
      <c r="A2234" s="5" t="s">
        <v>262</v>
      </c>
      <c r="B2234" s="5" t="s">
        <v>139</v>
      </c>
      <c r="C2234" s="5" t="s">
        <v>273</v>
      </c>
      <c r="D2234" s="5" t="s">
        <v>6670</v>
      </c>
      <c r="E2234" s="8" t="s">
        <v>6671</v>
      </c>
      <c r="F2234" s="8" t="s">
        <v>6672</v>
      </c>
      <c r="G2234" s="5" t="s">
        <v>446</v>
      </c>
      <c r="H2234" s="6">
        <v>6450</v>
      </c>
      <c r="I2234" s="6">
        <v>6450</v>
      </c>
      <c r="J2234" s="7">
        <v>1</v>
      </c>
      <c r="K2234" s="6"/>
      <c r="L2234" s="6"/>
      <c r="M2234" s="6">
        <v>6450</v>
      </c>
    </row>
    <row r="2235" spans="1:13" ht="30" x14ac:dyDescent="0.25">
      <c r="A2235" s="5" t="s">
        <v>262</v>
      </c>
      <c r="B2235" s="5" t="s">
        <v>139</v>
      </c>
      <c r="C2235" s="5" t="s">
        <v>273</v>
      </c>
      <c r="D2235" s="5" t="s">
        <v>6673</v>
      </c>
      <c r="E2235" s="8" t="s">
        <v>6674</v>
      </c>
      <c r="F2235" s="8" t="s">
        <v>6675</v>
      </c>
      <c r="G2235" s="5" t="s">
        <v>446</v>
      </c>
      <c r="H2235" s="6">
        <v>8400</v>
      </c>
      <c r="I2235" s="6">
        <v>8400</v>
      </c>
      <c r="J2235" s="7">
        <v>1</v>
      </c>
      <c r="K2235" s="6"/>
      <c r="L2235" s="6"/>
      <c r="M2235" s="6">
        <v>8400</v>
      </c>
    </row>
    <row r="2236" spans="1:13" x14ac:dyDescent="0.25">
      <c r="A2236" s="5" t="s">
        <v>262</v>
      </c>
      <c r="B2236" s="5" t="s">
        <v>139</v>
      </c>
      <c r="C2236" s="5" t="s">
        <v>273</v>
      </c>
      <c r="D2236" s="5" t="s">
        <v>6676</v>
      </c>
      <c r="E2236" s="8" t="s">
        <v>6677</v>
      </c>
      <c r="F2236" s="8" t="s">
        <v>6678</v>
      </c>
      <c r="G2236" s="5" t="s">
        <v>446</v>
      </c>
      <c r="H2236" s="6">
        <v>9030</v>
      </c>
      <c r="I2236" s="6">
        <v>9030</v>
      </c>
      <c r="J2236" s="7">
        <v>1</v>
      </c>
      <c r="K2236" s="6"/>
      <c r="L2236" s="6"/>
      <c r="M2236" s="6">
        <v>9030</v>
      </c>
    </row>
    <row r="2237" spans="1:13" ht="30" x14ac:dyDescent="0.25">
      <c r="A2237" s="5" t="s">
        <v>262</v>
      </c>
      <c r="B2237" s="5" t="s">
        <v>139</v>
      </c>
      <c r="C2237" s="5" t="s">
        <v>273</v>
      </c>
      <c r="D2237" s="5" t="s">
        <v>6679</v>
      </c>
      <c r="E2237" s="8" t="s">
        <v>6680</v>
      </c>
      <c r="F2237" s="8" t="s">
        <v>6681</v>
      </c>
      <c r="G2237" s="5" t="s">
        <v>446</v>
      </c>
      <c r="H2237" s="6">
        <v>4000</v>
      </c>
      <c r="I2237" s="6">
        <v>4000</v>
      </c>
      <c r="J2237" s="7">
        <v>1</v>
      </c>
      <c r="K2237" s="6"/>
      <c r="L2237" s="6"/>
      <c r="M2237" s="6">
        <v>4000</v>
      </c>
    </row>
    <row r="2238" spans="1:13" x14ac:dyDescent="0.25">
      <c r="A2238" s="5" t="s">
        <v>262</v>
      </c>
      <c r="B2238" s="5" t="s">
        <v>139</v>
      </c>
      <c r="C2238" s="5" t="s">
        <v>273</v>
      </c>
      <c r="D2238" s="5" t="s">
        <v>6682</v>
      </c>
      <c r="E2238" s="8" t="s">
        <v>6683</v>
      </c>
      <c r="F2238" s="8" t="s">
        <v>6684</v>
      </c>
      <c r="G2238" s="5" t="s">
        <v>446</v>
      </c>
      <c r="H2238" s="6">
        <v>4900</v>
      </c>
      <c r="I2238" s="6">
        <v>4900</v>
      </c>
      <c r="J2238" s="7">
        <v>1</v>
      </c>
      <c r="K2238" s="6"/>
      <c r="L2238" s="6"/>
      <c r="M2238" s="6">
        <v>4900</v>
      </c>
    </row>
    <row r="2239" spans="1:13" ht="30" x14ac:dyDescent="0.25">
      <c r="A2239" s="5" t="s">
        <v>262</v>
      </c>
      <c r="B2239" s="5" t="s">
        <v>139</v>
      </c>
      <c r="C2239" s="5" t="s">
        <v>273</v>
      </c>
      <c r="D2239" s="5" t="s">
        <v>6685</v>
      </c>
      <c r="E2239" s="8" t="s">
        <v>6686</v>
      </c>
      <c r="F2239" s="8" t="s">
        <v>6687</v>
      </c>
      <c r="G2239" s="5" t="s">
        <v>446</v>
      </c>
      <c r="H2239" s="6">
        <v>10000</v>
      </c>
      <c r="I2239" s="6">
        <v>10000</v>
      </c>
      <c r="J2239" s="7">
        <v>1</v>
      </c>
      <c r="K2239" s="6"/>
      <c r="L2239" s="6"/>
      <c r="M2239" s="6">
        <v>10000</v>
      </c>
    </row>
    <row r="2240" spans="1:13" x14ac:dyDescent="0.25">
      <c r="A2240" s="5" t="s">
        <v>262</v>
      </c>
      <c r="B2240" s="5" t="s">
        <v>139</v>
      </c>
      <c r="C2240" s="5" t="s">
        <v>273</v>
      </c>
      <c r="D2240" s="5" t="s">
        <v>6688</v>
      </c>
      <c r="E2240" s="8" t="s">
        <v>6689</v>
      </c>
      <c r="F2240" s="8" t="s">
        <v>6690</v>
      </c>
      <c r="G2240" s="5" t="s">
        <v>446</v>
      </c>
      <c r="H2240" s="6">
        <v>6720</v>
      </c>
      <c r="I2240" s="6">
        <v>6720</v>
      </c>
      <c r="J2240" s="7">
        <v>1</v>
      </c>
      <c r="K2240" s="6"/>
      <c r="L2240" s="6"/>
      <c r="M2240" s="6">
        <v>6720</v>
      </c>
    </row>
    <row r="2241" spans="1:13" ht="30" x14ac:dyDescent="0.25">
      <c r="A2241" s="5" t="s">
        <v>262</v>
      </c>
      <c r="B2241" s="5" t="s">
        <v>139</v>
      </c>
      <c r="C2241" s="5" t="s">
        <v>273</v>
      </c>
      <c r="D2241" s="5" t="s">
        <v>6691</v>
      </c>
      <c r="E2241" s="8" t="s">
        <v>6692</v>
      </c>
      <c r="F2241" s="8" t="s">
        <v>6693</v>
      </c>
      <c r="G2241" s="5" t="s">
        <v>446</v>
      </c>
      <c r="H2241" s="6">
        <v>7275</v>
      </c>
      <c r="I2241" s="6">
        <v>7275</v>
      </c>
      <c r="J2241" s="7">
        <v>1</v>
      </c>
      <c r="K2241" s="6"/>
      <c r="L2241" s="6"/>
      <c r="M2241" s="6">
        <v>7275</v>
      </c>
    </row>
    <row r="2242" spans="1:13" ht="30" x14ac:dyDescent="0.25">
      <c r="A2242" s="5" t="s">
        <v>262</v>
      </c>
      <c r="B2242" s="5" t="s">
        <v>139</v>
      </c>
      <c r="C2242" s="5" t="s">
        <v>273</v>
      </c>
      <c r="D2242" s="5" t="s">
        <v>6694</v>
      </c>
      <c r="E2242" s="8" t="s">
        <v>6695</v>
      </c>
      <c r="F2242" s="8" t="s">
        <v>6696</v>
      </c>
      <c r="G2242" s="5" t="s">
        <v>446</v>
      </c>
      <c r="H2242" s="6">
        <v>9800</v>
      </c>
      <c r="I2242" s="6">
        <v>9800</v>
      </c>
      <c r="J2242" s="7">
        <v>1</v>
      </c>
      <c r="K2242" s="6"/>
      <c r="L2242" s="6"/>
      <c r="M2242" s="6">
        <v>9800</v>
      </c>
    </row>
    <row r="2243" spans="1:13" ht="30" x14ac:dyDescent="0.25">
      <c r="A2243" s="5" t="s">
        <v>262</v>
      </c>
      <c r="B2243" s="5" t="s">
        <v>139</v>
      </c>
      <c r="C2243" s="5" t="s">
        <v>273</v>
      </c>
      <c r="D2243" s="5" t="s">
        <v>6697</v>
      </c>
      <c r="E2243" s="8" t="s">
        <v>6698</v>
      </c>
      <c r="F2243" s="8" t="s">
        <v>6699</v>
      </c>
      <c r="G2243" s="5" t="s">
        <v>446</v>
      </c>
      <c r="H2243" s="6">
        <v>10000</v>
      </c>
      <c r="I2243" s="6">
        <v>10000</v>
      </c>
      <c r="J2243" s="7">
        <v>1</v>
      </c>
      <c r="K2243" s="6"/>
      <c r="L2243" s="6"/>
      <c r="M2243" s="6">
        <v>10000</v>
      </c>
    </row>
    <row r="2244" spans="1:13" x14ac:dyDescent="0.25">
      <c r="A2244" s="5" t="s">
        <v>262</v>
      </c>
      <c r="B2244" s="5" t="s">
        <v>139</v>
      </c>
      <c r="C2244" s="5" t="s">
        <v>273</v>
      </c>
      <c r="D2244" s="5" t="s">
        <v>6700</v>
      </c>
      <c r="E2244" s="8" t="s">
        <v>6701</v>
      </c>
      <c r="F2244" s="8" t="s">
        <v>6702</v>
      </c>
      <c r="G2244" s="5" t="s">
        <v>446</v>
      </c>
      <c r="H2244" s="6">
        <v>6449</v>
      </c>
      <c r="I2244" s="6">
        <v>6449</v>
      </c>
      <c r="J2244" s="7">
        <v>1</v>
      </c>
      <c r="K2244" s="6"/>
      <c r="L2244" s="6"/>
      <c r="M2244" s="6">
        <v>6449</v>
      </c>
    </row>
    <row r="2245" spans="1:13" x14ac:dyDescent="0.25">
      <c r="A2245" s="5" t="s">
        <v>262</v>
      </c>
      <c r="B2245" s="5" t="s">
        <v>139</v>
      </c>
      <c r="C2245" s="5" t="s">
        <v>273</v>
      </c>
      <c r="D2245" s="5" t="s">
        <v>6703</v>
      </c>
      <c r="E2245" s="8" t="s">
        <v>6704</v>
      </c>
      <c r="F2245" s="8" t="s">
        <v>6705</v>
      </c>
      <c r="G2245" s="5" t="s">
        <v>446</v>
      </c>
      <c r="H2245" s="6">
        <v>7476</v>
      </c>
      <c r="I2245" s="6">
        <v>7476</v>
      </c>
      <c r="J2245" s="7">
        <v>1</v>
      </c>
      <c r="K2245" s="6"/>
      <c r="L2245" s="6"/>
      <c r="M2245" s="6">
        <v>7476</v>
      </c>
    </row>
    <row r="2246" spans="1:13" ht="30" x14ac:dyDescent="0.25">
      <c r="A2246" s="5" t="s">
        <v>262</v>
      </c>
      <c r="B2246" s="5" t="s">
        <v>139</v>
      </c>
      <c r="C2246" s="5" t="s">
        <v>273</v>
      </c>
      <c r="D2246" s="5" t="s">
        <v>6706</v>
      </c>
      <c r="E2246" s="8" t="s">
        <v>6707</v>
      </c>
      <c r="F2246" s="8" t="s">
        <v>6262</v>
      </c>
      <c r="G2246" s="5" t="s">
        <v>446</v>
      </c>
      <c r="H2246" s="6">
        <v>5430</v>
      </c>
      <c r="I2246" s="6">
        <v>5430</v>
      </c>
      <c r="J2246" s="7">
        <v>1</v>
      </c>
      <c r="K2246" s="6"/>
      <c r="L2246" s="6"/>
      <c r="M2246" s="6">
        <v>5430</v>
      </c>
    </row>
    <row r="2247" spans="1:13" ht="30" x14ac:dyDescent="0.25">
      <c r="A2247" s="5" t="s">
        <v>262</v>
      </c>
      <c r="B2247" s="5" t="s">
        <v>139</v>
      </c>
      <c r="C2247" s="5" t="s">
        <v>273</v>
      </c>
      <c r="D2247" s="5" t="s">
        <v>6708</v>
      </c>
      <c r="E2247" s="8" t="s">
        <v>6709</v>
      </c>
      <c r="F2247" s="8" t="s">
        <v>6710</v>
      </c>
      <c r="G2247" s="5" t="s">
        <v>446</v>
      </c>
      <c r="H2247" s="6">
        <v>6500</v>
      </c>
      <c r="I2247" s="6">
        <v>6500</v>
      </c>
      <c r="J2247" s="7">
        <v>1</v>
      </c>
      <c r="K2247" s="6"/>
      <c r="L2247" s="6"/>
      <c r="M2247" s="6">
        <v>6500</v>
      </c>
    </row>
    <row r="2248" spans="1:13" x14ac:dyDescent="0.25">
      <c r="A2248" s="5" t="s">
        <v>262</v>
      </c>
      <c r="B2248" s="5" t="s">
        <v>139</v>
      </c>
      <c r="C2248" s="5" t="s">
        <v>273</v>
      </c>
      <c r="D2248" s="5" t="s">
        <v>6711</v>
      </c>
      <c r="E2248" s="8" t="s">
        <v>6712</v>
      </c>
      <c r="F2248" s="8" t="s">
        <v>6713</v>
      </c>
      <c r="G2248" s="5" t="s">
        <v>446</v>
      </c>
      <c r="H2248" s="6">
        <v>7125</v>
      </c>
      <c r="I2248" s="6">
        <v>7125</v>
      </c>
      <c r="J2248" s="7">
        <v>1</v>
      </c>
      <c r="K2248" s="6"/>
      <c r="L2248" s="6"/>
      <c r="M2248" s="6">
        <v>7125</v>
      </c>
    </row>
    <row r="2249" spans="1:13" x14ac:dyDescent="0.25">
      <c r="A2249" s="5" t="s">
        <v>262</v>
      </c>
      <c r="B2249" s="5" t="s">
        <v>139</v>
      </c>
      <c r="C2249" s="5" t="s">
        <v>273</v>
      </c>
      <c r="D2249" s="5" t="s">
        <v>6714</v>
      </c>
      <c r="E2249" s="8" t="s">
        <v>6715</v>
      </c>
      <c r="F2249" s="8" t="s">
        <v>6716</v>
      </c>
      <c r="G2249" s="5" t="s">
        <v>446</v>
      </c>
      <c r="H2249" s="6">
        <v>7476</v>
      </c>
      <c r="I2249" s="6">
        <v>7476</v>
      </c>
      <c r="J2249" s="7">
        <v>1</v>
      </c>
      <c r="K2249" s="6"/>
      <c r="L2249" s="6"/>
      <c r="M2249" s="6">
        <v>7476</v>
      </c>
    </row>
    <row r="2250" spans="1:13" x14ac:dyDescent="0.25">
      <c r="A2250" s="5" t="s">
        <v>262</v>
      </c>
      <c r="B2250" s="5" t="s">
        <v>139</v>
      </c>
      <c r="C2250" s="5" t="s">
        <v>273</v>
      </c>
      <c r="D2250" s="5" t="s">
        <v>6717</v>
      </c>
      <c r="E2250" s="8" t="s">
        <v>6718</v>
      </c>
      <c r="F2250" s="8" t="s">
        <v>6719</v>
      </c>
      <c r="G2250" s="5" t="s">
        <v>446</v>
      </c>
      <c r="H2250" s="6">
        <v>10000</v>
      </c>
      <c r="I2250" s="6">
        <v>10000</v>
      </c>
      <c r="J2250" s="7">
        <v>1</v>
      </c>
      <c r="K2250" s="6"/>
      <c r="L2250" s="6"/>
      <c r="M2250" s="6">
        <v>10000</v>
      </c>
    </row>
    <row r="2251" spans="1:13" x14ac:dyDescent="0.25">
      <c r="A2251" s="5" t="s">
        <v>262</v>
      </c>
      <c r="B2251" s="5" t="s">
        <v>139</v>
      </c>
      <c r="C2251" s="5" t="s">
        <v>273</v>
      </c>
      <c r="D2251" s="5" t="s">
        <v>6720</v>
      </c>
      <c r="E2251" s="8" t="s">
        <v>6721</v>
      </c>
      <c r="F2251" s="8" t="s">
        <v>6427</v>
      </c>
      <c r="G2251" s="5" t="s">
        <v>446</v>
      </c>
      <c r="H2251" s="6">
        <v>8490</v>
      </c>
      <c r="I2251" s="6">
        <v>8490</v>
      </c>
      <c r="J2251" s="7">
        <v>1</v>
      </c>
      <c r="K2251" s="6"/>
      <c r="L2251" s="6"/>
      <c r="M2251" s="6">
        <v>8490</v>
      </c>
    </row>
    <row r="2252" spans="1:13" x14ac:dyDescent="0.25">
      <c r="A2252" s="5" t="s">
        <v>262</v>
      </c>
      <c r="B2252" s="5" t="s">
        <v>139</v>
      </c>
      <c r="C2252" s="5" t="s">
        <v>273</v>
      </c>
      <c r="D2252" s="5" t="s">
        <v>6722</v>
      </c>
      <c r="E2252" s="8" t="s">
        <v>6723</v>
      </c>
      <c r="F2252" s="8" t="s">
        <v>6724</v>
      </c>
      <c r="G2252" s="5" t="s">
        <v>446</v>
      </c>
      <c r="H2252" s="6">
        <v>5900</v>
      </c>
      <c r="I2252" s="6">
        <v>5900</v>
      </c>
      <c r="J2252" s="7">
        <v>1</v>
      </c>
      <c r="K2252" s="6"/>
      <c r="L2252" s="6"/>
      <c r="M2252" s="6">
        <v>5900</v>
      </c>
    </row>
    <row r="2253" spans="1:13" x14ac:dyDescent="0.25">
      <c r="A2253" s="5" t="s">
        <v>262</v>
      </c>
      <c r="B2253" s="5" t="s">
        <v>139</v>
      </c>
      <c r="C2253" s="5" t="s">
        <v>273</v>
      </c>
      <c r="D2253" s="5" t="s">
        <v>6725</v>
      </c>
      <c r="E2253" s="8" t="s">
        <v>6726</v>
      </c>
      <c r="F2253" s="8" t="s">
        <v>6727</v>
      </c>
      <c r="G2253" s="5" t="s">
        <v>446</v>
      </c>
      <c r="H2253" s="6">
        <v>6825</v>
      </c>
      <c r="I2253" s="6">
        <v>6825</v>
      </c>
      <c r="J2253" s="7">
        <v>1</v>
      </c>
      <c r="K2253" s="6"/>
      <c r="L2253" s="6"/>
      <c r="M2253" s="6">
        <v>6825</v>
      </c>
    </row>
    <row r="2254" spans="1:13" x14ac:dyDescent="0.25">
      <c r="A2254" s="5" t="s">
        <v>262</v>
      </c>
      <c r="B2254" s="5" t="s">
        <v>139</v>
      </c>
      <c r="C2254" s="5" t="s">
        <v>273</v>
      </c>
      <c r="D2254" s="5" t="s">
        <v>6728</v>
      </c>
      <c r="E2254" s="8" t="s">
        <v>6729</v>
      </c>
      <c r="F2254" s="8" t="s">
        <v>6730</v>
      </c>
      <c r="G2254" s="5" t="s">
        <v>446</v>
      </c>
      <c r="H2254" s="6">
        <v>10000</v>
      </c>
      <c r="I2254" s="6">
        <v>10000</v>
      </c>
      <c r="J2254" s="7">
        <v>1</v>
      </c>
      <c r="K2254" s="6"/>
      <c r="L2254" s="6"/>
      <c r="M2254" s="6">
        <v>10000</v>
      </c>
    </row>
    <row r="2255" spans="1:13" x14ac:dyDescent="0.25">
      <c r="A2255" s="5" t="s">
        <v>262</v>
      </c>
      <c r="B2255" s="5" t="s">
        <v>139</v>
      </c>
      <c r="C2255" s="5" t="s">
        <v>273</v>
      </c>
      <c r="D2255" s="5" t="s">
        <v>6731</v>
      </c>
      <c r="E2255" s="8" t="s">
        <v>6732</v>
      </c>
      <c r="F2255" s="8" t="s">
        <v>6733</v>
      </c>
      <c r="G2255" s="5" t="s">
        <v>446</v>
      </c>
      <c r="H2255" s="6">
        <v>9600</v>
      </c>
      <c r="I2255" s="6">
        <v>9600</v>
      </c>
      <c r="J2255" s="7">
        <v>1</v>
      </c>
      <c r="K2255" s="6"/>
      <c r="L2255" s="6"/>
      <c r="M2255" s="6">
        <v>9600</v>
      </c>
    </row>
    <row r="2256" spans="1:13" x14ac:dyDescent="0.25">
      <c r="A2256" s="5" t="s">
        <v>262</v>
      </c>
      <c r="B2256" s="5" t="s">
        <v>139</v>
      </c>
      <c r="C2256" s="5" t="s">
        <v>273</v>
      </c>
      <c r="D2256" s="5" t="s">
        <v>6734</v>
      </c>
      <c r="E2256" s="8" t="s">
        <v>6735</v>
      </c>
      <c r="F2256" s="8" t="s">
        <v>6736</v>
      </c>
      <c r="G2256" s="5" t="s">
        <v>446</v>
      </c>
      <c r="H2256" s="6">
        <v>9800</v>
      </c>
      <c r="I2256" s="6">
        <v>9800</v>
      </c>
      <c r="J2256" s="7">
        <v>1</v>
      </c>
      <c r="K2256" s="6"/>
      <c r="L2256" s="6"/>
      <c r="M2256" s="6">
        <v>9800</v>
      </c>
    </row>
    <row r="2257" spans="1:13" ht="30" x14ac:dyDescent="0.25">
      <c r="A2257" s="5" t="s">
        <v>262</v>
      </c>
      <c r="B2257" s="5" t="s">
        <v>139</v>
      </c>
      <c r="C2257" s="5" t="s">
        <v>273</v>
      </c>
      <c r="D2257" s="5" t="s">
        <v>6737</v>
      </c>
      <c r="E2257" s="8" t="s">
        <v>6738</v>
      </c>
      <c r="F2257" s="8" t="s">
        <v>6739</v>
      </c>
      <c r="G2257" s="5" t="s">
        <v>446</v>
      </c>
      <c r="H2257" s="6">
        <v>9950</v>
      </c>
      <c r="I2257" s="6">
        <v>9950</v>
      </c>
      <c r="J2257" s="7">
        <v>1</v>
      </c>
      <c r="K2257" s="6"/>
      <c r="L2257" s="6"/>
      <c r="M2257" s="6">
        <v>9950</v>
      </c>
    </row>
    <row r="2258" spans="1:13" ht="30" x14ac:dyDescent="0.25">
      <c r="A2258" s="5" t="s">
        <v>262</v>
      </c>
      <c r="B2258" s="5" t="s">
        <v>139</v>
      </c>
      <c r="C2258" s="5" t="s">
        <v>273</v>
      </c>
      <c r="D2258" s="5" t="s">
        <v>6740</v>
      </c>
      <c r="E2258" s="8" t="s">
        <v>6741</v>
      </c>
      <c r="F2258" s="8" t="s">
        <v>6742</v>
      </c>
      <c r="G2258" s="5" t="s">
        <v>446</v>
      </c>
      <c r="H2258" s="6">
        <v>9700</v>
      </c>
      <c r="I2258" s="6">
        <v>9700</v>
      </c>
      <c r="J2258" s="7">
        <v>1</v>
      </c>
      <c r="K2258" s="6"/>
      <c r="L2258" s="6"/>
      <c r="M2258" s="6">
        <v>9700</v>
      </c>
    </row>
    <row r="2259" spans="1:13" x14ac:dyDescent="0.25">
      <c r="A2259" s="5" t="s">
        <v>262</v>
      </c>
      <c r="B2259" s="5" t="s">
        <v>139</v>
      </c>
      <c r="C2259" s="5" t="s">
        <v>273</v>
      </c>
      <c r="D2259" s="5" t="s">
        <v>6743</v>
      </c>
      <c r="E2259" s="8" t="s">
        <v>6744</v>
      </c>
      <c r="F2259" s="8" t="s">
        <v>6745</v>
      </c>
      <c r="G2259" s="5" t="s">
        <v>446</v>
      </c>
      <c r="H2259" s="6">
        <v>10000</v>
      </c>
      <c r="I2259" s="6">
        <v>10000</v>
      </c>
      <c r="J2259" s="7">
        <v>1</v>
      </c>
      <c r="K2259" s="6"/>
      <c r="L2259" s="6"/>
      <c r="M2259" s="6">
        <v>10000</v>
      </c>
    </row>
    <row r="2260" spans="1:13" x14ac:dyDescent="0.25">
      <c r="A2260" s="5" t="s">
        <v>262</v>
      </c>
      <c r="B2260" s="5" t="s">
        <v>139</v>
      </c>
      <c r="C2260" s="5" t="s">
        <v>273</v>
      </c>
      <c r="D2260" s="5" t="s">
        <v>6746</v>
      </c>
      <c r="E2260" s="8" t="s">
        <v>6747</v>
      </c>
      <c r="F2260" s="8" t="s">
        <v>6748</v>
      </c>
      <c r="G2260" s="5" t="s">
        <v>446</v>
      </c>
      <c r="H2260" s="6">
        <v>6250</v>
      </c>
      <c r="I2260" s="6">
        <v>6250</v>
      </c>
      <c r="J2260" s="7">
        <v>1</v>
      </c>
      <c r="K2260" s="6"/>
      <c r="L2260" s="6"/>
      <c r="M2260" s="6">
        <v>6250</v>
      </c>
    </row>
    <row r="2261" spans="1:13" ht="30" x14ac:dyDescent="0.25">
      <c r="A2261" s="5" t="s">
        <v>262</v>
      </c>
      <c r="B2261" s="5" t="s">
        <v>139</v>
      </c>
      <c r="C2261" s="5" t="s">
        <v>273</v>
      </c>
      <c r="D2261" s="5" t="s">
        <v>6749</v>
      </c>
      <c r="E2261" s="8" t="s">
        <v>6750</v>
      </c>
      <c r="F2261" s="8" t="s">
        <v>6751</v>
      </c>
      <c r="G2261" s="5" t="s">
        <v>446</v>
      </c>
      <c r="H2261" s="6">
        <v>9999</v>
      </c>
      <c r="I2261" s="6">
        <v>9999</v>
      </c>
      <c r="J2261" s="7">
        <v>1</v>
      </c>
      <c r="K2261" s="6"/>
      <c r="L2261" s="6"/>
      <c r="M2261" s="6">
        <v>9999</v>
      </c>
    </row>
    <row r="2262" spans="1:13" ht="30" x14ac:dyDescent="0.25">
      <c r="A2262" s="5" t="s">
        <v>262</v>
      </c>
      <c r="B2262" s="5" t="s">
        <v>139</v>
      </c>
      <c r="C2262" s="5" t="s">
        <v>273</v>
      </c>
      <c r="D2262" s="5" t="s">
        <v>6752</v>
      </c>
      <c r="E2262" s="8" t="s">
        <v>6753</v>
      </c>
      <c r="F2262" s="8" t="s">
        <v>6754</v>
      </c>
      <c r="G2262" s="5" t="s">
        <v>446</v>
      </c>
      <c r="H2262" s="6">
        <v>6860</v>
      </c>
      <c r="I2262" s="6">
        <v>6860</v>
      </c>
      <c r="J2262" s="7">
        <v>1</v>
      </c>
      <c r="K2262" s="6"/>
      <c r="L2262" s="6"/>
      <c r="M2262" s="6">
        <v>6860</v>
      </c>
    </row>
    <row r="2263" spans="1:13" x14ac:dyDescent="0.25">
      <c r="A2263" s="5" t="s">
        <v>262</v>
      </c>
      <c r="B2263" s="5" t="s">
        <v>139</v>
      </c>
      <c r="C2263" s="5" t="s">
        <v>273</v>
      </c>
      <c r="D2263" s="5" t="s">
        <v>6755</v>
      </c>
      <c r="E2263" s="8" t="s">
        <v>6756</v>
      </c>
      <c r="F2263" s="8" t="s">
        <v>6757</v>
      </c>
      <c r="G2263" s="5" t="s">
        <v>446</v>
      </c>
      <c r="H2263" s="6">
        <v>3430</v>
      </c>
      <c r="I2263" s="6">
        <v>3430</v>
      </c>
      <c r="J2263" s="7">
        <v>1</v>
      </c>
      <c r="K2263" s="6"/>
      <c r="L2263" s="6"/>
      <c r="M2263" s="6">
        <v>3430</v>
      </c>
    </row>
    <row r="2264" spans="1:13" x14ac:dyDescent="0.25">
      <c r="A2264" s="5" t="s">
        <v>262</v>
      </c>
      <c r="B2264" s="5" t="s">
        <v>139</v>
      </c>
      <c r="C2264" s="5" t="s">
        <v>273</v>
      </c>
      <c r="D2264" s="5" t="s">
        <v>6758</v>
      </c>
      <c r="E2264" s="8" t="s">
        <v>6759</v>
      </c>
      <c r="F2264" s="8" t="s">
        <v>6760</v>
      </c>
      <c r="G2264" s="5" t="s">
        <v>446</v>
      </c>
      <c r="H2264" s="6">
        <v>5000</v>
      </c>
      <c r="I2264" s="6">
        <v>5000</v>
      </c>
      <c r="J2264" s="7">
        <v>1</v>
      </c>
      <c r="K2264" s="6"/>
      <c r="L2264" s="6"/>
      <c r="M2264" s="6">
        <v>5000</v>
      </c>
    </row>
    <row r="2265" spans="1:13" x14ac:dyDescent="0.25">
      <c r="A2265" s="5" t="s">
        <v>262</v>
      </c>
      <c r="B2265" s="5" t="s">
        <v>139</v>
      </c>
      <c r="C2265" s="5" t="s">
        <v>273</v>
      </c>
      <c r="D2265" s="5" t="s">
        <v>6761</v>
      </c>
      <c r="E2265" s="8" t="s">
        <v>6762</v>
      </c>
      <c r="F2265" s="8" t="s">
        <v>6763</v>
      </c>
      <c r="G2265" s="5" t="s">
        <v>446</v>
      </c>
      <c r="H2265" s="6">
        <v>7476</v>
      </c>
      <c r="I2265" s="6">
        <v>7476</v>
      </c>
      <c r="J2265" s="7">
        <v>1</v>
      </c>
      <c r="K2265" s="6"/>
      <c r="L2265" s="6"/>
      <c r="M2265" s="6">
        <v>7476</v>
      </c>
    </row>
    <row r="2266" spans="1:13" x14ac:dyDescent="0.25">
      <c r="A2266" s="5" t="s">
        <v>262</v>
      </c>
      <c r="B2266" s="5" t="s">
        <v>139</v>
      </c>
      <c r="C2266" s="5" t="s">
        <v>273</v>
      </c>
      <c r="D2266" s="5" t="s">
        <v>6764</v>
      </c>
      <c r="E2266" s="8" t="s">
        <v>6765</v>
      </c>
      <c r="F2266" s="8" t="s">
        <v>5314</v>
      </c>
      <c r="G2266" s="5" t="s">
        <v>446</v>
      </c>
      <c r="H2266" s="6">
        <v>10000</v>
      </c>
      <c r="I2266" s="6">
        <v>10000</v>
      </c>
      <c r="J2266" s="7">
        <v>1</v>
      </c>
      <c r="K2266" s="6"/>
      <c r="L2266" s="6"/>
      <c r="M2266" s="6">
        <v>10000</v>
      </c>
    </row>
    <row r="2267" spans="1:13" ht="30" x14ac:dyDescent="0.25">
      <c r="A2267" s="5" t="s">
        <v>262</v>
      </c>
      <c r="B2267" s="5" t="s">
        <v>139</v>
      </c>
      <c r="C2267" s="5" t="s">
        <v>273</v>
      </c>
      <c r="D2267" s="5" t="s">
        <v>6766</v>
      </c>
      <c r="E2267" s="8" t="s">
        <v>6767</v>
      </c>
      <c r="F2267" s="8" t="s">
        <v>6768</v>
      </c>
      <c r="G2267" s="5" t="s">
        <v>446</v>
      </c>
      <c r="H2267" s="6">
        <v>8400</v>
      </c>
      <c r="I2267" s="6">
        <v>8400</v>
      </c>
      <c r="J2267" s="7">
        <v>1</v>
      </c>
      <c r="K2267" s="6"/>
      <c r="L2267" s="6"/>
      <c r="M2267" s="6">
        <v>8400</v>
      </c>
    </row>
    <row r="2268" spans="1:13" x14ac:dyDescent="0.25">
      <c r="A2268" s="5" t="s">
        <v>262</v>
      </c>
      <c r="B2268" s="5" t="s">
        <v>139</v>
      </c>
      <c r="C2268" s="5" t="s">
        <v>273</v>
      </c>
      <c r="D2268" s="5" t="s">
        <v>6769</v>
      </c>
      <c r="E2268" s="8" t="s">
        <v>6770</v>
      </c>
      <c r="F2268" s="8" t="s">
        <v>6771</v>
      </c>
      <c r="G2268" s="5" t="s">
        <v>446</v>
      </c>
      <c r="H2268" s="6">
        <v>9030</v>
      </c>
      <c r="I2268" s="6">
        <v>9030</v>
      </c>
      <c r="J2268" s="7">
        <v>1</v>
      </c>
      <c r="K2268" s="6"/>
      <c r="L2268" s="6"/>
      <c r="M2268" s="6">
        <v>9030</v>
      </c>
    </row>
    <row r="2269" spans="1:13" x14ac:dyDescent="0.25">
      <c r="A2269" s="5" t="s">
        <v>262</v>
      </c>
      <c r="B2269" s="5" t="s">
        <v>139</v>
      </c>
      <c r="C2269" s="5" t="s">
        <v>273</v>
      </c>
      <c r="D2269" s="5" t="s">
        <v>6772</v>
      </c>
      <c r="E2269" s="8" t="s">
        <v>6773</v>
      </c>
      <c r="F2269" s="8" t="s">
        <v>6774</v>
      </c>
      <c r="G2269" s="5" t="s">
        <v>446</v>
      </c>
      <c r="H2269" s="6">
        <v>9730</v>
      </c>
      <c r="I2269" s="6">
        <v>9730</v>
      </c>
      <c r="J2269" s="7">
        <v>1</v>
      </c>
      <c r="K2269" s="6"/>
      <c r="L2269" s="6"/>
      <c r="M2269" s="6">
        <v>9730</v>
      </c>
    </row>
    <row r="2270" spans="1:13" x14ac:dyDescent="0.25">
      <c r="A2270" s="5" t="s">
        <v>262</v>
      </c>
      <c r="B2270" s="5" t="s">
        <v>139</v>
      </c>
      <c r="C2270" s="5" t="s">
        <v>273</v>
      </c>
      <c r="D2270" s="5" t="s">
        <v>6775</v>
      </c>
      <c r="E2270" s="8" t="s">
        <v>6776</v>
      </c>
      <c r="F2270" s="8" t="s">
        <v>6777</v>
      </c>
      <c r="G2270" s="5" t="s">
        <v>446</v>
      </c>
      <c r="H2270" s="6">
        <v>9600</v>
      </c>
      <c r="I2270" s="6">
        <v>9600</v>
      </c>
      <c r="J2270" s="7">
        <v>1</v>
      </c>
      <c r="K2270" s="6"/>
      <c r="L2270" s="6"/>
      <c r="M2270" s="6">
        <v>9600</v>
      </c>
    </row>
    <row r="2271" spans="1:13" x14ac:dyDescent="0.25">
      <c r="A2271" s="5" t="s">
        <v>262</v>
      </c>
      <c r="B2271" s="5" t="s">
        <v>139</v>
      </c>
      <c r="C2271" s="5" t="s">
        <v>273</v>
      </c>
      <c r="D2271" s="5" t="s">
        <v>6778</v>
      </c>
      <c r="E2271" s="8" t="s">
        <v>6779</v>
      </c>
      <c r="F2271" s="8" t="s">
        <v>6780</v>
      </c>
      <c r="G2271" s="5" t="s">
        <v>446</v>
      </c>
      <c r="H2271" s="6">
        <v>6950</v>
      </c>
      <c r="I2271" s="6">
        <v>6950</v>
      </c>
      <c r="J2271" s="7">
        <v>1</v>
      </c>
      <c r="K2271" s="6"/>
      <c r="L2271" s="6"/>
      <c r="M2271" s="6">
        <v>6950</v>
      </c>
    </row>
    <row r="2272" spans="1:13" ht="30" x14ac:dyDescent="0.25">
      <c r="A2272" s="5" t="s">
        <v>262</v>
      </c>
      <c r="B2272" s="5" t="s">
        <v>139</v>
      </c>
      <c r="C2272" s="5" t="s">
        <v>273</v>
      </c>
      <c r="D2272" s="5" t="s">
        <v>6781</v>
      </c>
      <c r="E2272" s="8" t="s">
        <v>6782</v>
      </c>
      <c r="F2272" s="8" t="s">
        <v>6783</v>
      </c>
      <c r="G2272" s="5" t="s">
        <v>446</v>
      </c>
      <c r="H2272" s="6">
        <v>8122</v>
      </c>
      <c r="I2272" s="6">
        <v>8122</v>
      </c>
      <c r="J2272" s="7">
        <v>1</v>
      </c>
      <c r="K2272" s="6"/>
      <c r="L2272" s="6"/>
      <c r="M2272" s="6">
        <v>8122</v>
      </c>
    </row>
    <row r="2273" spans="1:13" x14ac:dyDescent="0.25">
      <c r="A2273" s="5" t="s">
        <v>262</v>
      </c>
      <c r="B2273" s="5" t="s">
        <v>139</v>
      </c>
      <c r="C2273" s="5" t="s">
        <v>273</v>
      </c>
      <c r="D2273" s="5" t="s">
        <v>6784</v>
      </c>
      <c r="E2273" s="8" t="s">
        <v>6785</v>
      </c>
      <c r="F2273" s="8" t="s">
        <v>6786</v>
      </c>
      <c r="G2273" s="5" t="s">
        <v>446</v>
      </c>
      <c r="H2273" s="6">
        <v>5340</v>
      </c>
      <c r="I2273" s="6">
        <v>5340</v>
      </c>
      <c r="J2273" s="7">
        <v>1</v>
      </c>
      <c r="K2273" s="6"/>
      <c r="L2273" s="6"/>
      <c r="M2273" s="6">
        <v>5340</v>
      </c>
    </row>
    <row r="2274" spans="1:13" x14ac:dyDescent="0.25">
      <c r="A2274" s="5" t="s">
        <v>262</v>
      </c>
      <c r="B2274" s="5" t="s">
        <v>139</v>
      </c>
      <c r="C2274" s="5" t="s">
        <v>273</v>
      </c>
      <c r="D2274" s="5" t="s">
        <v>6787</v>
      </c>
      <c r="E2274" s="8" t="s">
        <v>6788</v>
      </c>
      <c r="F2274" s="8" t="s">
        <v>6789</v>
      </c>
      <c r="G2274" s="5" t="s">
        <v>446</v>
      </c>
      <c r="H2274" s="6">
        <v>9030</v>
      </c>
      <c r="I2274" s="6">
        <v>9030</v>
      </c>
      <c r="J2274" s="7">
        <v>1</v>
      </c>
      <c r="K2274" s="6"/>
      <c r="L2274" s="6"/>
      <c r="M2274" s="6">
        <v>9030</v>
      </c>
    </row>
    <row r="2275" spans="1:13" x14ac:dyDescent="0.25">
      <c r="A2275" s="5" t="s">
        <v>262</v>
      </c>
      <c r="B2275" s="5" t="s">
        <v>139</v>
      </c>
      <c r="C2275" s="5" t="s">
        <v>273</v>
      </c>
      <c r="D2275" s="5" t="s">
        <v>6790</v>
      </c>
      <c r="E2275" s="8" t="s">
        <v>6765</v>
      </c>
      <c r="F2275" s="8" t="s">
        <v>6791</v>
      </c>
      <c r="G2275" s="5" t="s">
        <v>446</v>
      </c>
      <c r="H2275" s="6">
        <v>4160</v>
      </c>
      <c r="I2275" s="6">
        <v>4160</v>
      </c>
      <c r="J2275" s="7">
        <v>1</v>
      </c>
      <c r="K2275" s="6"/>
      <c r="L2275" s="6"/>
      <c r="M2275" s="6">
        <v>4160</v>
      </c>
    </row>
    <row r="2276" spans="1:13" x14ac:dyDescent="0.25">
      <c r="A2276" s="5" t="s">
        <v>262</v>
      </c>
      <c r="B2276" s="5" t="s">
        <v>139</v>
      </c>
      <c r="C2276" s="5" t="s">
        <v>273</v>
      </c>
      <c r="D2276" s="5" t="s">
        <v>6792</v>
      </c>
      <c r="E2276" s="8" t="s">
        <v>6793</v>
      </c>
      <c r="F2276" s="8" t="s">
        <v>6794</v>
      </c>
      <c r="G2276" s="5" t="s">
        <v>446</v>
      </c>
      <c r="H2276" s="6">
        <v>5600</v>
      </c>
      <c r="I2276" s="6">
        <v>5600</v>
      </c>
      <c r="J2276" s="7">
        <v>1</v>
      </c>
      <c r="K2276" s="6"/>
      <c r="L2276" s="6"/>
      <c r="M2276" s="6">
        <v>5600</v>
      </c>
    </row>
    <row r="2277" spans="1:13" x14ac:dyDescent="0.25">
      <c r="A2277" s="5" t="s">
        <v>262</v>
      </c>
      <c r="B2277" s="5" t="s">
        <v>139</v>
      </c>
      <c r="C2277" s="5" t="s">
        <v>273</v>
      </c>
      <c r="D2277" s="5" t="s">
        <v>6795</v>
      </c>
      <c r="E2277" s="8" t="s">
        <v>6796</v>
      </c>
      <c r="F2277" s="8" t="s">
        <v>5542</v>
      </c>
      <c r="G2277" s="5" t="s">
        <v>446</v>
      </c>
      <c r="H2277" s="6">
        <v>7200</v>
      </c>
      <c r="I2277" s="6">
        <v>7200</v>
      </c>
      <c r="J2277" s="7">
        <v>1</v>
      </c>
      <c r="K2277" s="6"/>
      <c r="L2277" s="6"/>
      <c r="M2277" s="6">
        <v>7200</v>
      </c>
    </row>
    <row r="2278" spans="1:13" x14ac:dyDescent="0.25">
      <c r="A2278" s="5" t="s">
        <v>262</v>
      </c>
      <c r="B2278" s="5" t="s">
        <v>139</v>
      </c>
      <c r="C2278" s="5" t="s">
        <v>273</v>
      </c>
      <c r="D2278" s="5" t="s">
        <v>6797</v>
      </c>
      <c r="E2278" s="8" t="s">
        <v>6798</v>
      </c>
      <c r="F2278" s="8" t="s">
        <v>6799</v>
      </c>
      <c r="G2278" s="5" t="s">
        <v>446</v>
      </c>
      <c r="H2278" s="6">
        <v>9975</v>
      </c>
      <c r="I2278" s="6">
        <v>9975</v>
      </c>
      <c r="J2278" s="7">
        <v>1</v>
      </c>
      <c r="K2278" s="6"/>
      <c r="L2278" s="6"/>
      <c r="M2278" s="6">
        <v>9975</v>
      </c>
    </row>
    <row r="2279" spans="1:13" x14ac:dyDescent="0.25">
      <c r="A2279" s="5" t="s">
        <v>262</v>
      </c>
      <c r="B2279" s="5" t="s">
        <v>139</v>
      </c>
      <c r="C2279" s="5" t="s">
        <v>273</v>
      </c>
      <c r="D2279" s="5" t="s">
        <v>6800</v>
      </c>
      <c r="E2279" s="8" t="s">
        <v>6801</v>
      </c>
      <c r="F2279" s="8" t="s">
        <v>6802</v>
      </c>
      <c r="G2279" s="5" t="s">
        <v>446</v>
      </c>
      <c r="H2279" s="6">
        <v>5750</v>
      </c>
      <c r="I2279" s="6">
        <v>5750</v>
      </c>
      <c r="J2279" s="7">
        <v>1</v>
      </c>
      <c r="K2279" s="6"/>
      <c r="L2279" s="6"/>
      <c r="M2279" s="6">
        <v>5750</v>
      </c>
    </row>
    <row r="2280" spans="1:13" x14ac:dyDescent="0.25">
      <c r="A2280" s="5" t="s">
        <v>262</v>
      </c>
      <c r="B2280" s="5" t="s">
        <v>139</v>
      </c>
      <c r="C2280" s="5" t="s">
        <v>273</v>
      </c>
      <c r="D2280" s="5" t="s">
        <v>6803</v>
      </c>
      <c r="E2280" s="8" t="s">
        <v>6804</v>
      </c>
      <c r="F2280" s="8" t="s">
        <v>5545</v>
      </c>
      <c r="G2280" s="5" t="s">
        <v>446</v>
      </c>
      <c r="H2280" s="6">
        <v>7950</v>
      </c>
      <c r="I2280" s="6">
        <v>7950</v>
      </c>
      <c r="J2280" s="7">
        <v>1</v>
      </c>
      <c r="K2280" s="6"/>
      <c r="L2280" s="6"/>
      <c r="M2280" s="6">
        <v>7950</v>
      </c>
    </row>
    <row r="2281" spans="1:13" ht="30" x14ac:dyDescent="0.25">
      <c r="A2281" s="5" t="s">
        <v>262</v>
      </c>
      <c r="B2281" s="5" t="s">
        <v>139</v>
      </c>
      <c r="C2281" s="5" t="s">
        <v>273</v>
      </c>
      <c r="D2281" s="5" t="s">
        <v>6805</v>
      </c>
      <c r="E2281" s="8" t="s">
        <v>6806</v>
      </c>
      <c r="F2281" s="8" t="s">
        <v>6807</v>
      </c>
      <c r="G2281" s="5" t="s">
        <v>446</v>
      </c>
      <c r="H2281" s="6">
        <v>9600</v>
      </c>
      <c r="I2281" s="6">
        <v>9600</v>
      </c>
      <c r="J2281" s="7">
        <v>1</v>
      </c>
      <c r="K2281" s="6"/>
      <c r="L2281" s="6"/>
      <c r="M2281" s="6">
        <v>9600</v>
      </c>
    </row>
    <row r="2282" spans="1:13" x14ac:dyDescent="0.25">
      <c r="A2282" s="5" t="s">
        <v>262</v>
      </c>
      <c r="B2282" s="5" t="s">
        <v>139</v>
      </c>
      <c r="C2282" s="5" t="s">
        <v>273</v>
      </c>
      <c r="D2282" s="5" t="s">
        <v>6808</v>
      </c>
      <c r="E2282" s="8" t="s">
        <v>6809</v>
      </c>
      <c r="F2282" s="8" t="s">
        <v>6810</v>
      </c>
      <c r="G2282" s="5" t="s">
        <v>446</v>
      </c>
      <c r="H2282" s="6">
        <v>5340</v>
      </c>
      <c r="I2282" s="6">
        <v>5340</v>
      </c>
      <c r="J2282" s="7">
        <v>1</v>
      </c>
      <c r="K2282" s="6"/>
      <c r="L2282" s="6"/>
      <c r="M2282" s="6">
        <v>5340</v>
      </c>
    </row>
    <row r="2283" spans="1:13" x14ac:dyDescent="0.25">
      <c r="A2283" s="5" t="s">
        <v>262</v>
      </c>
      <c r="B2283" s="5" t="s">
        <v>139</v>
      </c>
      <c r="C2283" s="5" t="s">
        <v>273</v>
      </c>
      <c r="D2283" s="5" t="s">
        <v>6811</v>
      </c>
      <c r="E2283" s="8" t="s">
        <v>6812</v>
      </c>
      <c r="F2283" s="8" t="s">
        <v>6813</v>
      </c>
      <c r="G2283" s="5" t="s">
        <v>446</v>
      </c>
      <c r="H2283" s="6">
        <v>7470</v>
      </c>
      <c r="I2283" s="6">
        <v>7470</v>
      </c>
      <c r="J2283" s="7">
        <v>1</v>
      </c>
      <c r="K2283" s="6"/>
      <c r="L2283" s="6"/>
      <c r="M2283" s="6">
        <v>7470</v>
      </c>
    </row>
    <row r="2284" spans="1:13" x14ac:dyDescent="0.25">
      <c r="A2284" s="5" t="s">
        <v>262</v>
      </c>
      <c r="B2284" s="5" t="s">
        <v>139</v>
      </c>
      <c r="C2284" s="5" t="s">
        <v>273</v>
      </c>
      <c r="D2284" s="5" t="s">
        <v>6814</v>
      </c>
      <c r="E2284" s="8" t="s">
        <v>6815</v>
      </c>
      <c r="F2284" s="8" t="s">
        <v>6816</v>
      </c>
      <c r="G2284" s="5" t="s">
        <v>446</v>
      </c>
      <c r="H2284" s="6">
        <v>9600</v>
      </c>
      <c r="I2284" s="6">
        <v>9600</v>
      </c>
      <c r="J2284" s="7">
        <v>1</v>
      </c>
      <c r="K2284" s="6"/>
      <c r="L2284" s="6"/>
      <c r="M2284" s="6">
        <v>9600</v>
      </c>
    </row>
    <row r="2285" spans="1:13" ht="30" x14ac:dyDescent="0.25">
      <c r="A2285" s="5" t="s">
        <v>262</v>
      </c>
      <c r="B2285" s="5" t="s">
        <v>139</v>
      </c>
      <c r="C2285" s="5" t="s">
        <v>273</v>
      </c>
      <c r="D2285" s="5" t="s">
        <v>6817</v>
      </c>
      <c r="E2285" s="8" t="s">
        <v>6818</v>
      </c>
      <c r="F2285" s="8" t="s">
        <v>6819</v>
      </c>
      <c r="G2285" s="5" t="s">
        <v>446</v>
      </c>
      <c r="H2285" s="6">
        <v>5500</v>
      </c>
      <c r="I2285" s="6">
        <v>5500</v>
      </c>
      <c r="J2285" s="7">
        <v>1</v>
      </c>
      <c r="K2285" s="6"/>
      <c r="L2285" s="6"/>
      <c r="M2285" s="6">
        <v>5500</v>
      </c>
    </row>
    <row r="2286" spans="1:13" ht="30" x14ac:dyDescent="0.25">
      <c r="A2286" s="5" t="s">
        <v>262</v>
      </c>
      <c r="B2286" s="5" t="s">
        <v>139</v>
      </c>
      <c r="C2286" s="5" t="s">
        <v>273</v>
      </c>
      <c r="D2286" s="5" t="s">
        <v>6820</v>
      </c>
      <c r="E2286" s="8" t="s">
        <v>6821</v>
      </c>
      <c r="F2286" s="8" t="s">
        <v>6822</v>
      </c>
      <c r="G2286" s="5" t="s">
        <v>446</v>
      </c>
      <c r="H2286" s="6">
        <v>8900</v>
      </c>
      <c r="I2286" s="6">
        <v>8900</v>
      </c>
      <c r="J2286" s="7">
        <v>1</v>
      </c>
      <c r="K2286" s="6"/>
      <c r="L2286" s="6"/>
      <c r="M2286" s="6">
        <v>8900</v>
      </c>
    </row>
    <row r="2287" spans="1:13" ht="30" x14ac:dyDescent="0.25">
      <c r="A2287" s="5" t="s">
        <v>262</v>
      </c>
      <c r="B2287" s="5" t="s">
        <v>139</v>
      </c>
      <c r="C2287" s="5" t="s">
        <v>273</v>
      </c>
      <c r="D2287" s="5" t="s">
        <v>6823</v>
      </c>
      <c r="E2287" s="8" t="s">
        <v>6824</v>
      </c>
      <c r="F2287" s="8" t="s">
        <v>6825</v>
      </c>
      <c r="G2287" s="5" t="s">
        <v>446</v>
      </c>
      <c r="H2287" s="6">
        <v>5600</v>
      </c>
      <c r="I2287" s="6">
        <v>5600</v>
      </c>
      <c r="J2287" s="7">
        <v>1</v>
      </c>
      <c r="K2287" s="6"/>
      <c r="L2287" s="6"/>
      <c r="M2287" s="6">
        <v>5600</v>
      </c>
    </row>
    <row r="2288" spans="1:13" x14ac:dyDescent="0.25">
      <c r="A2288" s="5" t="s">
        <v>262</v>
      </c>
      <c r="B2288" s="5" t="s">
        <v>139</v>
      </c>
      <c r="C2288" s="5" t="s">
        <v>273</v>
      </c>
      <c r="D2288" s="5" t="s">
        <v>6826</v>
      </c>
      <c r="E2288" s="8" t="s">
        <v>6827</v>
      </c>
      <c r="F2288" s="8" t="s">
        <v>6828</v>
      </c>
      <c r="G2288" s="5" t="s">
        <v>446</v>
      </c>
      <c r="H2288" s="6">
        <v>9660</v>
      </c>
      <c r="I2288" s="6">
        <v>9660</v>
      </c>
      <c r="J2288" s="7">
        <v>1</v>
      </c>
      <c r="K2288" s="6"/>
      <c r="L2288" s="6"/>
      <c r="M2288" s="6">
        <v>9660</v>
      </c>
    </row>
    <row r="2289" spans="1:13" x14ac:dyDescent="0.25">
      <c r="A2289" s="5" t="s">
        <v>262</v>
      </c>
      <c r="B2289" s="5" t="s">
        <v>139</v>
      </c>
      <c r="C2289" s="5" t="s">
        <v>273</v>
      </c>
      <c r="D2289" s="5" t="s">
        <v>6829</v>
      </c>
      <c r="E2289" s="8" t="s">
        <v>6830</v>
      </c>
      <c r="F2289" s="8" t="s">
        <v>6831</v>
      </c>
      <c r="G2289" s="5" t="s">
        <v>446</v>
      </c>
      <c r="H2289" s="6">
        <v>8400</v>
      </c>
      <c r="I2289" s="6">
        <v>8400</v>
      </c>
      <c r="J2289" s="7">
        <v>1</v>
      </c>
      <c r="K2289" s="6"/>
      <c r="L2289" s="6"/>
      <c r="M2289" s="6">
        <v>8400</v>
      </c>
    </row>
    <row r="2290" spans="1:13" ht="30" x14ac:dyDescent="0.25">
      <c r="A2290" s="5" t="s">
        <v>262</v>
      </c>
      <c r="B2290" s="5" t="s">
        <v>139</v>
      </c>
      <c r="C2290" s="5" t="s">
        <v>273</v>
      </c>
      <c r="D2290" s="5" t="s">
        <v>6832</v>
      </c>
      <c r="E2290" s="8" t="s">
        <v>6833</v>
      </c>
      <c r="F2290" s="8" t="s">
        <v>6834</v>
      </c>
      <c r="G2290" s="5" t="s">
        <v>446</v>
      </c>
      <c r="H2290" s="6">
        <v>9828</v>
      </c>
      <c r="I2290" s="6">
        <v>9828</v>
      </c>
      <c r="J2290" s="7">
        <v>1</v>
      </c>
      <c r="K2290" s="6"/>
      <c r="L2290" s="6"/>
      <c r="M2290" s="6">
        <v>9828</v>
      </c>
    </row>
    <row r="2291" spans="1:13" x14ac:dyDescent="0.25">
      <c r="A2291" s="5" t="s">
        <v>262</v>
      </c>
      <c r="B2291" s="5" t="s">
        <v>139</v>
      </c>
      <c r="C2291" s="5" t="s">
        <v>273</v>
      </c>
      <c r="D2291" s="5" t="s">
        <v>6835</v>
      </c>
      <c r="E2291" s="8" t="s">
        <v>6836</v>
      </c>
      <c r="F2291" s="8" t="s">
        <v>6836</v>
      </c>
      <c r="G2291" s="5" t="s">
        <v>446</v>
      </c>
      <c r="H2291" s="6">
        <v>5950</v>
      </c>
      <c r="I2291" s="6">
        <v>5950</v>
      </c>
      <c r="J2291" s="7">
        <v>1</v>
      </c>
      <c r="K2291" s="6"/>
      <c r="L2291" s="6"/>
      <c r="M2291" s="6">
        <v>5950</v>
      </c>
    </row>
    <row r="2292" spans="1:13" ht="30" x14ac:dyDescent="0.25">
      <c r="A2292" s="5" t="s">
        <v>262</v>
      </c>
      <c r="B2292" s="5" t="s">
        <v>139</v>
      </c>
      <c r="C2292" s="5" t="s">
        <v>273</v>
      </c>
      <c r="D2292" s="5" t="s">
        <v>6837</v>
      </c>
      <c r="E2292" s="8" t="s">
        <v>6838</v>
      </c>
      <c r="F2292" s="8" t="s">
        <v>6839</v>
      </c>
      <c r="G2292" s="5" t="s">
        <v>446</v>
      </c>
      <c r="H2292" s="6">
        <v>10000</v>
      </c>
      <c r="I2292" s="6">
        <v>10000</v>
      </c>
      <c r="J2292" s="7">
        <v>1</v>
      </c>
      <c r="K2292" s="6"/>
      <c r="L2292" s="6"/>
      <c r="M2292" s="6">
        <v>10000</v>
      </c>
    </row>
    <row r="2293" spans="1:13" ht="30" x14ac:dyDescent="0.25">
      <c r="A2293" s="5" t="s">
        <v>262</v>
      </c>
      <c r="B2293" s="5" t="s">
        <v>139</v>
      </c>
      <c r="C2293" s="5" t="s">
        <v>273</v>
      </c>
      <c r="D2293" s="5" t="s">
        <v>6840</v>
      </c>
      <c r="E2293" s="8" t="s">
        <v>6841</v>
      </c>
      <c r="F2293" s="8" t="s">
        <v>6842</v>
      </c>
      <c r="G2293" s="5" t="s">
        <v>446</v>
      </c>
      <c r="H2293" s="6">
        <v>3500</v>
      </c>
      <c r="I2293" s="6">
        <v>3500</v>
      </c>
      <c r="J2293" s="7">
        <v>1</v>
      </c>
      <c r="K2293" s="6"/>
      <c r="L2293" s="6"/>
      <c r="M2293" s="6">
        <v>3500</v>
      </c>
    </row>
    <row r="2294" spans="1:13" x14ac:dyDescent="0.25">
      <c r="A2294" s="5" t="s">
        <v>262</v>
      </c>
      <c r="B2294" s="5" t="s">
        <v>139</v>
      </c>
      <c r="C2294" s="5" t="s">
        <v>273</v>
      </c>
      <c r="D2294" s="5" t="s">
        <v>6843</v>
      </c>
      <c r="E2294" s="8" t="s">
        <v>6844</v>
      </c>
      <c r="F2294" s="8" t="s">
        <v>6845</v>
      </c>
      <c r="G2294" s="5" t="s">
        <v>446</v>
      </c>
      <c r="H2294" s="6">
        <v>6000</v>
      </c>
      <c r="I2294" s="6">
        <v>6000</v>
      </c>
      <c r="J2294" s="7">
        <v>1</v>
      </c>
      <c r="K2294" s="6"/>
      <c r="L2294" s="6"/>
      <c r="M2294" s="6">
        <v>6000</v>
      </c>
    </row>
    <row r="2295" spans="1:13" ht="30" x14ac:dyDescent="0.25">
      <c r="A2295" s="5" t="s">
        <v>262</v>
      </c>
      <c r="B2295" s="5" t="s">
        <v>139</v>
      </c>
      <c r="C2295" s="5" t="s">
        <v>273</v>
      </c>
      <c r="D2295" s="5" t="s">
        <v>6846</v>
      </c>
      <c r="E2295" s="8" t="s">
        <v>6847</v>
      </c>
      <c r="F2295" s="8" t="s">
        <v>6848</v>
      </c>
      <c r="G2295" s="5" t="s">
        <v>446</v>
      </c>
      <c r="H2295" s="6">
        <v>6720</v>
      </c>
      <c r="I2295" s="6">
        <v>6720</v>
      </c>
      <c r="J2295" s="7">
        <v>1</v>
      </c>
      <c r="K2295" s="6"/>
      <c r="L2295" s="6"/>
      <c r="M2295" s="6">
        <v>6720</v>
      </c>
    </row>
    <row r="2296" spans="1:13" x14ac:dyDescent="0.25">
      <c r="A2296" s="5" t="s">
        <v>262</v>
      </c>
      <c r="B2296" s="5" t="s">
        <v>139</v>
      </c>
      <c r="C2296" s="5" t="s">
        <v>273</v>
      </c>
      <c r="D2296" s="5" t="s">
        <v>6849</v>
      </c>
      <c r="E2296" s="8" t="s">
        <v>6850</v>
      </c>
      <c r="F2296" s="8" t="s">
        <v>6851</v>
      </c>
      <c r="G2296" s="5" t="s">
        <v>446</v>
      </c>
      <c r="H2296" s="6">
        <v>8013</v>
      </c>
      <c r="I2296" s="6">
        <v>8013</v>
      </c>
      <c r="J2296" s="7">
        <v>1</v>
      </c>
      <c r="K2296" s="6"/>
      <c r="L2296" s="6"/>
      <c r="M2296" s="6">
        <v>8013</v>
      </c>
    </row>
    <row r="2297" spans="1:13" ht="30" x14ac:dyDescent="0.25">
      <c r="A2297" s="5" t="s">
        <v>262</v>
      </c>
      <c r="B2297" s="5" t="s">
        <v>139</v>
      </c>
      <c r="C2297" s="5" t="s">
        <v>273</v>
      </c>
      <c r="D2297" s="5" t="s">
        <v>6852</v>
      </c>
      <c r="E2297" s="8" t="s">
        <v>6853</v>
      </c>
      <c r="F2297" s="8" t="s">
        <v>6854</v>
      </c>
      <c r="G2297" s="5" t="s">
        <v>446</v>
      </c>
      <c r="H2297" s="6">
        <v>6400</v>
      </c>
      <c r="I2297" s="6">
        <v>6400</v>
      </c>
      <c r="J2297" s="7">
        <v>1</v>
      </c>
      <c r="K2297" s="6"/>
      <c r="L2297" s="6"/>
      <c r="M2297" s="6">
        <v>6400</v>
      </c>
    </row>
    <row r="2298" spans="1:13" x14ac:dyDescent="0.25">
      <c r="A2298" s="5" t="s">
        <v>262</v>
      </c>
      <c r="B2298" s="5" t="s">
        <v>139</v>
      </c>
      <c r="C2298" s="5" t="s">
        <v>273</v>
      </c>
      <c r="D2298" s="5" t="s">
        <v>6855</v>
      </c>
      <c r="E2298" s="8" t="s">
        <v>6856</v>
      </c>
      <c r="F2298" s="8" t="s">
        <v>5924</v>
      </c>
      <c r="G2298" s="5" t="s">
        <v>446</v>
      </c>
      <c r="H2298" s="6">
        <v>10000</v>
      </c>
      <c r="I2298" s="6">
        <v>10000</v>
      </c>
      <c r="J2298" s="7">
        <v>1</v>
      </c>
      <c r="K2298" s="6"/>
      <c r="L2298" s="6"/>
      <c r="M2298" s="6">
        <v>10000</v>
      </c>
    </row>
    <row r="2299" spans="1:13" ht="30" x14ac:dyDescent="0.25">
      <c r="A2299" s="5" t="s">
        <v>262</v>
      </c>
      <c r="B2299" s="5" t="s">
        <v>139</v>
      </c>
      <c r="C2299" s="5" t="s">
        <v>273</v>
      </c>
      <c r="D2299" s="5" t="s">
        <v>6857</v>
      </c>
      <c r="E2299" s="8" t="s">
        <v>6858</v>
      </c>
      <c r="F2299" s="8" t="s">
        <v>6859</v>
      </c>
      <c r="G2299" s="5" t="s">
        <v>446</v>
      </c>
      <c r="H2299" s="6">
        <v>5900</v>
      </c>
      <c r="I2299" s="6">
        <v>5900</v>
      </c>
      <c r="J2299" s="7">
        <v>1</v>
      </c>
      <c r="K2299" s="6"/>
      <c r="L2299" s="6"/>
      <c r="M2299" s="6">
        <v>5900</v>
      </c>
    </row>
    <row r="2300" spans="1:13" ht="30" x14ac:dyDescent="0.25">
      <c r="A2300" s="5" t="s">
        <v>262</v>
      </c>
      <c r="B2300" s="5" t="s">
        <v>139</v>
      </c>
      <c r="C2300" s="5" t="s">
        <v>273</v>
      </c>
      <c r="D2300" s="5" t="s">
        <v>6860</v>
      </c>
      <c r="E2300" s="8" t="s">
        <v>6861</v>
      </c>
      <c r="F2300" s="8" t="s">
        <v>6862</v>
      </c>
      <c r="G2300" s="5" t="s">
        <v>446</v>
      </c>
      <c r="H2300" s="6">
        <v>4900</v>
      </c>
      <c r="I2300" s="6">
        <v>4900</v>
      </c>
      <c r="J2300" s="7">
        <v>1</v>
      </c>
      <c r="K2300" s="6"/>
      <c r="L2300" s="6"/>
      <c r="M2300" s="6">
        <v>4900</v>
      </c>
    </row>
    <row r="2301" spans="1:13" x14ac:dyDescent="0.25">
      <c r="A2301" s="5" t="s">
        <v>262</v>
      </c>
      <c r="B2301" s="5" t="s">
        <v>139</v>
      </c>
      <c r="C2301" s="5" t="s">
        <v>273</v>
      </c>
      <c r="D2301" s="5" t="s">
        <v>6863</v>
      </c>
      <c r="E2301" s="8" t="s">
        <v>6864</v>
      </c>
      <c r="F2301" s="8" t="s">
        <v>5486</v>
      </c>
      <c r="G2301" s="5" t="s">
        <v>446</v>
      </c>
      <c r="H2301" s="6">
        <v>9030</v>
      </c>
      <c r="I2301" s="6">
        <v>9030</v>
      </c>
      <c r="J2301" s="7">
        <v>1</v>
      </c>
      <c r="K2301" s="6"/>
      <c r="L2301" s="6"/>
      <c r="M2301" s="6">
        <v>9030</v>
      </c>
    </row>
    <row r="2302" spans="1:13" ht="30" x14ac:dyDescent="0.25">
      <c r="A2302" s="5" t="s">
        <v>262</v>
      </c>
      <c r="B2302" s="5" t="s">
        <v>139</v>
      </c>
      <c r="C2302" s="5" t="s">
        <v>273</v>
      </c>
      <c r="D2302" s="5" t="s">
        <v>6865</v>
      </c>
      <c r="E2302" s="8" t="s">
        <v>6866</v>
      </c>
      <c r="F2302" s="8" t="s">
        <v>6867</v>
      </c>
      <c r="G2302" s="5" t="s">
        <v>446</v>
      </c>
      <c r="H2302" s="6">
        <v>4600</v>
      </c>
      <c r="I2302" s="6">
        <v>4600</v>
      </c>
      <c r="J2302" s="7">
        <v>1</v>
      </c>
      <c r="K2302" s="6"/>
      <c r="L2302" s="6"/>
      <c r="M2302" s="6">
        <v>4600</v>
      </c>
    </row>
    <row r="2303" spans="1:13" x14ac:dyDescent="0.25">
      <c r="A2303" s="5" t="s">
        <v>262</v>
      </c>
      <c r="B2303" s="5" t="s">
        <v>139</v>
      </c>
      <c r="C2303" s="5" t="s">
        <v>273</v>
      </c>
      <c r="D2303" s="5" t="s">
        <v>6868</v>
      </c>
      <c r="E2303" s="8" t="s">
        <v>6869</v>
      </c>
      <c r="F2303" s="8" t="s">
        <v>6870</v>
      </c>
      <c r="G2303" s="5" t="s">
        <v>446</v>
      </c>
      <c r="H2303" s="6">
        <v>9996</v>
      </c>
      <c r="I2303" s="6">
        <v>9996</v>
      </c>
      <c r="J2303" s="7">
        <v>1</v>
      </c>
      <c r="K2303" s="6"/>
      <c r="L2303" s="6"/>
      <c r="M2303" s="6">
        <v>9996</v>
      </c>
    </row>
    <row r="2304" spans="1:13" x14ac:dyDescent="0.25">
      <c r="A2304" s="5" t="s">
        <v>262</v>
      </c>
      <c r="B2304" s="5" t="s">
        <v>139</v>
      </c>
      <c r="C2304" s="5" t="s">
        <v>273</v>
      </c>
      <c r="D2304" s="5" t="s">
        <v>6871</v>
      </c>
      <c r="E2304" s="8" t="s">
        <v>6872</v>
      </c>
      <c r="F2304" s="8" t="s">
        <v>6873</v>
      </c>
      <c r="G2304" s="5" t="s">
        <v>446</v>
      </c>
      <c r="H2304" s="6">
        <v>7500</v>
      </c>
      <c r="I2304" s="6">
        <v>7500</v>
      </c>
      <c r="J2304" s="7">
        <v>1</v>
      </c>
      <c r="K2304" s="6"/>
      <c r="L2304" s="6"/>
      <c r="M2304" s="6">
        <v>7500</v>
      </c>
    </row>
    <row r="2305" spans="1:13" x14ac:dyDescent="0.25">
      <c r="A2305" s="5" t="s">
        <v>262</v>
      </c>
      <c r="B2305" s="5" t="s">
        <v>139</v>
      </c>
      <c r="C2305" s="5" t="s">
        <v>273</v>
      </c>
      <c r="D2305" s="5" t="s">
        <v>6874</v>
      </c>
      <c r="E2305" s="8" t="s">
        <v>6875</v>
      </c>
      <c r="F2305" s="8" t="s">
        <v>6876</v>
      </c>
      <c r="G2305" s="5" t="s">
        <v>446</v>
      </c>
      <c r="H2305" s="6">
        <v>5460</v>
      </c>
      <c r="I2305" s="6">
        <v>5460</v>
      </c>
      <c r="J2305" s="7">
        <v>1</v>
      </c>
      <c r="K2305" s="6"/>
      <c r="L2305" s="6"/>
      <c r="M2305" s="6">
        <v>5460</v>
      </c>
    </row>
    <row r="2306" spans="1:13" x14ac:dyDescent="0.25">
      <c r="A2306" s="5" t="s">
        <v>262</v>
      </c>
      <c r="B2306" s="5" t="s">
        <v>139</v>
      </c>
      <c r="C2306" s="5" t="s">
        <v>273</v>
      </c>
      <c r="D2306" s="5" t="s">
        <v>6877</v>
      </c>
      <c r="E2306" s="8" t="s">
        <v>6878</v>
      </c>
      <c r="F2306" s="8" t="s">
        <v>6879</v>
      </c>
      <c r="G2306" s="5" t="s">
        <v>446</v>
      </c>
      <c r="H2306" s="6">
        <v>10000</v>
      </c>
      <c r="I2306" s="6">
        <v>10000</v>
      </c>
      <c r="J2306" s="7">
        <v>1</v>
      </c>
      <c r="K2306" s="6"/>
      <c r="L2306" s="6"/>
      <c r="M2306" s="6">
        <v>10000</v>
      </c>
    </row>
    <row r="2307" spans="1:13" ht="30" x14ac:dyDescent="0.25">
      <c r="A2307" s="5" t="s">
        <v>262</v>
      </c>
      <c r="B2307" s="5" t="s">
        <v>139</v>
      </c>
      <c r="C2307" s="5" t="s">
        <v>273</v>
      </c>
      <c r="D2307" s="5" t="s">
        <v>6880</v>
      </c>
      <c r="E2307" s="8" t="s">
        <v>6881</v>
      </c>
      <c r="F2307" s="8" t="s">
        <v>6882</v>
      </c>
      <c r="G2307" s="5" t="s">
        <v>446</v>
      </c>
      <c r="H2307" s="6">
        <v>9818</v>
      </c>
      <c r="I2307" s="6">
        <v>9818</v>
      </c>
      <c r="J2307" s="7">
        <v>1</v>
      </c>
      <c r="K2307" s="6"/>
      <c r="L2307" s="6"/>
      <c r="M2307" s="6">
        <v>9818</v>
      </c>
    </row>
    <row r="2308" spans="1:13" x14ac:dyDescent="0.25">
      <c r="A2308" s="5" t="s">
        <v>262</v>
      </c>
      <c r="B2308" s="5" t="s">
        <v>139</v>
      </c>
      <c r="C2308" s="5" t="s">
        <v>273</v>
      </c>
      <c r="D2308" s="5" t="s">
        <v>6883</v>
      </c>
      <c r="E2308" s="8" t="s">
        <v>6884</v>
      </c>
      <c r="F2308" s="8" t="s">
        <v>6885</v>
      </c>
      <c r="G2308" s="5" t="s">
        <v>442</v>
      </c>
      <c r="H2308" s="6">
        <v>9800</v>
      </c>
      <c r="I2308" s="6">
        <v>9800</v>
      </c>
      <c r="J2308" s="7">
        <v>1</v>
      </c>
      <c r="K2308" s="6"/>
      <c r="L2308" s="6"/>
      <c r="M2308" s="6">
        <v>9800</v>
      </c>
    </row>
    <row r="2309" spans="1:13" x14ac:dyDescent="0.25">
      <c r="A2309" s="5" t="s">
        <v>262</v>
      </c>
      <c r="B2309" s="5" t="s">
        <v>139</v>
      </c>
      <c r="C2309" s="5" t="s">
        <v>273</v>
      </c>
      <c r="D2309" s="5" t="s">
        <v>6886</v>
      </c>
      <c r="E2309" s="8" t="s">
        <v>6887</v>
      </c>
      <c r="F2309" s="8" t="s">
        <v>6888</v>
      </c>
      <c r="G2309" s="5" t="s">
        <v>446</v>
      </c>
      <c r="H2309" s="6">
        <v>8400</v>
      </c>
      <c r="I2309" s="6">
        <v>8400</v>
      </c>
      <c r="J2309" s="7">
        <v>1</v>
      </c>
      <c r="K2309" s="6"/>
      <c r="L2309" s="6"/>
      <c r="M2309" s="6">
        <v>8400</v>
      </c>
    </row>
    <row r="2310" spans="1:13" x14ac:dyDescent="0.25">
      <c r="A2310" s="5" t="s">
        <v>262</v>
      </c>
      <c r="B2310" s="5" t="s">
        <v>139</v>
      </c>
      <c r="C2310" s="5" t="s">
        <v>273</v>
      </c>
      <c r="D2310" s="5" t="s">
        <v>6889</v>
      </c>
      <c r="E2310" s="8" t="s">
        <v>6890</v>
      </c>
      <c r="F2310" s="8" t="s">
        <v>6891</v>
      </c>
      <c r="G2310" s="5" t="s">
        <v>446</v>
      </c>
      <c r="H2310" s="6">
        <v>4000</v>
      </c>
      <c r="I2310" s="6">
        <v>4000</v>
      </c>
      <c r="J2310" s="7">
        <v>1</v>
      </c>
      <c r="K2310" s="6"/>
      <c r="L2310" s="6"/>
      <c r="M2310" s="6">
        <v>4000</v>
      </c>
    </row>
    <row r="2311" spans="1:13" x14ac:dyDescent="0.25">
      <c r="A2311" s="5" t="s">
        <v>262</v>
      </c>
      <c r="B2311" s="5" t="s">
        <v>139</v>
      </c>
      <c r="C2311" s="5" t="s">
        <v>273</v>
      </c>
      <c r="D2311" s="5" t="s">
        <v>6892</v>
      </c>
      <c r="E2311" s="8" t="s">
        <v>6893</v>
      </c>
      <c r="F2311" s="8" t="s">
        <v>6894</v>
      </c>
      <c r="G2311" s="5" t="s">
        <v>446</v>
      </c>
      <c r="H2311" s="6">
        <v>8400</v>
      </c>
      <c r="I2311" s="6">
        <v>8400</v>
      </c>
      <c r="J2311" s="7">
        <v>1</v>
      </c>
      <c r="K2311" s="6"/>
      <c r="L2311" s="6"/>
      <c r="M2311" s="6">
        <v>8400</v>
      </c>
    </row>
    <row r="2312" spans="1:13" x14ac:dyDescent="0.25">
      <c r="A2312" s="5" t="s">
        <v>262</v>
      </c>
      <c r="B2312" s="5" t="s">
        <v>139</v>
      </c>
      <c r="C2312" s="5" t="s">
        <v>273</v>
      </c>
      <c r="D2312" s="5" t="s">
        <v>6895</v>
      </c>
      <c r="E2312" s="8" t="s">
        <v>6765</v>
      </c>
      <c r="F2312" s="8" t="s">
        <v>6896</v>
      </c>
      <c r="G2312" s="5" t="s">
        <v>446</v>
      </c>
      <c r="H2312" s="6">
        <v>6580</v>
      </c>
      <c r="I2312" s="6">
        <v>6580</v>
      </c>
      <c r="J2312" s="7">
        <v>1</v>
      </c>
      <c r="K2312" s="6"/>
      <c r="L2312" s="6"/>
      <c r="M2312" s="6">
        <v>6580</v>
      </c>
    </row>
    <row r="2313" spans="1:13" ht="30" x14ac:dyDescent="0.25">
      <c r="A2313" s="5" t="s">
        <v>262</v>
      </c>
      <c r="B2313" s="5" t="s">
        <v>139</v>
      </c>
      <c r="C2313" s="5" t="s">
        <v>273</v>
      </c>
      <c r="D2313" s="5" t="s">
        <v>6897</v>
      </c>
      <c r="E2313" s="8" t="s">
        <v>6898</v>
      </c>
      <c r="F2313" s="8" t="s">
        <v>6899</v>
      </c>
      <c r="G2313" s="5" t="s">
        <v>446</v>
      </c>
      <c r="H2313" s="6">
        <v>9800</v>
      </c>
      <c r="I2313" s="6">
        <v>9800</v>
      </c>
      <c r="J2313" s="7">
        <v>1</v>
      </c>
      <c r="K2313" s="6"/>
      <c r="L2313" s="6"/>
      <c r="M2313" s="6">
        <v>9800</v>
      </c>
    </row>
    <row r="2314" spans="1:13" x14ac:dyDescent="0.25">
      <c r="A2314" s="5" t="s">
        <v>262</v>
      </c>
      <c r="B2314" s="5" t="s">
        <v>139</v>
      </c>
      <c r="C2314" s="5" t="s">
        <v>273</v>
      </c>
      <c r="D2314" s="5" t="s">
        <v>6900</v>
      </c>
      <c r="E2314" s="8" t="s">
        <v>6765</v>
      </c>
      <c r="F2314" s="8" t="s">
        <v>6901</v>
      </c>
      <c r="G2314" s="5" t="s">
        <v>446</v>
      </c>
      <c r="H2314" s="6">
        <v>6000</v>
      </c>
      <c r="I2314" s="6">
        <v>6000</v>
      </c>
      <c r="J2314" s="7">
        <v>1</v>
      </c>
      <c r="K2314" s="6"/>
      <c r="L2314" s="6"/>
      <c r="M2314" s="6">
        <v>6000</v>
      </c>
    </row>
    <row r="2315" spans="1:13" ht="30" x14ac:dyDescent="0.25">
      <c r="A2315" s="5" t="s">
        <v>262</v>
      </c>
      <c r="B2315" s="5" t="s">
        <v>139</v>
      </c>
      <c r="C2315" s="5" t="s">
        <v>273</v>
      </c>
      <c r="D2315" s="5" t="s">
        <v>6902</v>
      </c>
      <c r="E2315" s="8" t="s">
        <v>6903</v>
      </c>
      <c r="F2315" s="8" t="s">
        <v>6904</v>
      </c>
      <c r="G2315" s="5" t="s">
        <v>446</v>
      </c>
      <c r="H2315" s="6">
        <v>10000</v>
      </c>
      <c r="I2315" s="6">
        <v>10000</v>
      </c>
      <c r="J2315" s="7">
        <v>1</v>
      </c>
      <c r="K2315" s="6"/>
      <c r="L2315" s="6"/>
      <c r="M2315" s="6">
        <v>10000</v>
      </c>
    </row>
    <row r="2316" spans="1:13" x14ac:dyDescent="0.25">
      <c r="A2316" s="5" t="s">
        <v>262</v>
      </c>
      <c r="B2316" s="5" t="s">
        <v>139</v>
      </c>
      <c r="C2316" s="5" t="s">
        <v>273</v>
      </c>
      <c r="D2316" s="5" t="s">
        <v>6905</v>
      </c>
      <c r="E2316" s="8" t="s">
        <v>6906</v>
      </c>
      <c r="F2316" s="8" t="s">
        <v>6907</v>
      </c>
      <c r="G2316" s="5" t="s">
        <v>446</v>
      </c>
      <c r="H2316" s="6">
        <v>4160</v>
      </c>
      <c r="I2316" s="6">
        <v>4160</v>
      </c>
      <c r="J2316" s="7">
        <v>1</v>
      </c>
      <c r="K2316" s="6"/>
      <c r="L2316" s="6"/>
      <c r="M2316" s="6">
        <v>4160</v>
      </c>
    </row>
    <row r="2317" spans="1:13" x14ac:dyDescent="0.25">
      <c r="A2317" s="5" t="s">
        <v>262</v>
      </c>
      <c r="B2317" s="5" t="s">
        <v>139</v>
      </c>
      <c r="C2317" s="5" t="s">
        <v>273</v>
      </c>
      <c r="D2317" s="5" t="s">
        <v>6908</v>
      </c>
      <c r="E2317" s="8" t="s">
        <v>6765</v>
      </c>
      <c r="F2317" s="8" t="s">
        <v>6909</v>
      </c>
      <c r="G2317" s="5" t="s">
        <v>446</v>
      </c>
      <c r="H2317" s="6">
        <v>8400</v>
      </c>
      <c r="I2317" s="6">
        <v>8400</v>
      </c>
      <c r="J2317" s="7">
        <v>1</v>
      </c>
      <c r="K2317" s="6"/>
      <c r="L2317" s="6"/>
      <c r="M2317" s="6">
        <v>8400</v>
      </c>
    </row>
    <row r="2318" spans="1:13" x14ac:dyDescent="0.25">
      <c r="A2318" s="5" t="s">
        <v>262</v>
      </c>
      <c r="B2318" s="5" t="s">
        <v>139</v>
      </c>
      <c r="C2318" s="5" t="s">
        <v>273</v>
      </c>
      <c r="D2318" s="5" t="s">
        <v>6910</v>
      </c>
      <c r="E2318" s="8" t="s">
        <v>6893</v>
      </c>
      <c r="F2318" s="8" t="s">
        <v>6911</v>
      </c>
      <c r="G2318" s="5" t="s">
        <v>446</v>
      </c>
      <c r="H2318" s="6">
        <v>7000</v>
      </c>
      <c r="I2318" s="6">
        <v>7000</v>
      </c>
      <c r="J2318" s="7">
        <v>1</v>
      </c>
      <c r="K2318" s="6"/>
      <c r="L2318" s="6"/>
      <c r="M2318" s="6">
        <v>7000</v>
      </c>
    </row>
    <row r="2319" spans="1:13" x14ac:dyDescent="0.25">
      <c r="A2319" s="5" t="s">
        <v>262</v>
      </c>
      <c r="B2319" s="5" t="s">
        <v>139</v>
      </c>
      <c r="C2319" s="5" t="s">
        <v>273</v>
      </c>
      <c r="D2319" s="5" t="s">
        <v>6912</v>
      </c>
      <c r="E2319" s="8" t="s">
        <v>6893</v>
      </c>
      <c r="F2319" s="8" t="s">
        <v>6913</v>
      </c>
      <c r="G2319" s="5" t="s">
        <v>446</v>
      </c>
      <c r="H2319" s="6">
        <v>4000</v>
      </c>
      <c r="I2319" s="6">
        <v>4000</v>
      </c>
      <c r="J2319" s="7">
        <v>1</v>
      </c>
      <c r="K2319" s="6"/>
      <c r="L2319" s="6"/>
      <c r="M2319" s="6">
        <v>4000</v>
      </c>
    </row>
    <row r="2320" spans="1:13" ht="30" x14ac:dyDescent="0.25">
      <c r="A2320" s="5" t="s">
        <v>262</v>
      </c>
      <c r="B2320" s="5" t="s">
        <v>139</v>
      </c>
      <c r="C2320" s="5" t="s">
        <v>273</v>
      </c>
      <c r="D2320" s="5" t="s">
        <v>6914</v>
      </c>
      <c r="E2320" s="8" t="s">
        <v>6915</v>
      </c>
      <c r="F2320" s="8" t="s">
        <v>6916</v>
      </c>
      <c r="G2320" s="5" t="s">
        <v>442</v>
      </c>
      <c r="H2320" s="6">
        <v>5340</v>
      </c>
      <c r="I2320" s="6"/>
      <c r="J2320" s="5"/>
      <c r="K2320" s="6"/>
      <c r="L2320" s="6"/>
      <c r="M2320" s="6"/>
    </row>
    <row r="2321" spans="1:13" ht="30" x14ac:dyDescent="0.25">
      <c r="A2321" s="5" t="s">
        <v>262</v>
      </c>
      <c r="B2321" s="5" t="s">
        <v>139</v>
      </c>
      <c r="C2321" s="5" t="s">
        <v>273</v>
      </c>
      <c r="D2321" s="5" t="s">
        <v>6917</v>
      </c>
      <c r="E2321" s="8" t="s">
        <v>6918</v>
      </c>
      <c r="F2321" s="8" t="s">
        <v>6919</v>
      </c>
      <c r="G2321" s="5" t="s">
        <v>442</v>
      </c>
      <c r="H2321" s="6">
        <v>5340</v>
      </c>
      <c r="I2321" s="6"/>
      <c r="J2321" s="5"/>
      <c r="K2321" s="6">
        <v>5340</v>
      </c>
      <c r="L2321" s="6"/>
      <c r="M2321" s="6">
        <v>5340</v>
      </c>
    </row>
    <row r="2322" spans="1:13" ht="30" x14ac:dyDescent="0.25">
      <c r="A2322" s="5" t="s">
        <v>262</v>
      </c>
      <c r="B2322" s="5" t="s">
        <v>139</v>
      </c>
      <c r="C2322" s="5" t="s">
        <v>273</v>
      </c>
      <c r="D2322" s="5" t="s">
        <v>6920</v>
      </c>
      <c r="E2322" s="8" t="s">
        <v>6921</v>
      </c>
      <c r="F2322" s="8" t="s">
        <v>6922</v>
      </c>
      <c r="G2322" s="5" t="s">
        <v>446</v>
      </c>
      <c r="H2322" s="6">
        <v>10000</v>
      </c>
      <c r="I2322" s="6">
        <v>10000</v>
      </c>
      <c r="J2322" s="7">
        <v>1</v>
      </c>
      <c r="K2322" s="6"/>
      <c r="L2322" s="6"/>
      <c r="M2322" s="6">
        <v>10000</v>
      </c>
    </row>
    <row r="2323" spans="1:13" ht="30" x14ac:dyDescent="0.25">
      <c r="A2323" s="5" t="s">
        <v>262</v>
      </c>
      <c r="B2323" s="5" t="s">
        <v>139</v>
      </c>
      <c r="C2323" s="5" t="s">
        <v>273</v>
      </c>
      <c r="D2323" s="5" t="s">
        <v>6923</v>
      </c>
      <c r="E2323" s="8" t="s">
        <v>6924</v>
      </c>
      <c r="F2323" s="8" t="s">
        <v>6925</v>
      </c>
      <c r="G2323" s="5" t="s">
        <v>446</v>
      </c>
      <c r="H2323" s="6">
        <v>5250</v>
      </c>
      <c r="I2323" s="6">
        <v>5250</v>
      </c>
      <c r="J2323" s="7">
        <v>1</v>
      </c>
      <c r="K2323" s="6"/>
      <c r="L2323" s="6"/>
      <c r="M2323" s="6">
        <v>5250</v>
      </c>
    </row>
    <row r="2324" spans="1:13" x14ac:dyDescent="0.25">
      <c r="A2324" s="5" t="s">
        <v>262</v>
      </c>
      <c r="B2324" s="5" t="s">
        <v>139</v>
      </c>
      <c r="C2324" s="5" t="s">
        <v>273</v>
      </c>
      <c r="D2324" s="5" t="s">
        <v>6926</v>
      </c>
      <c r="E2324" s="8" t="s">
        <v>6927</v>
      </c>
      <c r="F2324" s="8" t="s">
        <v>6928</v>
      </c>
      <c r="G2324" s="5" t="s">
        <v>446</v>
      </c>
      <c r="H2324" s="6">
        <v>8400</v>
      </c>
      <c r="I2324" s="6">
        <v>8400</v>
      </c>
      <c r="J2324" s="7">
        <v>1</v>
      </c>
      <c r="K2324" s="6"/>
      <c r="L2324" s="6"/>
      <c r="M2324" s="6">
        <v>8400</v>
      </c>
    </row>
    <row r="2325" spans="1:13" ht="30" x14ac:dyDescent="0.25">
      <c r="A2325" s="5" t="s">
        <v>262</v>
      </c>
      <c r="B2325" s="5" t="s">
        <v>139</v>
      </c>
      <c r="C2325" s="5" t="s">
        <v>273</v>
      </c>
      <c r="D2325" s="5" t="s">
        <v>6929</v>
      </c>
      <c r="E2325" s="8" t="s">
        <v>6930</v>
      </c>
      <c r="F2325" s="8" t="s">
        <v>6931</v>
      </c>
      <c r="G2325" s="5" t="s">
        <v>446</v>
      </c>
      <c r="H2325" s="6">
        <v>9100</v>
      </c>
      <c r="I2325" s="6">
        <v>9100</v>
      </c>
      <c r="J2325" s="7">
        <v>1</v>
      </c>
      <c r="K2325" s="6"/>
      <c r="L2325" s="6"/>
      <c r="M2325" s="6">
        <v>9100</v>
      </c>
    </row>
    <row r="2326" spans="1:13" ht="30" x14ac:dyDescent="0.25">
      <c r="A2326" s="5" t="s">
        <v>262</v>
      </c>
      <c r="B2326" s="5" t="s">
        <v>139</v>
      </c>
      <c r="C2326" s="5" t="s">
        <v>273</v>
      </c>
      <c r="D2326" s="5" t="s">
        <v>6932</v>
      </c>
      <c r="E2326" s="8" t="s">
        <v>6765</v>
      </c>
      <c r="F2326" s="8" t="s">
        <v>6933</v>
      </c>
      <c r="G2326" s="5" t="s">
        <v>446</v>
      </c>
      <c r="H2326" s="6">
        <v>6000</v>
      </c>
      <c r="I2326" s="6">
        <v>6000</v>
      </c>
      <c r="J2326" s="7">
        <v>1</v>
      </c>
      <c r="K2326" s="6"/>
      <c r="L2326" s="6"/>
      <c r="M2326" s="6">
        <v>6000</v>
      </c>
    </row>
    <row r="2327" spans="1:13" x14ac:dyDescent="0.25">
      <c r="A2327" s="5" t="s">
        <v>262</v>
      </c>
      <c r="B2327" s="5" t="s">
        <v>139</v>
      </c>
      <c r="C2327" s="5" t="s">
        <v>273</v>
      </c>
      <c r="D2327" s="5" t="s">
        <v>6934</v>
      </c>
      <c r="E2327" s="8" t="s">
        <v>6935</v>
      </c>
      <c r="F2327" s="8" t="s">
        <v>6936</v>
      </c>
      <c r="G2327" s="5" t="s">
        <v>446</v>
      </c>
      <c r="H2327" s="6">
        <v>9030</v>
      </c>
      <c r="I2327" s="6">
        <v>9030</v>
      </c>
      <c r="J2327" s="7">
        <v>1</v>
      </c>
      <c r="K2327" s="6"/>
      <c r="L2327" s="6"/>
      <c r="M2327" s="6">
        <v>9030</v>
      </c>
    </row>
    <row r="2328" spans="1:13" ht="30" x14ac:dyDescent="0.25">
      <c r="A2328" s="5" t="s">
        <v>262</v>
      </c>
      <c r="B2328" s="5" t="s">
        <v>139</v>
      </c>
      <c r="C2328" s="5" t="s">
        <v>273</v>
      </c>
      <c r="D2328" s="5" t="s">
        <v>6937</v>
      </c>
      <c r="E2328" s="8" t="s">
        <v>6765</v>
      </c>
      <c r="F2328" s="8" t="s">
        <v>6938</v>
      </c>
      <c r="G2328" s="5" t="s">
        <v>446</v>
      </c>
      <c r="H2328" s="6">
        <v>7000</v>
      </c>
      <c r="I2328" s="6">
        <v>7000</v>
      </c>
      <c r="J2328" s="7">
        <v>1</v>
      </c>
      <c r="K2328" s="6"/>
      <c r="L2328" s="6"/>
      <c r="M2328" s="6">
        <v>7000</v>
      </c>
    </row>
    <row r="2329" spans="1:13" x14ac:dyDescent="0.25">
      <c r="A2329" s="5" t="s">
        <v>262</v>
      </c>
      <c r="B2329" s="5" t="s">
        <v>139</v>
      </c>
      <c r="C2329" s="5" t="s">
        <v>273</v>
      </c>
      <c r="D2329" s="5" t="s">
        <v>6939</v>
      </c>
      <c r="E2329" s="8" t="s">
        <v>6940</v>
      </c>
      <c r="F2329" s="8" t="s">
        <v>6941</v>
      </c>
      <c r="G2329" s="5" t="s">
        <v>446</v>
      </c>
      <c r="H2329" s="6">
        <v>5000</v>
      </c>
      <c r="I2329" s="6">
        <v>5000</v>
      </c>
      <c r="J2329" s="7">
        <v>1</v>
      </c>
      <c r="K2329" s="6"/>
      <c r="L2329" s="6"/>
      <c r="M2329" s="6">
        <v>5000</v>
      </c>
    </row>
    <row r="2330" spans="1:13" x14ac:dyDescent="0.25">
      <c r="A2330" s="5" t="s">
        <v>262</v>
      </c>
      <c r="B2330" s="5" t="s">
        <v>139</v>
      </c>
      <c r="C2330" s="5" t="s">
        <v>273</v>
      </c>
      <c r="D2330" s="5" t="s">
        <v>6942</v>
      </c>
      <c r="E2330" s="8" t="s">
        <v>6943</v>
      </c>
      <c r="F2330" s="8" t="s">
        <v>6944</v>
      </c>
      <c r="G2330" s="5" t="s">
        <v>446</v>
      </c>
      <c r="H2330" s="6">
        <v>6450</v>
      </c>
      <c r="I2330" s="6">
        <v>6450</v>
      </c>
      <c r="J2330" s="7">
        <v>1</v>
      </c>
      <c r="K2330" s="6"/>
      <c r="L2330" s="6"/>
      <c r="M2330" s="6">
        <v>6450</v>
      </c>
    </row>
    <row r="2331" spans="1:13" ht="30" x14ac:dyDescent="0.25">
      <c r="A2331" s="5" t="s">
        <v>262</v>
      </c>
      <c r="B2331" s="5" t="s">
        <v>139</v>
      </c>
      <c r="C2331" s="5" t="s">
        <v>273</v>
      </c>
      <c r="D2331" s="5" t="s">
        <v>6945</v>
      </c>
      <c r="E2331" s="8" t="s">
        <v>6946</v>
      </c>
      <c r="F2331" s="8" t="s">
        <v>6947</v>
      </c>
      <c r="G2331" s="5" t="s">
        <v>446</v>
      </c>
      <c r="H2331" s="6">
        <v>9073</v>
      </c>
      <c r="I2331" s="6">
        <v>9073</v>
      </c>
      <c r="J2331" s="7">
        <v>1</v>
      </c>
      <c r="K2331" s="6"/>
      <c r="L2331" s="6"/>
      <c r="M2331" s="6">
        <v>9073</v>
      </c>
    </row>
    <row r="2332" spans="1:13" ht="30" x14ac:dyDescent="0.25">
      <c r="A2332" s="5" t="s">
        <v>262</v>
      </c>
      <c r="B2332" s="5" t="s">
        <v>139</v>
      </c>
      <c r="C2332" s="5" t="s">
        <v>273</v>
      </c>
      <c r="D2332" s="5" t="s">
        <v>6948</v>
      </c>
      <c r="E2332" s="8" t="s">
        <v>6949</v>
      </c>
      <c r="F2332" s="8" t="s">
        <v>6950</v>
      </c>
      <c r="G2332" s="5" t="s">
        <v>446</v>
      </c>
      <c r="H2332" s="6">
        <v>5950</v>
      </c>
      <c r="I2332" s="6">
        <v>5950</v>
      </c>
      <c r="J2332" s="7">
        <v>1</v>
      </c>
      <c r="K2332" s="6"/>
      <c r="L2332" s="6"/>
      <c r="M2332" s="6">
        <v>5950</v>
      </c>
    </row>
    <row r="2333" spans="1:13" x14ac:dyDescent="0.25">
      <c r="A2333" s="5" t="s">
        <v>262</v>
      </c>
      <c r="B2333" s="5" t="s">
        <v>139</v>
      </c>
      <c r="C2333" s="5" t="s">
        <v>273</v>
      </c>
      <c r="D2333" s="5" t="s">
        <v>6951</v>
      </c>
      <c r="E2333" s="8" t="s">
        <v>6952</v>
      </c>
      <c r="F2333" s="8" t="s">
        <v>6953</v>
      </c>
      <c r="G2333" s="5" t="s">
        <v>446</v>
      </c>
      <c r="H2333" s="6">
        <v>7500</v>
      </c>
      <c r="I2333" s="6">
        <v>7500</v>
      </c>
      <c r="J2333" s="7">
        <v>1</v>
      </c>
      <c r="K2333" s="6"/>
      <c r="L2333" s="6"/>
      <c r="M2333" s="6">
        <v>7500</v>
      </c>
    </row>
    <row r="2334" spans="1:13" x14ac:dyDescent="0.25">
      <c r="A2334" s="5" t="s">
        <v>262</v>
      </c>
      <c r="B2334" s="5" t="s">
        <v>139</v>
      </c>
      <c r="C2334" s="5" t="s">
        <v>273</v>
      </c>
      <c r="D2334" s="5" t="s">
        <v>6954</v>
      </c>
      <c r="E2334" s="8" t="s">
        <v>6955</v>
      </c>
      <c r="F2334" s="8" t="s">
        <v>6956</v>
      </c>
      <c r="G2334" s="5" t="s">
        <v>442</v>
      </c>
      <c r="H2334" s="6">
        <v>7950</v>
      </c>
      <c r="I2334" s="6"/>
      <c r="J2334" s="5"/>
      <c r="K2334" s="6"/>
      <c r="L2334" s="6"/>
      <c r="M2334" s="6"/>
    </row>
    <row r="2335" spans="1:13" x14ac:dyDescent="0.25">
      <c r="A2335" s="5" t="s">
        <v>262</v>
      </c>
      <c r="B2335" s="5" t="s">
        <v>139</v>
      </c>
      <c r="C2335" s="5" t="s">
        <v>273</v>
      </c>
      <c r="D2335" s="5" t="s">
        <v>6957</v>
      </c>
      <c r="E2335" s="8" t="s">
        <v>6958</v>
      </c>
      <c r="F2335" s="8" t="s">
        <v>6959</v>
      </c>
      <c r="G2335" s="5" t="s">
        <v>446</v>
      </c>
      <c r="H2335" s="6">
        <v>9030</v>
      </c>
      <c r="I2335" s="6">
        <v>9030</v>
      </c>
      <c r="J2335" s="7">
        <v>1</v>
      </c>
      <c r="K2335" s="6"/>
      <c r="L2335" s="6"/>
      <c r="M2335" s="6">
        <v>9030</v>
      </c>
    </row>
    <row r="2336" spans="1:13" x14ac:dyDescent="0.25">
      <c r="A2336" s="5" t="s">
        <v>262</v>
      </c>
      <c r="B2336" s="5" t="s">
        <v>139</v>
      </c>
      <c r="C2336" s="5" t="s">
        <v>273</v>
      </c>
      <c r="D2336" s="5" t="s">
        <v>6960</v>
      </c>
      <c r="E2336" s="8" t="s">
        <v>6765</v>
      </c>
      <c r="F2336" s="8" t="s">
        <v>6961</v>
      </c>
      <c r="G2336" s="5" t="s">
        <v>446</v>
      </c>
      <c r="H2336" s="6">
        <v>5250</v>
      </c>
      <c r="I2336" s="6">
        <v>5250</v>
      </c>
      <c r="J2336" s="7">
        <v>1</v>
      </c>
      <c r="K2336" s="6"/>
      <c r="L2336" s="6"/>
      <c r="M2336" s="6">
        <v>5250</v>
      </c>
    </row>
    <row r="2337" spans="1:13" x14ac:dyDescent="0.25">
      <c r="A2337" s="5" t="s">
        <v>262</v>
      </c>
      <c r="B2337" s="5" t="s">
        <v>139</v>
      </c>
      <c r="C2337" s="5" t="s">
        <v>273</v>
      </c>
      <c r="D2337" s="5" t="s">
        <v>6962</v>
      </c>
      <c r="E2337" s="8" t="s">
        <v>6963</v>
      </c>
      <c r="F2337" s="8" t="s">
        <v>6964</v>
      </c>
      <c r="G2337" s="5" t="s">
        <v>446</v>
      </c>
      <c r="H2337" s="6">
        <v>6800</v>
      </c>
      <c r="I2337" s="6">
        <v>6800</v>
      </c>
      <c r="J2337" s="7">
        <v>1</v>
      </c>
      <c r="K2337" s="6"/>
      <c r="L2337" s="6"/>
      <c r="M2337" s="6">
        <v>6800</v>
      </c>
    </row>
    <row r="2338" spans="1:13" x14ac:dyDescent="0.25">
      <c r="A2338" s="5" t="s">
        <v>262</v>
      </c>
      <c r="B2338" s="5" t="s">
        <v>139</v>
      </c>
      <c r="C2338" s="5" t="s">
        <v>273</v>
      </c>
      <c r="D2338" s="5" t="s">
        <v>6965</v>
      </c>
      <c r="E2338" s="8" t="s">
        <v>6966</v>
      </c>
      <c r="F2338" s="8" t="s">
        <v>6967</v>
      </c>
      <c r="G2338" s="5" t="s">
        <v>446</v>
      </c>
      <c r="H2338" s="6">
        <v>9960</v>
      </c>
      <c r="I2338" s="6">
        <v>9960</v>
      </c>
      <c r="J2338" s="7">
        <v>1</v>
      </c>
      <c r="K2338" s="6"/>
      <c r="L2338" s="6"/>
      <c r="M2338" s="6">
        <v>9960</v>
      </c>
    </row>
    <row r="2339" spans="1:13" x14ac:dyDescent="0.25">
      <c r="A2339" s="5" t="s">
        <v>262</v>
      </c>
      <c r="B2339" s="5" t="s">
        <v>139</v>
      </c>
      <c r="C2339" s="5" t="s">
        <v>273</v>
      </c>
      <c r="D2339" s="5" t="s">
        <v>6968</v>
      </c>
      <c r="E2339" s="8" t="s">
        <v>6969</v>
      </c>
      <c r="F2339" s="8" t="s">
        <v>6970</v>
      </c>
      <c r="G2339" s="5" t="s">
        <v>446</v>
      </c>
      <c r="H2339" s="6">
        <v>7500</v>
      </c>
      <c r="I2339" s="6">
        <v>7500</v>
      </c>
      <c r="J2339" s="7">
        <v>1</v>
      </c>
      <c r="K2339" s="6"/>
      <c r="L2339" s="6"/>
      <c r="M2339" s="6">
        <v>7500</v>
      </c>
    </row>
    <row r="2340" spans="1:13" x14ac:dyDescent="0.25">
      <c r="A2340" s="5" t="s">
        <v>262</v>
      </c>
      <c r="B2340" s="5" t="s">
        <v>139</v>
      </c>
      <c r="C2340" s="5" t="s">
        <v>273</v>
      </c>
      <c r="D2340" s="5" t="s">
        <v>6971</v>
      </c>
      <c r="E2340" s="8" t="s">
        <v>6972</v>
      </c>
      <c r="F2340" s="8" t="s">
        <v>6973</v>
      </c>
      <c r="G2340" s="5" t="s">
        <v>446</v>
      </c>
      <c r="H2340" s="6">
        <v>4000</v>
      </c>
      <c r="I2340" s="6">
        <v>4000</v>
      </c>
      <c r="J2340" s="7">
        <v>1</v>
      </c>
      <c r="K2340" s="6"/>
      <c r="L2340" s="6"/>
      <c r="M2340" s="6">
        <v>4000</v>
      </c>
    </row>
    <row r="2341" spans="1:13" x14ac:dyDescent="0.25">
      <c r="A2341" s="5" t="s">
        <v>262</v>
      </c>
      <c r="B2341" s="5" t="s">
        <v>139</v>
      </c>
      <c r="C2341" s="5" t="s">
        <v>273</v>
      </c>
      <c r="D2341" s="5" t="s">
        <v>6974</v>
      </c>
      <c r="E2341" s="8" t="s">
        <v>6975</v>
      </c>
      <c r="F2341" s="8" t="s">
        <v>6976</v>
      </c>
      <c r="G2341" s="5" t="s">
        <v>442</v>
      </c>
      <c r="H2341" s="6">
        <v>10000</v>
      </c>
      <c r="I2341" s="6"/>
      <c r="J2341" s="5"/>
      <c r="K2341" s="6"/>
      <c r="L2341" s="6"/>
      <c r="M2341" s="6"/>
    </row>
    <row r="2342" spans="1:13" x14ac:dyDescent="0.25">
      <c r="A2342" s="5" t="s">
        <v>262</v>
      </c>
      <c r="B2342" s="5" t="s">
        <v>139</v>
      </c>
      <c r="C2342" s="5" t="s">
        <v>273</v>
      </c>
      <c r="D2342" s="5" t="s">
        <v>6977</v>
      </c>
      <c r="E2342" s="8" t="s">
        <v>6978</v>
      </c>
      <c r="F2342" s="8" t="s">
        <v>5199</v>
      </c>
      <c r="G2342" s="5" t="s">
        <v>446</v>
      </c>
      <c r="H2342" s="6">
        <v>6000</v>
      </c>
      <c r="I2342" s="6">
        <v>6000</v>
      </c>
      <c r="J2342" s="7">
        <v>1</v>
      </c>
      <c r="K2342" s="6"/>
      <c r="L2342" s="6"/>
      <c r="M2342" s="6">
        <v>6000</v>
      </c>
    </row>
    <row r="2343" spans="1:13" x14ac:dyDescent="0.25">
      <c r="A2343" s="5" t="s">
        <v>262</v>
      </c>
      <c r="B2343" s="5" t="s">
        <v>139</v>
      </c>
      <c r="C2343" s="5" t="s">
        <v>273</v>
      </c>
      <c r="D2343" s="5" t="s">
        <v>6979</v>
      </c>
      <c r="E2343" s="8" t="s">
        <v>6765</v>
      </c>
      <c r="F2343" s="8" t="s">
        <v>6980</v>
      </c>
      <c r="G2343" s="5" t="s">
        <v>446</v>
      </c>
      <c r="H2343" s="6">
        <v>8400</v>
      </c>
      <c r="I2343" s="6">
        <v>8400</v>
      </c>
      <c r="J2343" s="7">
        <v>1</v>
      </c>
      <c r="K2343" s="6"/>
      <c r="L2343" s="6"/>
      <c r="M2343" s="6">
        <v>8400</v>
      </c>
    </row>
    <row r="2344" spans="1:13" ht="30" x14ac:dyDescent="0.25">
      <c r="A2344" s="5" t="s">
        <v>262</v>
      </c>
      <c r="B2344" s="5" t="s">
        <v>139</v>
      </c>
      <c r="C2344" s="5" t="s">
        <v>273</v>
      </c>
      <c r="D2344" s="5" t="s">
        <v>6981</v>
      </c>
      <c r="E2344" s="8" t="s">
        <v>6982</v>
      </c>
      <c r="F2344" s="8" t="s">
        <v>6983</v>
      </c>
      <c r="G2344" s="5" t="s">
        <v>446</v>
      </c>
      <c r="H2344" s="6">
        <v>8526</v>
      </c>
      <c r="I2344" s="6">
        <v>8526</v>
      </c>
      <c r="J2344" s="7">
        <v>1</v>
      </c>
      <c r="K2344" s="6"/>
      <c r="L2344" s="6"/>
      <c r="M2344" s="6">
        <v>8526</v>
      </c>
    </row>
    <row r="2345" spans="1:13" ht="30" x14ac:dyDescent="0.25">
      <c r="A2345" s="5" t="s">
        <v>262</v>
      </c>
      <c r="B2345" s="5" t="s">
        <v>139</v>
      </c>
      <c r="C2345" s="5" t="s">
        <v>273</v>
      </c>
      <c r="D2345" s="5" t="s">
        <v>6984</v>
      </c>
      <c r="E2345" s="8" t="s">
        <v>6985</v>
      </c>
      <c r="F2345" s="8" t="s">
        <v>6986</v>
      </c>
      <c r="G2345" s="5" t="s">
        <v>446</v>
      </c>
      <c r="H2345" s="6">
        <v>10000</v>
      </c>
      <c r="I2345" s="6">
        <v>10000</v>
      </c>
      <c r="J2345" s="7">
        <v>1</v>
      </c>
      <c r="K2345" s="6"/>
      <c r="L2345" s="6"/>
      <c r="M2345" s="6">
        <v>10000</v>
      </c>
    </row>
    <row r="2346" spans="1:13" x14ac:dyDescent="0.25">
      <c r="A2346" s="5" t="s">
        <v>262</v>
      </c>
      <c r="B2346" s="5" t="s">
        <v>139</v>
      </c>
      <c r="C2346" s="5" t="s">
        <v>273</v>
      </c>
      <c r="D2346" s="5" t="s">
        <v>6987</v>
      </c>
      <c r="E2346" s="8" t="s">
        <v>6988</v>
      </c>
      <c r="F2346" s="8" t="s">
        <v>6989</v>
      </c>
      <c r="G2346" s="5" t="s">
        <v>446</v>
      </c>
      <c r="H2346" s="6">
        <v>4025</v>
      </c>
      <c r="I2346" s="6">
        <v>4025</v>
      </c>
      <c r="J2346" s="7">
        <v>1</v>
      </c>
      <c r="K2346" s="6"/>
      <c r="L2346" s="6"/>
      <c r="M2346" s="6">
        <v>4025</v>
      </c>
    </row>
    <row r="2347" spans="1:13" ht="30" x14ac:dyDescent="0.25">
      <c r="A2347" s="5" t="s">
        <v>262</v>
      </c>
      <c r="B2347" s="5" t="s">
        <v>139</v>
      </c>
      <c r="C2347" s="5" t="s">
        <v>273</v>
      </c>
      <c r="D2347" s="5" t="s">
        <v>6990</v>
      </c>
      <c r="E2347" s="8" t="s">
        <v>6991</v>
      </c>
      <c r="F2347" s="8" t="s">
        <v>6992</v>
      </c>
      <c r="G2347" s="5" t="s">
        <v>446</v>
      </c>
      <c r="H2347" s="6">
        <v>9350</v>
      </c>
      <c r="I2347" s="6">
        <v>9350</v>
      </c>
      <c r="J2347" s="7">
        <v>1</v>
      </c>
      <c r="K2347" s="6"/>
      <c r="L2347" s="6"/>
      <c r="M2347" s="6">
        <v>9350</v>
      </c>
    </row>
    <row r="2348" spans="1:13" x14ac:dyDescent="0.25">
      <c r="A2348" s="5" t="s">
        <v>262</v>
      </c>
      <c r="B2348" s="5" t="s">
        <v>139</v>
      </c>
      <c r="C2348" s="5" t="s">
        <v>273</v>
      </c>
      <c r="D2348" s="5" t="s">
        <v>6993</v>
      </c>
      <c r="E2348" s="8" t="s">
        <v>6765</v>
      </c>
      <c r="F2348" s="8" t="s">
        <v>6994</v>
      </c>
      <c r="G2348" s="5" t="s">
        <v>442</v>
      </c>
      <c r="H2348" s="6">
        <v>9960</v>
      </c>
      <c r="I2348" s="6"/>
      <c r="J2348" s="5"/>
      <c r="K2348" s="6"/>
      <c r="L2348" s="6"/>
      <c r="M2348" s="6"/>
    </row>
    <row r="2349" spans="1:13" x14ac:dyDescent="0.25">
      <c r="A2349" s="5" t="s">
        <v>262</v>
      </c>
      <c r="B2349" s="5" t="s">
        <v>139</v>
      </c>
      <c r="C2349" s="5" t="s">
        <v>273</v>
      </c>
      <c r="D2349" s="5" t="s">
        <v>6995</v>
      </c>
      <c r="E2349" s="8" t="s">
        <v>6996</v>
      </c>
      <c r="F2349" s="8" t="s">
        <v>6997</v>
      </c>
      <c r="G2349" s="5" t="s">
        <v>446</v>
      </c>
      <c r="H2349" s="6">
        <v>9600</v>
      </c>
      <c r="I2349" s="6">
        <v>9600</v>
      </c>
      <c r="J2349" s="7">
        <v>1</v>
      </c>
      <c r="K2349" s="6"/>
      <c r="L2349" s="6"/>
      <c r="M2349" s="6">
        <v>9600</v>
      </c>
    </row>
    <row r="2350" spans="1:13" x14ac:dyDescent="0.25">
      <c r="A2350" s="5" t="s">
        <v>262</v>
      </c>
      <c r="B2350" s="5" t="s">
        <v>139</v>
      </c>
      <c r="C2350" s="5" t="s">
        <v>273</v>
      </c>
      <c r="D2350" s="5" t="s">
        <v>6998</v>
      </c>
      <c r="E2350" s="8" t="s">
        <v>6765</v>
      </c>
      <c r="F2350" s="8" t="s">
        <v>6999</v>
      </c>
      <c r="G2350" s="5" t="s">
        <v>446</v>
      </c>
      <c r="H2350" s="6">
        <v>6000</v>
      </c>
      <c r="I2350" s="6">
        <v>6000</v>
      </c>
      <c r="J2350" s="7">
        <v>1</v>
      </c>
      <c r="K2350" s="6"/>
      <c r="L2350" s="6"/>
      <c r="M2350" s="6">
        <v>6000</v>
      </c>
    </row>
    <row r="2351" spans="1:13" x14ac:dyDescent="0.25">
      <c r="A2351" s="5" t="s">
        <v>262</v>
      </c>
      <c r="B2351" s="5" t="s">
        <v>139</v>
      </c>
      <c r="C2351" s="5" t="s">
        <v>273</v>
      </c>
      <c r="D2351" s="5" t="s">
        <v>7000</v>
      </c>
      <c r="E2351" s="8" t="s">
        <v>7001</v>
      </c>
      <c r="F2351" s="8" t="s">
        <v>7002</v>
      </c>
      <c r="G2351" s="5" t="s">
        <v>446</v>
      </c>
      <c r="H2351" s="6">
        <v>9280</v>
      </c>
      <c r="I2351" s="6">
        <v>9280</v>
      </c>
      <c r="J2351" s="7">
        <v>1</v>
      </c>
      <c r="K2351" s="6"/>
      <c r="L2351" s="6"/>
      <c r="M2351" s="6">
        <v>9280</v>
      </c>
    </row>
    <row r="2352" spans="1:13" ht="30" x14ac:dyDescent="0.25">
      <c r="A2352" s="5" t="s">
        <v>262</v>
      </c>
      <c r="B2352" s="5" t="s">
        <v>139</v>
      </c>
      <c r="C2352" s="5" t="s">
        <v>273</v>
      </c>
      <c r="D2352" s="5" t="s">
        <v>7003</v>
      </c>
      <c r="E2352" s="8" t="s">
        <v>7004</v>
      </c>
      <c r="F2352" s="8" t="s">
        <v>7005</v>
      </c>
      <c r="G2352" s="5" t="s">
        <v>446</v>
      </c>
      <c r="H2352" s="6">
        <v>9975</v>
      </c>
      <c r="I2352" s="6">
        <v>9975</v>
      </c>
      <c r="J2352" s="7">
        <v>1</v>
      </c>
      <c r="K2352" s="6"/>
      <c r="L2352" s="6"/>
      <c r="M2352" s="6">
        <v>9975</v>
      </c>
    </row>
    <row r="2353" spans="1:13" x14ac:dyDescent="0.25">
      <c r="A2353" s="5" t="s">
        <v>262</v>
      </c>
      <c r="B2353" s="5" t="s">
        <v>139</v>
      </c>
      <c r="C2353" s="5" t="s">
        <v>273</v>
      </c>
      <c r="D2353" s="5" t="s">
        <v>7006</v>
      </c>
      <c r="E2353" s="8" t="s">
        <v>6765</v>
      </c>
      <c r="F2353" s="8" t="s">
        <v>7007</v>
      </c>
      <c r="G2353" s="5" t="s">
        <v>446</v>
      </c>
      <c r="H2353" s="6">
        <v>5000</v>
      </c>
      <c r="I2353" s="6">
        <v>5000</v>
      </c>
      <c r="J2353" s="7">
        <v>1</v>
      </c>
      <c r="K2353" s="6"/>
      <c r="L2353" s="6"/>
      <c r="M2353" s="6">
        <v>5000</v>
      </c>
    </row>
    <row r="2354" spans="1:13" x14ac:dyDescent="0.25">
      <c r="A2354" s="5" t="s">
        <v>262</v>
      </c>
      <c r="B2354" s="5" t="s">
        <v>139</v>
      </c>
      <c r="C2354" s="5" t="s">
        <v>273</v>
      </c>
      <c r="D2354" s="5" t="s">
        <v>7008</v>
      </c>
      <c r="E2354" s="8" t="s">
        <v>7009</v>
      </c>
      <c r="F2354" s="8" t="s">
        <v>7010</v>
      </c>
      <c r="G2354" s="5" t="s">
        <v>446</v>
      </c>
      <c r="H2354" s="6">
        <v>5400</v>
      </c>
      <c r="I2354" s="6">
        <v>5400</v>
      </c>
      <c r="J2354" s="7">
        <v>1</v>
      </c>
      <c r="K2354" s="6"/>
      <c r="L2354" s="6"/>
      <c r="M2354" s="6">
        <v>5400</v>
      </c>
    </row>
    <row r="2355" spans="1:13" x14ac:dyDescent="0.25">
      <c r="A2355" s="5" t="s">
        <v>262</v>
      </c>
      <c r="B2355" s="5" t="s">
        <v>139</v>
      </c>
      <c r="C2355" s="5" t="s">
        <v>273</v>
      </c>
      <c r="D2355" s="5" t="s">
        <v>7011</v>
      </c>
      <c r="E2355" s="8" t="s">
        <v>7012</v>
      </c>
      <c r="F2355" s="8" t="s">
        <v>7013</v>
      </c>
      <c r="G2355" s="5" t="s">
        <v>442</v>
      </c>
      <c r="H2355" s="6">
        <v>8750</v>
      </c>
      <c r="I2355" s="6"/>
      <c r="J2355" s="5"/>
      <c r="K2355" s="6"/>
      <c r="L2355" s="6"/>
      <c r="M2355" s="6"/>
    </row>
    <row r="2356" spans="1:13" ht="30" x14ac:dyDescent="0.25">
      <c r="A2356" s="5" t="s">
        <v>262</v>
      </c>
      <c r="B2356" s="5" t="s">
        <v>139</v>
      </c>
      <c r="C2356" s="5" t="s">
        <v>273</v>
      </c>
      <c r="D2356" s="5" t="s">
        <v>7014</v>
      </c>
      <c r="E2356" s="8" t="s">
        <v>7015</v>
      </c>
      <c r="F2356" s="8" t="s">
        <v>7016</v>
      </c>
      <c r="G2356" s="5" t="s">
        <v>442</v>
      </c>
      <c r="H2356" s="6">
        <v>8330</v>
      </c>
      <c r="I2356" s="6"/>
      <c r="J2356" s="5"/>
      <c r="K2356" s="6"/>
      <c r="L2356" s="6"/>
      <c r="M2356" s="6"/>
    </row>
    <row r="2357" spans="1:13" ht="30" x14ac:dyDescent="0.25">
      <c r="A2357" s="5" t="s">
        <v>262</v>
      </c>
      <c r="B2357" s="5" t="s">
        <v>139</v>
      </c>
      <c r="C2357" s="5" t="s">
        <v>273</v>
      </c>
      <c r="D2357" s="5" t="s">
        <v>7017</v>
      </c>
      <c r="E2357" s="8" t="s">
        <v>7018</v>
      </c>
      <c r="F2357" s="8" t="s">
        <v>7019</v>
      </c>
      <c r="G2357" s="5" t="s">
        <v>446</v>
      </c>
      <c r="H2357" s="6">
        <v>9800</v>
      </c>
      <c r="I2357" s="6">
        <v>9800</v>
      </c>
      <c r="J2357" s="7">
        <v>1</v>
      </c>
      <c r="K2357" s="6"/>
      <c r="L2357" s="6"/>
      <c r="M2357" s="6">
        <v>9800</v>
      </c>
    </row>
    <row r="2358" spans="1:13" ht="30" x14ac:dyDescent="0.25">
      <c r="A2358" s="5" t="s">
        <v>262</v>
      </c>
      <c r="B2358" s="5" t="s">
        <v>139</v>
      </c>
      <c r="C2358" s="5" t="s">
        <v>273</v>
      </c>
      <c r="D2358" s="5" t="s">
        <v>7020</v>
      </c>
      <c r="E2358" s="8" t="s">
        <v>7021</v>
      </c>
      <c r="F2358" s="8" t="s">
        <v>7022</v>
      </c>
      <c r="G2358" s="5" t="s">
        <v>446</v>
      </c>
      <c r="H2358" s="6">
        <v>8400</v>
      </c>
      <c r="I2358" s="6">
        <v>8400</v>
      </c>
      <c r="J2358" s="7">
        <v>1</v>
      </c>
      <c r="K2358" s="6"/>
      <c r="L2358" s="6"/>
      <c r="M2358" s="6">
        <v>8400</v>
      </c>
    </row>
    <row r="2359" spans="1:13" x14ac:dyDescent="0.25">
      <c r="A2359" s="5" t="s">
        <v>262</v>
      </c>
      <c r="B2359" s="5" t="s">
        <v>139</v>
      </c>
      <c r="C2359" s="5" t="s">
        <v>273</v>
      </c>
      <c r="D2359" s="5" t="s">
        <v>7023</v>
      </c>
      <c r="E2359" s="8" t="s">
        <v>7024</v>
      </c>
      <c r="F2359" s="8" t="s">
        <v>7025</v>
      </c>
      <c r="G2359" s="5" t="s">
        <v>442</v>
      </c>
      <c r="H2359" s="6">
        <v>1105</v>
      </c>
      <c r="I2359" s="6"/>
      <c r="J2359" s="5"/>
      <c r="K2359" s="6"/>
      <c r="L2359" s="6"/>
      <c r="M2359" s="6"/>
    </row>
    <row r="2360" spans="1:13" ht="30" x14ac:dyDescent="0.25">
      <c r="A2360" s="5" t="s">
        <v>262</v>
      </c>
      <c r="B2360" s="5" t="s">
        <v>139</v>
      </c>
      <c r="C2360" s="5" t="s">
        <v>273</v>
      </c>
      <c r="D2360" s="5" t="s">
        <v>7026</v>
      </c>
      <c r="E2360" s="8" t="s">
        <v>7027</v>
      </c>
      <c r="F2360" s="8" t="s">
        <v>6083</v>
      </c>
      <c r="G2360" s="5" t="s">
        <v>446</v>
      </c>
      <c r="H2360" s="6">
        <v>4400</v>
      </c>
      <c r="I2360" s="6">
        <v>4400</v>
      </c>
      <c r="J2360" s="7">
        <v>1</v>
      </c>
      <c r="K2360" s="6"/>
      <c r="L2360" s="6"/>
      <c r="M2360" s="6">
        <v>4400</v>
      </c>
    </row>
    <row r="2361" spans="1:13" x14ac:dyDescent="0.25">
      <c r="A2361" s="5" t="s">
        <v>262</v>
      </c>
      <c r="B2361" s="5" t="s">
        <v>139</v>
      </c>
      <c r="C2361" s="5" t="s">
        <v>273</v>
      </c>
      <c r="D2361" s="5" t="s">
        <v>7028</v>
      </c>
      <c r="E2361" s="8" t="s">
        <v>7029</v>
      </c>
      <c r="F2361" s="8" t="s">
        <v>7030</v>
      </c>
      <c r="G2361" s="5" t="s">
        <v>442</v>
      </c>
      <c r="H2361" s="6">
        <v>13741</v>
      </c>
      <c r="I2361" s="6"/>
      <c r="J2361" s="5"/>
      <c r="K2361" s="6"/>
      <c r="L2361" s="6"/>
      <c r="M2361" s="6"/>
    </row>
    <row r="2362" spans="1:13" ht="60" x14ac:dyDescent="0.25">
      <c r="A2362" s="5" t="s">
        <v>262</v>
      </c>
      <c r="B2362" s="5" t="s">
        <v>139</v>
      </c>
      <c r="C2362" s="5" t="s">
        <v>273</v>
      </c>
      <c r="D2362" s="5" t="s">
        <v>7031</v>
      </c>
      <c r="E2362" s="8" t="s">
        <v>7032</v>
      </c>
      <c r="F2362" s="8" t="s">
        <v>7033</v>
      </c>
      <c r="G2362" s="5" t="s">
        <v>442</v>
      </c>
      <c r="H2362" s="6">
        <v>6604</v>
      </c>
      <c r="I2362" s="6"/>
      <c r="J2362" s="5"/>
      <c r="K2362" s="6"/>
      <c r="L2362" s="6"/>
      <c r="M2362" s="6"/>
    </row>
    <row r="2363" spans="1:13" ht="45" x14ac:dyDescent="0.25">
      <c r="A2363" s="5" t="s">
        <v>262</v>
      </c>
      <c r="B2363" s="5" t="s">
        <v>139</v>
      </c>
      <c r="C2363" s="5" t="s">
        <v>273</v>
      </c>
      <c r="D2363" s="5" t="s">
        <v>7034</v>
      </c>
      <c r="E2363" s="8" t="s">
        <v>7035</v>
      </c>
      <c r="F2363" s="8" t="s">
        <v>7036</v>
      </c>
      <c r="G2363" s="5" t="s">
        <v>446</v>
      </c>
      <c r="H2363" s="6">
        <v>13650</v>
      </c>
      <c r="I2363" s="6">
        <v>13650</v>
      </c>
      <c r="J2363" s="7">
        <v>1</v>
      </c>
      <c r="K2363" s="6"/>
      <c r="L2363" s="6"/>
      <c r="M2363" s="6">
        <v>13650</v>
      </c>
    </row>
    <row r="2364" spans="1:13" ht="30" x14ac:dyDescent="0.25">
      <c r="A2364" s="5" t="s">
        <v>262</v>
      </c>
      <c r="B2364" s="5" t="s">
        <v>139</v>
      </c>
      <c r="C2364" s="5" t="s">
        <v>273</v>
      </c>
      <c r="D2364" s="5" t="s">
        <v>7037</v>
      </c>
      <c r="E2364" s="8" t="s">
        <v>7038</v>
      </c>
      <c r="F2364" s="8" t="s">
        <v>7039</v>
      </c>
      <c r="G2364" s="5" t="s">
        <v>442</v>
      </c>
      <c r="H2364" s="6">
        <v>6255</v>
      </c>
      <c r="I2364" s="6">
        <v>6255</v>
      </c>
      <c r="J2364" s="7">
        <v>1</v>
      </c>
      <c r="K2364" s="6"/>
      <c r="L2364" s="6"/>
      <c r="M2364" s="6">
        <v>6255</v>
      </c>
    </row>
    <row r="2365" spans="1:13" ht="30" x14ac:dyDescent="0.25">
      <c r="A2365" s="5" t="s">
        <v>262</v>
      </c>
      <c r="B2365" s="5" t="s">
        <v>139</v>
      </c>
      <c r="C2365" s="5" t="s">
        <v>273</v>
      </c>
      <c r="D2365" s="5" t="s">
        <v>7040</v>
      </c>
      <c r="E2365" s="8" t="s">
        <v>7041</v>
      </c>
      <c r="F2365" s="8" t="s">
        <v>7042</v>
      </c>
      <c r="G2365" s="5" t="s">
        <v>442</v>
      </c>
      <c r="H2365" s="6">
        <v>13990</v>
      </c>
      <c r="I2365" s="6"/>
      <c r="J2365" s="5"/>
      <c r="K2365" s="6"/>
      <c r="L2365" s="6"/>
      <c r="M2365" s="6"/>
    </row>
    <row r="2366" spans="1:13" ht="60" x14ac:dyDescent="0.25">
      <c r="A2366" s="5" t="s">
        <v>262</v>
      </c>
      <c r="B2366" s="5" t="s">
        <v>139</v>
      </c>
      <c r="C2366" s="5" t="s">
        <v>273</v>
      </c>
      <c r="D2366" s="5" t="s">
        <v>7043</v>
      </c>
      <c r="E2366" s="8" t="s">
        <v>7044</v>
      </c>
      <c r="F2366" s="8" t="s">
        <v>7045</v>
      </c>
      <c r="G2366" s="5" t="s">
        <v>442</v>
      </c>
      <c r="H2366" s="6">
        <v>5071</v>
      </c>
      <c r="I2366" s="6"/>
      <c r="J2366" s="5"/>
      <c r="K2366" s="6"/>
      <c r="L2366" s="6"/>
      <c r="M2366" s="6"/>
    </row>
    <row r="2367" spans="1:13" ht="60" x14ac:dyDescent="0.25">
      <c r="A2367" s="5" t="s">
        <v>262</v>
      </c>
      <c r="B2367" s="5" t="s">
        <v>139</v>
      </c>
      <c r="C2367" s="5" t="s">
        <v>273</v>
      </c>
      <c r="D2367" s="5" t="s">
        <v>7046</v>
      </c>
      <c r="E2367" s="8" t="s">
        <v>7047</v>
      </c>
      <c r="F2367" s="8" t="s">
        <v>7048</v>
      </c>
      <c r="G2367" s="5" t="s">
        <v>442</v>
      </c>
      <c r="H2367" s="6">
        <v>5125</v>
      </c>
      <c r="I2367" s="6"/>
      <c r="J2367" s="5"/>
      <c r="K2367" s="6"/>
      <c r="L2367" s="6"/>
      <c r="M2367" s="6"/>
    </row>
    <row r="2368" spans="1:13" ht="45" x14ac:dyDescent="0.25">
      <c r="A2368" s="5" t="s">
        <v>262</v>
      </c>
      <c r="B2368" s="5" t="s">
        <v>139</v>
      </c>
      <c r="C2368" s="5" t="s">
        <v>273</v>
      </c>
      <c r="D2368" s="5" t="s">
        <v>7049</v>
      </c>
      <c r="E2368" s="8" t="s">
        <v>7050</v>
      </c>
      <c r="F2368" s="8" t="s">
        <v>7051</v>
      </c>
      <c r="G2368" s="5" t="s">
        <v>442</v>
      </c>
      <c r="H2368" s="6">
        <v>13546</v>
      </c>
      <c r="I2368" s="6"/>
      <c r="J2368" s="5"/>
      <c r="K2368" s="6"/>
      <c r="L2368" s="6"/>
      <c r="M2368" s="6"/>
    </row>
    <row r="2369" spans="1:13" ht="30" x14ac:dyDescent="0.25">
      <c r="A2369" s="5" t="s">
        <v>262</v>
      </c>
      <c r="B2369" s="5" t="s">
        <v>139</v>
      </c>
      <c r="C2369" s="5" t="s">
        <v>273</v>
      </c>
      <c r="D2369" s="5" t="s">
        <v>7052</v>
      </c>
      <c r="E2369" s="8" t="s">
        <v>7053</v>
      </c>
      <c r="F2369" s="8" t="s">
        <v>7054</v>
      </c>
      <c r="G2369" s="5" t="s">
        <v>442</v>
      </c>
      <c r="H2369" s="6">
        <v>17901</v>
      </c>
      <c r="I2369" s="6">
        <v>15364</v>
      </c>
      <c r="J2369" s="7">
        <v>0.85829999999999995</v>
      </c>
      <c r="K2369" s="6">
        <v>2537</v>
      </c>
      <c r="L2369" s="6"/>
      <c r="M2369" s="6">
        <v>17901</v>
      </c>
    </row>
    <row r="2370" spans="1:13" ht="30" x14ac:dyDescent="0.25">
      <c r="A2370" s="5" t="s">
        <v>262</v>
      </c>
      <c r="B2370" s="5" t="s">
        <v>139</v>
      </c>
      <c r="C2370" s="5" t="s">
        <v>273</v>
      </c>
      <c r="D2370" s="5" t="s">
        <v>7055</v>
      </c>
      <c r="E2370" s="8" t="s">
        <v>7056</v>
      </c>
      <c r="F2370" s="8" t="s">
        <v>7057</v>
      </c>
      <c r="G2370" s="5" t="s">
        <v>442</v>
      </c>
      <c r="H2370" s="6">
        <v>18784</v>
      </c>
      <c r="I2370" s="6">
        <v>14530</v>
      </c>
      <c r="J2370" s="7">
        <v>0.77349999999999997</v>
      </c>
      <c r="K2370" s="6">
        <v>4254</v>
      </c>
      <c r="L2370" s="6"/>
      <c r="M2370" s="6">
        <v>18784</v>
      </c>
    </row>
    <row r="2371" spans="1:13" ht="30" x14ac:dyDescent="0.25">
      <c r="A2371" s="5" t="s">
        <v>262</v>
      </c>
      <c r="B2371" s="5" t="s">
        <v>139</v>
      </c>
      <c r="C2371" s="5" t="s">
        <v>273</v>
      </c>
      <c r="D2371" s="5" t="s">
        <v>7058</v>
      </c>
      <c r="E2371" s="8" t="s">
        <v>7059</v>
      </c>
      <c r="F2371" s="8" t="s">
        <v>7060</v>
      </c>
      <c r="G2371" s="5" t="s">
        <v>446</v>
      </c>
      <c r="H2371" s="6">
        <v>3850</v>
      </c>
      <c r="I2371" s="6">
        <v>3850</v>
      </c>
      <c r="J2371" s="7">
        <v>1</v>
      </c>
      <c r="K2371" s="6"/>
      <c r="L2371" s="6"/>
      <c r="M2371" s="6">
        <v>3850</v>
      </c>
    </row>
    <row r="2372" spans="1:13" ht="30" x14ac:dyDescent="0.25">
      <c r="A2372" s="5" t="s">
        <v>262</v>
      </c>
      <c r="B2372" s="5" t="s">
        <v>139</v>
      </c>
      <c r="C2372" s="5" t="s">
        <v>273</v>
      </c>
      <c r="D2372" s="5" t="s">
        <v>7061</v>
      </c>
      <c r="E2372" s="8" t="s">
        <v>7062</v>
      </c>
      <c r="F2372" s="8" t="s">
        <v>7063</v>
      </c>
      <c r="G2372" s="5" t="s">
        <v>442</v>
      </c>
      <c r="H2372" s="6">
        <v>16530</v>
      </c>
      <c r="I2372" s="6">
        <v>13737</v>
      </c>
      <c r="J2372" s="7">
        <v>0.83099999999999996</v>
      </c>
      <c r="K2372" s="6">
        <v>2793</v>
      </c>
      <c r="L2372" s="6"/>
      <c r="M2372" s="6">
        <v>16530</v>
      </c>
    </row>
    <row r="2373" spans="1:13" x14ac:dyDescent="0.25">
      <c r="A2373" s="5" t="s">
        <v>262</v>
      </c>
      <c r="B2373" s="5" t="s">
        <v>139</v>
      </c>
      <c r="C2373" s="5" t="s">
        <v>273</v>
      </c>
      <c r="D2373" s="5" t="s">
        <v>7064</v>
      </c>
      <c r="E2373" s="8" t="s">
        <v>7065</v>
      </c>
      <c r="F2373" s="8" t="s">
        <v>7066</v>
      </c>
      <c r="G2373" s="5" t="s">
        <v>442</v>
      </c>
      <c r="H2373" s="6">
        <v>20000</v>
      </c>
      <c r="I2373" s="6">
        <v>15954</v>
      </c>
      <c r="J2373" s="7">
        <v>0.79769999999999996</v>
      </c>
      <c r="K2373" s="6">
        <v>4046</v>
      </c>
      <c r="L2373" s="6"/>
      <c r="M2373" s="6">
        <v>20000</v>
      </c>
    </row>
    <row r="2374" spans="1:13" x14ac:dyDescent="0.25">
      <c r="A2374" s="5" t="s">
        <v>262</v>
      </c>
      <c r="B2374" s="5" t="s">
        <v>139</v>
      </c>
      <c r="C2374" s="5" t="s">
        <v>273</v>
      </c>
      <c r="D2374" s="5" t="s">
        <v>7067</v>
      </c>
      <c r="E2374" s="8" t="s">
        <v>7068</v>
      </c>
      <c r="F2374" s="8" t="s">
        <v>7069</v>
      </c>
      <c r="G2374" s="5" t="s">
        <v>446</v>
      </c>
      <c r="H2374" s="6">
        <v>19987</v>
      </c>
      <c r="I2374" s="6">
        <v>19987</v>
      </c>
      <c r="J2374" s="7">
        <v>1</v>
      </c>
      <c r="K2374" s="6"/>
      <c r="L2374" s="6"/>
      <c r="M2374" s="6">
        <v>19987</v>
      </c>
    </row>
    <row r="2375" spans="1:13" x14ac:dyDescent="0.25">
      <c r="A2375" s="5" t="s">
        <v>262</v>
      </c>
      <c r="B2375" s="5" t="s">
        <v>139</v>
      </c>
      <c r="C2375" s="5" t="s">
        <v>273</v>
      </c>
      <c r="D2375" s="5" t="s">
        <v>7070</v>
      </c>
      <c r="E2375" s="8" t="s">
        <v>7071</v>
      </c>
      <c r="F2375" s="8" t="s">
        <v>7072</v>
      </c>
      <c r="G2375" s="5" t="s">
        <v>446</v>
      </c>
      <c r="H2375" s="6">
        <v>7500</v>
      </c>
      <c r="I2375" s="6">
        <v>7500</v>
      </c>
      <c r="J2375" s="7">
        <v>1</v>
      </c>
      <c r="K2375" s="6"/>
      <c r="L2375" s="6"/>
      <c r="M2375" s="6">
        <v>7500</v>
      </c>
    </row>
    <row r="2376" spans="1:13" x14ac:dyDescent="0.25">
      <c r="A2376" s="5" t="s">
        <v>262</v>
      </c>
      <c r="B2376" s="5" t="s">
        <v>139</v>
      </c>
      <c r="C2376" s="5" t="s">
        <v>273</v>
      </c>
      <c r="D2376" s="5" t="s">
        <v>7073</v>
      </c>
      <c r="E2376" s="8" t="s">
        <v>7074</v>
      </c>
      <c r="F2376" s="8" t="s">
        <v>7075</v>
      </c>
      <c r="G2376" s="5" t="s">
        <v>442</v>
      </c>
      <c r="H2376" s="6">
        <v>15098</v>
      </c>
      <c r="I2376" s="6">
        <v>4269</v>
      </c>
      <c r="J2376" s="7">
        <v>0.2828</v>
      </c>
      <c r="K2376" s="6"/>
      <c r="L2376" s="6"/>
      <c r="M2376" s="6">
        <v>4269</v>
      </c>
    </row>
    <row r="2377" spans="1:13" x14ac:dyDescent="0.25">
      <c r="A2377" s="5" t="s">
        <v>262</v>
      </c>
      <c r="B2377" s="5" t="s">
        <v>139</v>
      </c>
      <c r="C2377" s="5" t="s">
        <v>273</v>
      </c>
      <c r="D2377" s="5" t="s">
        <v>7076</v>
      </c>
      <c r="E2377" s="8" t="s">
        <v>7077</v>
      </c>
      <c r="F2377" s="8" t="s">
        <v>7078</v>
      </c>
      <c r="G2377" s="5" t="s">
        <v>446</v>
      </c>
      <c r="H2377" s="6">
        <v>20000</v>
      </c>
      <c r="I2377" s="6">
        <v>20000</v>
      </c>
      <c r="J2377" s="7">
        <v>1</v>
      </c>
      <c r="K2377" s="6"/>
      <c r="L2377" s="6"/>
      <c r="M2377" s="6">
        <v>20000</v>
      </c>
    </row>
    <row r="2378" spans="1:13" x14ac:dyDescent="0.25">
      <c r="A2378" s="5" t="s">
        <v>262</v>
      </c>
      <c r="B2378" s="5" t="s">
        <v>139</v>
      </c>
      <c r="C2378" s="5" t="s">
        <v>273</v>
      </c>
      <c r="D2378" s="5" t="s">
        <v>7079</v>
      </c>
      <c r="E2378" s="8" t="s">
        <v>7080</v>
      </c>
      <c r="F2378" s="8" t="s">
        <v>7081</v>
      </c>
      <c r="G2378" s="5" t="s">
        <v>442</v>
      </c>
      <c r="H2378" s="6">
        <v>18357</v>
      </c>
      <c r="I2378" s="6">
        <v>14249</v>
      </c>
      <c r="J2378" s="7">
        <v>0.7762</v>
      </c>
      <c r="K2378" s="6">
        <v>4108</v>
      </c>
      <c r="L2378" s="6"/>
      <c r="M2378" s="6">
        <v>18357</v>
      </c>
    </row>
    <row r="2379" spans="1:13" ht="30" x14ac:dyDescent="0.25">
      <c r="A2379" s="5" t="s">
        <v>262</v>
      </c>
      <c r="B2379" s="5" t="s">
        <v>139</v>
      </c>
      <c r="C2379" s="5" t="s">
        <v>273</v>
      </c>
      <c r="D2379" s="5" t="s">
        <v>7082</v>
      </c>
      <c r="E2379" s="8" t="s">
        <v>7083</v>
      </c>
      <c r="F2379" s="8" t="s">
        <v>7084</v>
      </c>
      <c r="G2379" s="5" t="s">
        <v>446</v>
      </c>
      <c r="H2379" s="6">
        <v>2587</v>
      </c>
      <c r="I2379" s="6">
        <v>2587</v>
      </c>
      <c r="J2379" s="7">
        <v>1</v>
      </c>
      <c r="K2379" s="6"/>
      <c r="L2379" s="6"/>
      <c r="M2379" s="6">
        <v>2587</v>
      </c>
    </row>
    <row r="2380" spans="1:13" x14ac:dyDescent="0.25">
      <c r="A2380" s="5" t="s">
        <v>262</v>
      </c>
      <c r="B2380" s="5" t="s">
        <v>139</v>
      </c>
      <c r="C2380" s="5" t="s">
        <v>273</v>
      </c>
      <c r="D2380" s="5" t="s">
        <v>7085</v>
      </c>
      <c r="E2380" s="8" t="s">
        <v>7086</v>
      </c>
      <c r="F2380" s="8" t="s">
        <v>7087</v>
      </c>
      <c r="G2380" s="5" t="s">
        <v>442</v>
      </c>
      <c r="H2380" s="6">
        <v>4900</v>
      </c>
      <c r="I2380" s="6"/>
      <c r="J2380" s="5"/>
      <c r="K2380" s="6">
        <v>4900</v>
      </c>
      <c r="L2380" s="6"/>
      <c r="M2380" s="6">
        <v>4900</v>
      </c>
    </row>
    <row r="2381" spans="1:13" x14ac:dyDescent="0.25">
      <c r="A2381" s="5" t="s">
        <v>262</v>
      </c>
      <c r="B2381" s="5" t="s">
        <v>139</v>
      </c>
      <c r="C2381" s="5" t="s">
        <v>273</v>
      </c>
      <c r="D2381" s="5" t="s">
        <v>7088</v>
      </c>
      <c r="E2381" s="8" t="s">
        <v>6765</v>
      </c>
      <c r="F2381" s="8" t="s">
        <v>7089</v>
      </c>
      <c r="G2381" s="5" t="s">
        <v>446</v>
      </c>
      <c r="H2381" s="6">
        <v>8400</v>
      </c>
      <c r="I2381" s="6">
        <v>8400</v>
      </c>
      <c r="J2381" s="7">
        <v>1</v>
      </c>
      <c r="K2381" s="6"/>
      <c r="L2381" s="6"/>
      <c r="M2381" s="6">
        <v>8400</v>
      </c>
    </row>
    <row r="2382" spans="1:13" x14ac:dyDescent="0.25">
      <c r="A2382" s="5" t="s">
        <v>262</v>
      </c>
      <c r="B2382" s="5" t="s">
        <v>139</v>
      </c>
      <c r="C2382" s="5" t="s">
        <v>273</v>
      </c>
      <c r="D2382" s="5" t="s">
        <v>7090</v>
      </c>
      <c r="E2382" s="8" t="s">
        <v>7091</v>
      </c>
      <c r="F2382" s="8" t="s">
        <v>7092</v>
      </c>
      <c r="G2382" s="5" t="s">
        <v>446</v>
      </c>
      <c r="H2382" s="6">
        <v>13976</v>
      </c>
      <c r="I2382" s="6">
        <v>13976</v>
      </c>
      <c r="J2382" s="7">
        <v>1</v>
      </c>
      <c r="K2382" s="6"/>
      <c r="L2382" s="6"/>
      <c r="M2382" s="6">
        <v>13976</v>
      </c>
    </row>
    <row r="2383" spans="1:13" ht="30" x14ac:dyDescent="0.25">
      <c r="A2383" s="5" t="s">
        <v>262</v>
      </c>
      <c r="B2383" s="5" t="s">
        <v>139</v>
      </c>
      <c r="C2383" s="5" t="s">
        <v>273</v>
      </c>
      <c r="D2383" s="5" t="s">
        <v>7093</v>
      </c>
      <c r="E2383" s="8" t="s">
        <v>7094</v>
      </c>
      <c r="F2383" s="8" t="s">
        <v>7095</v>
      </c>
      <c r="G2383" s="5" t="s">
        <v>446</v>
      </c>
      <c r="H2383" s="6">
        <v>6000</v>
      </c>
      <c r="I2383" s="6">
        <v>6000</v>
      </c>
      <c r="J2383" s="7">
        <v>1</v>
      </c>
      <c r="K2383" s="6"/>
      <c r="L2383" s="6"/>
      <c r="M2383" s="6">
        <v>6000</v>
      </c>
    </row>
    <row r="2384" spans="1:13" x14ac:dyDescent="0.25">
      <c r="A2384" s="5" t="s">
        <v>262</v>
      </c>
      <c r="B2384" s="5" t="s">
        <v>139</v>
      </c>
      <c r="C2384" s="5" t="s">
        <v>273</v>
      </c>
      <c r="D2384" s="5" t="s">
        <v>7096</v>
      </c>
      <c r="E2384" s="8" t="s">
        <v>7097</v>
      </c>
      <c r="F2384" s="8" t="s">
        <v>7098</v>
      </c>
      <c r="G2384" s="5" t="s">
        <v>442</v>
      </c>
      <c r="H2384" s="6">
        <v>9995</v>
      </c>
      <c r="I2384" s="6"/>
      <c r="J2384" s="5"/>
      <c r="K2384" s="6"/>
      <c r="L2384" s="6"/>
      <c r="M2384" s="6"/>
    </row>
    <row r="2385" spans="1:13" ht="30" x14ac:dyDescent="0.25">
      <c r="A2385" s="5" t="s">
        <v>262</v>
      </c>
      <c r="B2385" s="5" t="s">
        <v>139</v>
      </c>
      <c r="C2385" s="5" t="s">
        <v>273</v>
      </c>
      <c r="D2385" s="5" t="s">
        <v>7099</v>
      </c>
      <c r="E2385" s="8" t="s">
        <v>7100</v>
      </c>
      <c r="F2385" s="8" t="s">
        <v>7101</v>
      </c>
      <c r="G2385" s="5" t="s">
        <v>442</v>
      </c>
      <c r="H2385" s="6">
        <v>7994</v>
      </c>
      <c r="I2385" s="6"/>
      <c r="J2385" s="5"/>
      <c r="K2385" s="6">
        <v>7994</v>
      </c>
      <c r="L2385" s="6"/>
      <c r="M2385" s="6">
        <v>7994</v>
      </c>
    </row>
    <row r="2386" spans="1:13" x14ac:dyDescent="0.25">
      <c r="A2386" s="5" t="s">
        <v>262</v>
      </c>
      <c r="B2386" s="5" t="s">
        <v>139</v>
      </c>
      <c r="C2386" s="5" t="s">
        <v>273</v>
      </c>
      <c r="D2386" s="5" t="s">
        <v>7102</v>
      </c>
      <c r="E2386" s="8" t="s">
        <v>7103</v>
      </c>
      <c r="F2386" s="8" t="s">
        <v>7104</v>
      </c>
      <c r="G2386" s="5" t="s">
        <v>442</v>
      </c>
      <c r="H2386" s="6">
        <v>7500</v>
      </c>
      <c r="I2386" s="6"/>
      <c r="J2386" s="5"/>
      <c r="K2386" s="6">
        <v>7500</v>
      </c>
      <c r="L2386" s="6"/>
      <c r="M2386" s="6">
        <v>7500</v>
      </c>
    </row>
    <row r="2387" spans="1:13" ht="30" x14ac:dyDescent="0.25">
      <c r="A2387" s="5" t="s">
        <v>262</v>
      </c>
      <c r="B2387" s="5" t="s">
        <v>139</v>
      </c>
      <c r="C2387" s="5" t="s">
        <v>273</v>
      </c>
      <c r="D2387" s="5" t="s">
        <v>7105</v>
      </c>
      <c r="E2387" s="8" t="s">
        <v>7038</v>
      </c>
      <c r="F2387" s="8" t="s">
        <v>7106</v>
      </c>
      <c r="G2387" s="5" t="s">
        <v>442</v>
      </c>
      <c r="H2387" s="6">
        <v>9906</v>
      </c>
      <c r="I2387" s="6">
        <v>9906</v>
      </c>
      <c r="J2387" s="7">
        <v>1</v>
      </c>
      <c r="K2387" s="6"/>
      <c r="L2387" s="6"/>
      <c r="M2387" s="6">
        <v>9906</v>
      </c>
    </row>
    <row r="2388" spans="1:13" ht="30" x14ac:dyDescent="0.25">
      <c r="A2388" s="5" t="s">
        <v>262</v>
      </c>
      <c r="B2388" s="5" t="s">
        <v>139</v>
      </c>
      <c r="C2388" s="5" t="s">
        <v>273</v>
      </c>
      <c r="D2388" s="5" t="s">
        <v>7107</v>
      </c>
      <c r="E2388" s="8" t="s">
        <v>7108</v>
      </c>
      <c r="F2388" s="8" t="s">
        <v>7109</v>
      </c>
      <c r="G2388" s="5" t="s">
        <v>446</v>
      </c>
      <c r="H2388" s="6">
        <v>13997</v>
      </c>
      <c r="I2388" s="6">
        <v>13997</v>
      </c>
      <c r="J2388" s="7">
        <v>1</v>
      </c>
      <c r="K2388" s="6"/>
      <c r="L2388" s="6"/>
      <c r="M2388" s="6">
        <v>13997</v>
      </c>
    </row>
    <row r="2389" spans="1:13" x14ac:dyDescent="0.25">
      <c r="A2389" s="5" t="s">
        <v>262</v>
      </c>
      <c r="B2389" s="5" t="s">
        <v>139</v>
      </c>
      <c r="C2389" s="5" t="s">
        <v>273</v>
      </c>
      <c r="D2389" s="5" t="s">
        <v>7110</v>
      </c>
      <c r="E2389" s="8" t="s">
        <v>7111</v>
      </c>
      <c r="F2389" s="8" t="s">
        <v>7112</v>
      </c>
      <c r="G2389" s="5" t="s">
        <v>442</v>
      </c>
      <c r="H2389" s="6">
        <v>4981</v>
      </c>
      <c r="I2389" s="6"/>
      <c r="J2389" s="5"/>
      <c r="K2389" s="6"/>
      <c r="L2389" s="6"/>
      <c r="M2389" s="6"/>
    </row>
    <row r="2390" spans="1:13" x14ac:dyDescent="0.25">
      <c r="A2390" s="5" t="s">
        <v>262</v>
      </c>
      <c r="B2390" s="5" t="s">
        <v>139</v>
      </c>
      <c r="C2390" s="5" t="s">
        <v>273</v>
      </c>
      <c r="D2390" s="5" t="s">
        <v>7113</v>
      </c>
      <c r="E2390" s="8" t="s">
        <v>6765</v>
      </c>
      <c r="F2390" s="8" t="s">
        <v>7114</v>
      </c>
      <c r="G2390" s="5" t="s">
        <v>442</v>
      </c>
      <c r="H2390" s="6">
        <v>7700</v>
      </c>
      <c r="I2390" s="6"/>
      <c r="J2390" s="5"/>
      <c r="K2390" s="6">
        <v>7700</v>
      </c>
      <c r="L2390" s="6"/>
      <c r="M2390" s="6">
        <v>7700</v>
      </c>
    </row>
    <row r="2391" spans="1:13" ht="60" x14ac:dyDescent="0.25">
      <c r="A2391" s="5" t="s">
        <v>262</v>
      </c>
      <c r="B2391" s="5" t="s">
        <v>139</v>
      </c>
      <c r="C2391" s="5" t="s">
        <v>273</v>
      </c>
      <c r="D2391" s="5" t="s">
        <v>7115</v>
      </c>
      <c r="E2391" s="8" t="s">
        <v>7116</v>
      </c>
      <c r="F2391" s="8" t="s">
        <v>7117</v>
      </c>
      <c r="G2391" s="5" t="s">
        <v>442</v>
      </c>
      <c r="H2391" s="6">
        <v>13467</v>
      </c>
      <c r="I2391" s="6"/>
      <c r="J2391" s="5"/>
      <c r="K2391" s="6"/>
      <c r="L2391" s="6"/>
      <c r="M2391" s="6"/>
    </row>
    <row r="2392" spans="1:13" ht="45" x14ac:dyDescent="0.25">
      <c r="A2392" s="5" t="s">
        <v>262</v>
      </c>
      <c r="B2392" s="5" t="s">
        <v>139</v>
      </c>
      <c r="C2392" s="5" t="s">
        <v>273</v>
      </c>
      <c r="D2392" s="5" t="s">
        <v>7118</v>
      </c>
      <c r="E2392" s="8" t="s">
        <v>7119</v>
      </c>
      <c r="F2392" s="8" t="s">
        <v>7120</v>
      </c>
      <c r="G2392" s="5" t="s">
        <v>442</v>
      </c>
      <c r="H2392" s="6">
        <v>13895</v>
      </c>
      <c r="I2392" s="6"/>
      <c r="J2392" s="5"/>
      <c r="K2392" s="6"/>
      <c r="L2392" s="6"/>
      <c r="M2392" s="6"/>
    </row>
    <row r="2393" spans="1:13" ht="30" x14ac:dyDescent="0.25">
      <c r="A2393" s="5" t="s">
        <v>262</v>
      </c>
      <c r="B2393" s="5" t="s">
        <v>139</v>
      </c>
      <c r="C2393" s="5" t="s">
        <v>273</v>
      </c>
      <c r="D2393" s="5" t="s">
        <v>7121</v>
      </c>
      <c r="E2393" s="8" t="s">
        <v>7122</v>
      </c>
      <c r="F2393" s="8" t="s">
        <v>7123</v>
      </c>
      <c r="G2393" s="5" t="s">
        <v>446</v>
      </c>
      <c r="H2393" s="6">
        <v>7000</v>
      </c>
      <c r="I2393" s="6">
        <v>7000</v>
      </c>
      <c r="J2393" s="7">
        <v>1</v>
      </c>
      <c r="K2393" s="6"/>
      <c r="L2393" s="6"/>
      <c r="M2393" s="6">
        <v>7000</v>
      </c>
    </row>
    <row r="2394" spans="1:13" x14ac:dyDescent="0.25">
      <c r="A2394" s="5" t="s">
        <v>262</v>
      </c>
      <c r="B2394" s="5" t="s">
        <v>139</v>
      </c>
      <c r="C2394" s="5" t="s">
        <v>273</v>
      </c>
      <c r="D2394" s="5" t="s">
        <v>7124</v>
      </c>
      <c r="E2394" s="8" t="s">
        <v>7125</v>
      </c>
      <c r="F2394" s="8" t="s">
        <v>7126</v>
      </c>
      <c r="G2394" s="5" t="s">
        <v>446</v>
      </c>
      <c r="H2394" s="6">
        <v>10000</v>
      </c>
      <c r="I2394" s="6">
        <v>10000</v>
      </c>
      <c r="J2394" s="7">
        <v>1</v>
      </c>
      <c r="K2394" s="6"/>
      <c r="L2394" s="6"/>
      <c r="M2394" s="6">
        <v>10000</v>
      </c>
    </row>
    <row r="2395" spans="1:13" x14ac:dyDescent="0.25">
      <c r="A2395" s="5" t="s">
        <v>262</v>
      </c>
      <c r="B2395" s="5" t="s">
        <v>139</v>
      </c>
      <c r="C2395" s="5" t="s">
        <v>273</v>
      </c>
      <c r="D2395" s="5" t="s">
        <v>7127</v>
      </c>
      <c r="E2395" s="8" t="s">
        <v>7128</v>
      </c>
      <c r="F2395" s="8" t="s">
        <v>7129</v>
      </c>
      <c r="G2395" s="5" t="s">
        <v>446</v>
      </c>
      <c r="H2395" s="6">
        <v>9942</v>
      </c>
      <c r="I2395" s="6">
        <v>9942</v>
      </c>
      <c r="J2395" s="7">
        <v>1</v>
      </c>
      <c r="K2395" s="6"/>
      <c r="L2395" s="6"/>
      <c r="M2395" s="6">
        <v>9942</v>
      </c>
    </row>
    <row r="2396" spans="1:13" ht="30" x14ac:dyDescent="0.25">
      <c r="A2396" s="5" t="s">
        <v>262</v>
      </c>
      <c r="B2396" s="5" t="s">
        <v>139</v>
      </c>
      <c r="C2396" s="5" t="s">
        <v>273</v>
      </c>
      <c r="D2396" s="5" t="s">
        <v>7130</v>
      </c>
      <c r="E2396" s="8" t="s">
        <v>7131</v>
      </c>
      <c r="F2396" s="8" t="s">
        <v>7132</v>
      </c>
      <c r="G2396" s="5" t="s">
        <v>442</v>
      </c>
      <c r="H2396" s="6">
        <v>9886</v>
      </c>
      <c r="I2396" s="6"/>
      <c r="J2396" s="5"/>
      <c r="K2396" s="6"/>
      <c r="L2396" s="6"/>
      <c r="M2396" s="6"/>
    </row>
    <row r="2397" spans="1:13" ht="30" x14ac:dyDescent="0.25">
      <c r="A2397" s="5" t="s">
        <v>262</v>
      </c>
      <c r="B2397" s="5" t="s">
        <v>139</v>
      </c>
      <c r="C2397" s="5" t="s">
        <v>273</v>
      </c>
      <c r="D2397" s="5" t="s">
        <v>7133</v>
      </c>
      <c r="E2397" s="8" t="s">
        <v>7134</v>
      </c>
      <c r="F2397" s="8" t="s">
        <v>7135</v>
      </c>
      <c r="G2397" s="5" t="s">
        <v>446</v>
      </c>
      <c r="H2397" s="6">
        <v>10000</v>
      </c>
      <c r="I2397" s="6">
        <v>10000</v>
      </c>
      <c r="J2397" s="7">
        <v>1</v>
      </c>
      <c r="K2397" s="6"/>
      <c r="L2397" s="6"/>
      <c r="M2397" s="6">
        <v>10000</v>
      </c>
    </row>
    <row r="2398" spans="1:13" ht="30" x14ac:dyDescent="0.25">
      <c r="A2398" s="5" t="s">
        <v>262</v>
      </c>
      <c r="B2398" s="5" t="s">
        <v>139</v>
      </c>
      <c r="C2398" s="5" t="s">
        <v>273</v>
      </c>
      <c r="D2398" s="5" t="s">
        <v>7136</v>
      </c>
      <c r="E2398" s="8" t="s">
        <v>7137</v>
      </c>
      <c r="F2398" s="8" t="s">
        <v>5513</v>
      </c>
      <c r="G2398" s="5" t="s">
        <v>442</v>
      </c>
      <c r="H2398" s="6">
        <v>10000</v>
      </c>
      <c r="I2398" s="6"/>
      <c r="J2398" s="5"/>
      <c r="K2398" s="6"/>
      <c r="L2398" s="6"/>
      <c r="M2398" s="6"/>
    </row>
    <row r="2399" spans="1:13" ht="30" x14ac:dyDescent="0.25">
      <c r="A2399" s="5" t="s">
        <v>262</v>
      </c>
      <c r="B2399" s="5" t="s">
        <v>139</v>
      </c>
      <c r="C2399" s="5" t="s">
        <v>273</v>
      </c>
      <c r="D2399" s="5" t="s">
        <v>7138</v>
      </c>
      <c r="E2399" s="8" t="s">
        <v>7139</v>
      </c>
      <c r="F2399" s="8" t="s">
        <v>7140</v>
      </c>
      <c r="G2399" s="5" t="s">
        <v>446</v>
      </c>
      <c r="H2399" s="6">
        <v>9800</v>
      </c>
      <c r="I2399" s="6">
        <v>9800</v>
      </c>
      <c r="J2399" s="7">
        <v>1</v>
      </c>
      <c r="K2399" s="6"/>
      <c r="L2399" s="6"/>
      <c r="M2399" s="6">
        <v>9800</v>
      </c>
    </row>
    <row r="2400" spans="1:13" x14ac:dyDescent="0.25">
      <c r="A2400" s="5" t="s">
        <v>262</v>
      </c>
      <c r="B2400" s="5" t="s">
        <v>139</v>
      </c>
      <c r="C2400" s="5" t="s">
        <v>273</v>
      </c>
      <c r="D2400" s="5" t="s">
        <v>7141</v>
      </c>
      <c r="E2400" s="8" t="s">
        <v>6765</v>
      </c>
      <c r="F2400" s="8" t="s">
        <v>7142</v>
      </c>
      <c r="G2400" s="5" t="s">
        <v>442</v>
      </c>
      <c r="H2400" s="6">
        <v>5500</v>
      </c>
      <c r="I2400" s="6"/>
      <c r="J2400" s="5"/>
      <c r="K2400" s="6"/>
      <c r="L2400" s="6"/>
      <c r="M2400" s="6"/>
    </row>
    <row r="2401" spans="1:13" x14ac:dyDescent="0.25">
      <c r="A2401" s="5" t="s">
        <v>262</v>
      </c>
      <c r="B2401" s="5" t="s">
        <v>139</v>
      </c>
      <c r="C2401" s="5" t="s">
        <v>273</v>
      </c>
      <c r="D2401" s="5" t="s">
        <v>7143</v>
      </c>
      <c r="E2401" s="8" t="s">
        <v>7144</v>
      </c>
      <c r="F2401" s="8" t="s">
        <v>7145</v>
      </c>
      <c r="G2401" s="5" t="s">
        <v>442</v>
      </c>
      <c r="H2401" s="6">
        <v>8960</v>
      </c>
      <c r="I2401" s="6"/>
      <c r="J2401" s="5"/>
      <c r="K2401" s="6">
        <v>8960</v>
      </c>
      <c r="L2401" s="6"/>
      <c r="M2401" s="6">
        <v>8960</v>
      </c>
    </row>
    <row r="2402" spans="1:13" ht="30" x14ac:dyDescent="0.25">
      <c r="A2402" s="5" t="s">
        <v>262</v>
      </c>
      <c r="B2402" s="5" t="s">
        <v>139</v>
      </c>
      <c r="C2402" s="5" t="s">
        <v>273</v>
      </c>
      <c r="D2402" s="5" t="s">
        <v>7146</v>
      </c>
      <c r="E2402" s="8" t="s">
        <v>7147</v>
      </c>
      <c r="F2402" s="8" t="s">
        <v>7148</v>
      </c>
      <c r="G2402" s="5" t="s">
        <v>442</v>
      </c>
      <c r="H2402" s="6">
        <v>3500</v>
      </c>
      <c r="I2402" s="6">
        <v>3500</v>
      </c>
      <c r="J2402" s="7">
        <v>1</v>
      </c>
      <c r="K2402" s="6"/>
      <c r="L2402" s="6"/>
      <c r="M2402" s="6">
        <v>3500</v>
      </c>
    </row>
    <row r="2403" spans="1:13" x14ac:dyDescent="0.25">
      <c r="A2403" s="5" t="s">
        <v>262</v>
      </c>
      <c r="B2403" s="5" t="s">
        <v>139</v>
      </c>
      <c r="C2403" s="5" t="s">
        <v>273</v>
      </c>
      <c r="D2403" s="5" t="s">
        <v>7149</v>
      </c>
      <c r="E2403" s="8" t="s">
        <v>7150</v>
      </c>
      <c r="F2403" s="8" t="s">
        <v>7151</v>
      </c>
      <c r="G2403" s="5" t="s">
        <v>442</v>
      </c>
      <c r="H2403" s="6">
        <v>5600</v>
      </c>
      <c r="I2403" s="6">
        <v>5600</v>
      </c>
      <c r="J2403" s="7">
        <v>1</v>
      </c>
      <c r="K2403" s="6"/>
      <c r="L2403" s="6"/>
      <c r="M2403" s="6">
        <v>5600</v>
      </c>
    </row>
    <row r="2404" spans="1:13" x14ac:dyDescent="0.25">
      <c r="A2404" s="5" t="s">
        <v>262</v>
      </c>
      <c r="B2404" s="5" t="s">
        <v>139</v>
      </c>
      <c r="C2404" s="5" t="s">
        <v>273</v>
      </c>
      <c r="D2404" s="5" t="s">
        <v>7152</v>
      </c>
      <c r="E2404" s="8" t="s">
        <v>7153</v>
      </c>
      <c r="F2404" s="8" t="s">
        <v>7154</v>
      </c>
      <c r="G2404" s="5" t="s">
        <v>442</v>
      </c>
      <c r="H2404" s="6">
        <v>5000</v>
      </c>
      <c r="I2404" s="6"/>
      <c r="J2404" s="5"/>
      <c r="K2404" s="6"/>
      <c r="L2404" s="6"/>
      <c r="M2404" s="6"/>
    </row>
    <row r="2405" spans="1:13" x14ac:dyDescent="0.25">
      <c r="A2405" s="5" t="s">
        <v>262</v>
      </c>
      <c r="B2405" s="5" t="s">
        <v>139</v>
      </c>
      <c r="C2405" s="5" t="s">
        <v>273</v>
      </c>
      <c r="D2405" s="5" t="s">
        <v>7155</v>
      </c>
      <c r="E2405" s="8" t="s">
        <v>7156</v>
      </c>
      <c r="F2405" s="8" t="s">
        <v>5573</v>
      </c>
      <c r="G2405" s="5" t="s">
        <v>442</v>
      </c>
      <c r="H2405" s="6">
        <v>8400</v>
      </c>
      <c r="I2405" s="6"/>
      <c r="J2405" s="5"/>
      <c r="K2405" s="6"/>
      <c r="L2405" s="6"/>
      <c r="M2405" s="6"/>
    </row>
    <row r="2406" spans="1:13" x14ac:dyDescent="0.25">
      <c r="A2406" s="5" t="s">
        <v>262</v>
      </c>
      <c r="B2406" s="5" t="s">
        <v>139</v>
      </c>
      <c r="C2406" s="5" t="s">
        <v>273</v>
      </c>
      <c r="D2406" s="5" t="s">
        <v>7157</v>
      </c>
      <c r="E2406" s="8" t="s">
        <v>7158</v>
      </c>
      <c r="F2406" s="8" t="s">
        <v>7159</v>
      </c>
      <c r="G2406" s="5" t="s">
        <v>442</v>
      </c>
      <c r="H2406" s="6">
        <v>5250</v>
      </c>
      <c r="I2406" s="6"/>
      <c r="J2406" s="5"/>
      <c r="K2406" s="6">
        <v>5250</v>
      </c>
      <c r="L2406" s="6"/>
      <c r="M2406" s="6">
        <v>5250</v>
      </c>
    </row>
    <row r="2407" spans="1:13" ht="30" x14ac:dyDescent="0.25">
      <c r="A2407" s="5" t="s">
        <v>262</v>
      </c>
      <c r="B2407" s="5" t="s">
        <v>139</v>
      </c>
      <c r="C2407" s="5" t="s">
        <v>273</v>
      </c>
      <c r="D2407" s="5" t="s">
        <v>7160</v>
      </c>
      <c r="E2407" s="8" t="s">
        <v>7161</v>
      </c>
      <c r="F2407" s="8" t="s">
        <v>7162</v>
      </c>
      <c r="G2407" s="5" t="s">
        <v>446</v>
      </c>
      <c r="H2407" s="6">
        <v>4507</v>
      </c>
      <c r="I2407" s="6">
        <v>4507</v>
      </c>
      <c r="J2407" s="7">
        <v>1</v>
      </c>
      <c r="K2407" s="6"/>
      <c r="L2407" s="6"/>
      <c r="M2407" s="6">
        <v>4507</v>
      </c>
    </row>
    <row r="2408" spans="1:13" ht="30" x14ac:dyDescent="0.25">
      <c r="A2408" s="5" t="s">
        <v>262</v>
      </c>
      <c r="B2408" s="5" t="s">
        <v>139</v>
      </c>
      <c r="C2408" s="5" t="s">
        <v>273</v>
      </c>
      <c r="D2408" s="5" t="s">
        <v>7163</v>
      </c>
      <c r="E2408" s="8" t="s">
        <v>7164</v>
      </c>
      <c r="F2408" s="8" t="s">
        <v>7165</v>
      </c>
      <c r="G2408" s="5" t="s">
        <v>446</v>
      </c>
      <c r="H2408" s="6">
        <v>3375</v>
      </c>
      <c r="I2408" s="6">
        <v>3375</v>
      </c>
      <c r="J2408" s="7">
        <v>1</v>
      </c>
      <c r="K2408" s="6"/>
      <c r="L2408" s="6"/>
      <c r="M2408" s="6">
        <v>3375</v>
      </c>
    </row>
    <row r="2409" spans="1:13" x14ac:dyDescent="0.25">
      <c r="A2409" s="5" t="s">
        <v>262</v>
      </c>
      <c r="B2409" s="5" t="s">
        <v>139</v>
      </c>
      <c r="C2409" s="5" t="s">
        <v>273</v>
      </c>
      <c r="D2409" s="5" t="s">
        <v>7166</v>
      </c>
      <c r="E2409" s="8" t="s">
        <v>7167</v>
      </c>
      <c r="F2409" s="8" t="s">
        <v>7168</v>
      </c>
      <c r="G2409" s="5" t="s">
        <v>446</v>
      </c>
      <c r="H2409" s="6">
        <v>7280</v>
      </c>
      <c r="I2409" s="6">
        <v>7280</v>
      </c>
      <c r="J2409" s="7">
        <v>1</v>
      </c>
      <c r="K2409" s="6"/>
      <c r="L2409" s="6"/>
      <c r="M2409" s="6">
        <v>7280</v>
      </c>
    </row>
    <row r="2410" spans="1:13" ht="30" x14ac:dyDescent="0.25">
      <c r="A2410" s="5" t="s">
        <v>262</v>
      </c>
      <c r="B2410" s="5" t="s">
        <v>139</v>
      </c>
      <c r="C2410" s="5" t="s">
        <v>273</v>
      </c>
      <c r="D2410" s="5" t="s">
        <v>7169</v>
      </c>
      <c r="E2410" s="8" t="s">
        <v>7170</v>
      </c>
      <c r="F2410" s="8" t="s">
        <v>7171</v>
      </c>
      <c r="G2410" s="5" t="s">
        <v>446</v>
      </c>
      <c r="H2410" s="6">
        <v>4400</v>
      </c>
      <c r="I2410" s="6">
        <v>4400</v>
      </c>
      <c r="J2410" s="7">
        <v>1</v>
      </c>
      <c r="K2410" s="6"/>
      <c r="L2410" s="6"/>
      <c r="M2410" s="6">
        <v>4400</v>
      </c>
    </row>
    <row r="2411" spans="1:13" x14ac:dyDescent="0.25">
      <c r="A2411" s="5" t="s">
        <v>262</v>
      </c>
      <c r="B2411" s="5" t="s">
        <v>139</v>
      </c>
      <c r="C2411" s="5" t="s">
        <v>273</v>
      </c>
      <c r="D2411" s="5" t="s">
        <v>7172</v>
      </c>
      <c r="E2411" s="8" t="s">
        <v>7173</v>
      </c>
      <c r="F2411" s="8" t="s">
        <v>7174</v>
      </c>
      <c r="G2411" s="5" t="s">
        <v>442</v>
      </c>
      <c r="H2411" s="6">
        <v>4480</v>
      </c>
      <c r="I2411" s="6"/>
      <c r="J2411" s="5"/>
      <c r="K2411" s="6"/>
      <c r="L2411" s="6"/>
      <c r="M2411" s="6"/>
    </row>
    <row r="2412" spans="1:13" x14ac:dyDescent="0.25">
      <c r="A2412" s="5" t="s">
        <v>262</v>
      </c>
      <c r="B2412" s="5" t="s">
        <v>139</v>
      </c>
      <c r="C2412" s="5" t="s">
        <v>273</v>
      </c>
      <c r="D2412" s="5" t="s">
        <v>7175</v>
      </c>
      <c r="E2412" s="8" t="s">
        <v>7176</v>
      </c>
      <c r="F2412" s="8" t="s">
        <v>7177</v>
      </c>
      <c r="G2412" s="5" t="s">
        <v>446</v>
      </c>
      <c r="H2412" s="6">
        <v>2880</v>
      </c>
      <c r="I2412" s="6">
        <v>2880</v>
      </c>
      <c r="J2412" s="7">
        <v>1</v>
      </c>
      <c r="K2412" s="6"/>
      <c r="L2412" s="6"/>
      <c r="M2412" s="6">
        <v>2880</v>
      </c>
    </row>
    <row r="2413" spans="1:13" x14ac:dyDescent="0.25">
      <c r="A2413" s="5" t="s">
        <v>262</v>
      </c>
      <c r="B2413" s="5" t="s">
        <v>139</v>
      </c>
      <c r="C2413" s="5" t="s">
        <v>273</v>
      </c>
      <c r="D2413" s="5" t="s">
        <v>7178</v>
      </c>
      <c r="E2413" s="8" t="s">
        <v>7179</v>
      </c>
      <c r="F2413" s="8" t="s">
        <v>7180</v>
      </c>
      <c r="G2413" s="5" t="s">
        <v>442</v>
      </c>
      <c r="H2413" s="6">
        <v>10000</v>
      </c>
      <c r="I2413" s="6"/>
      <c r="J2413" s="5"/>
      <c r="K2413" s="6">
        <v>10000</v>
      </c>
      <c r="L2413" s="6"/>
      <c r="M2413" s="6">
        <v>10000</v>
      </c>
    </row>
    <row r="2414" spans="1:13" x14ac:dyDescent="0.25">
      <c r="A2414" s="5" t="s">
        <v>262</v>
      </c>
      <c r="B2414" s="5" t="s">
        <v>139</v>
      </c>
      <c r="C2414" s="5" t="s">
        <v>273</v>
      </c>
      <c r="D2414" s="5" t="s">
        <v>7181</v>
      </c>
      <c r="E2414" s="8" t="s">
        <v>7182</v>
      </c>
      <c r="F2414" s="8" t="s">
        <v>7183</v>
      </c>
      <c r="G2414" s="5" t="s">
        <v>442</v>
      </c>
      <c r="H2414" s="6">
        <v>14105</v>
      </c>
      <c r="I2414" s="6"/>
      <c r="J2414" s="5"/>
      <c r="K2414" s="6"/>
      <c r="L2414" s="6"/>
      <c r="M2414" s="6"/>
    </row>
    <row r="2415" spans="1:13" ht="30" x14ac:dyDescent="0.25">
      <c r="A2415" s="5" t="s">
        <v>262</v>
      </c>
      <c r="B2415" s="5" t="s">
        <v>139</v>
      </c>
      <c r="C2415" s="5" t="s">
        <v>273</v>
      </c>
      <c r="D2415" s="5" t="s">
        <v>7184</v>
      </c>
      <c r="E2415" s="8" t="s">
        <v>7185</v>
      </c>
      <c r="F2415" s="8" t="s">
        <v>5400</v>
      </c>
      <c r="G2415" s="5" t="s">
        <v>442</v>
      </c>
      <c r="H2415" s="6">
        <v>3675</v>
      </c>
      <c r="I2415" s="6"/>
      <c r="J2415" s="5"/>
      <c r="K2415" s="6"/>
      <c r="L2415" s="6"/>
      <c r="M2415" s="6"/>
    </row>
    <row r="2416" spans="1:13" x14ac:dyDescent="0.25">
      <c r="A2416" s="5" t="s">
        <v>262</v>
      </c>
      <c r="B2416" s="5" t="s">
        <v>139</v>
      </c>
      <c r="C2416" s="5" t="s">
        <v>273</v>
      </c>
      <c r="D2416" s="5" t="s">
        <v>7186</v>
      </c>
      <c r="E2416" s="8" t="s">
        <v>7187</v>
      </c>
      <c r="F2416" s="8" t="s">
        <v>7188</v>
      </c>
      <c r="G2416" s="5" t="s">
        <v>442</v>
      </c>
      <c r="H2416" s="6">
        <v>13979</v>
      </c>
      <c r="I2416" s="6"/>
      <c r="J2416" s="5"/>
      <c r="K2416" s="6"/>
      <c r="L2416" s="6"/>
      <c r="M2416" s="6"/>
    </row>
    <row r="2417" spans="1:13" ht="30" x14ac:dyDescent="0.25">
      <c r="A2417" s="5" t="s">
        <v>262</v>
      </c>
      <c r="B2417" s="5" t="s">
        <v>139</v>
      </c>
      <c r="C2417" s="5" t="s">
        <v>273</v>
      </c>
      <c r="D2417" s="5" t="s">
        <v>7189</v>
      </c>
      <c r="E2417" s="8" t="s">
        <v>7190</v>
      </c>
      <c r="F2417" s="8" t="s">
        <v>7191</v>
      </c>
      <c r="G2417" s="5" t="s">
        <v>442</v>
      </c>
      <c r="H2417" s="6">
        <v>5250</v>
      </c>
      <c r="I2417" s="6"/>
      <c r="J2417" s="5"/>
      <c r="K2417" s="6"/>
      <c r="L2417" s="6"/>
      <c r="M2417" s="6"/>
    </row>
    <row r="2418" spans="1:13" x14ac:dyDescent="0.25">
      <c r="A2418" s="5" t="s">
        <v>262</v>
      </c>
      <c r="B2418" s="5" t="s">
        <v>139</v>
      </c>
      <c r="C2418" s="5" t="s">
        <v>273</v>
      </c>
      <c r="D2418" s="5" t="s">
        <v>7192</v>
      </c>
      <c r="E2418" s="8" t="s">
        <v>7193</v>
      </c>
      <c r="F2418" s="8" t="s">
        <v>7194</v>
      </c>
      <c r="G2418" s="5" t="s">
        <v>442</v>
      </c>
      <c r="H2418" s="6">
        <v>10000</v>
      </c>
      <c r="I2418" s="6"/>
      <c r="J2418" s="5"/>
      <c r="K2418" s="6"/>
      <c r="L2418" s="6"/>
      <c r="M2418" s="6"/>
    </row>
    <row r="2419" spans="1:13" ht="30" x14ac:dyDescent="0.25">
      <c r="A2419" s="5" t="s">
        <v>262</v>
      </c>
      <c r="B2419" s="5" t="s">
        <v>139</v>
      </c>
      <c r="C2419" s="5" t="s">
        <v>273</v>
      </c>
      <c r="D2419" s="5" t="s">
        <v>7195</v>
      </c>
      <c r="E2419" s="8" t="s">
        <v>7196</v>
      </c>
      <c r="F2419" s="8" t="s">
        <v>7197</v>
      </c>
      <c r="G2419" s="5" t="s">
        <v>442</v>
      </c>
      <c r="H2419" s="6">
        <v>7500</v>
      </c>
      <c r="I2419" s="6"/>
      <c r="J2419" s="5"/>
      <c r="K2419" s="6"/>
      <c r="L2419" s="6"/>
      <c r="M2419" s="6"/>
    </row>
    <row r="2420" spans="1:13" ht="30" x14ac:dyDescent="0.25">
      <c r="A2420" s="5" t="s">
        <v>262</v>
      </c>
      <c r="B2420" s="5" t="s">
        <v>139</v>
      </c>
      <c r="C2420" s="5" t="s">
        <v>273</v>
      </c>
      <c r="D2420" s="5" t="s">
        <v>7198</v>
      </c>
      <c r="E2420" s="8" t="s">
        <v>7199</v>
      </c>
      <c r="F2420" s="8" t="s">
        <v>7200</v>
      </c>
      <c r="G2420" s="5" t="s">
        <v>442</v>
      </c>
      <c r="H2420" s="6">
        <v>4400</v>
      </c>
      <c r="I2420" s="6">
        <v>4400</v>
      </c>
      <c r="J2420" s="7">
        <v>1</v>
      </c>
      <c r="K2420" s="6"/>
      <c r="L2420" s="6"/>
      <c r="M2420" s="6">
        <v>4400</v>
      </c>
    </row>
    <row r="2421" spans="1:13" ht="30" x14ac:dyDescent="0.25">
      <c r="A2421" s="5" t="s">
        <v>262</v>
      </c>
      <c r="B2421" s="5" t="s">
        <v>139</v>
      </c>
      <c r="C2421" s="5" t="s">
        <v>273</v>
      </c>
      <c r="D2421" s="5" t="s">
        <v>7201</v>
      </c>
      <c r="E2421" s="8" t="s">
        <v>7202</v>
      </c>
      <c r="F2421" s="8" t="s">
        <v>7203</v>
      </c>
      <c r="G2421" s="5" t="s">
        <v>442</v>
      </c>
      <c r="H2421" s="6">
        <v>9350</v>
      </c>
      <c r="I2421" s="6"/>
      <c r="J2421" s="5"/>
      <c r="K2421" s="6">
        <v>9350</v>
      </c>
      <c r="L2421" s="6"/>
      <c r="M2421" s="6">
        <v>9350</v>
      </c>
    </row>
    <row r="2422" spans="1:13" ht="60" x14ac:dyDescent="0.25">
      <c r="A2422" s="5" t="s">
        <v>262</v>
      </c>
      <c r="B2422" s="5" t="s">
        <v>139</v>
      </c>
      <c r="C2422" s="5" t="s">
        <v>273</v>
      </c>
      <c r="D2422" s="5" t="s">
        <v>7204</v>
      </c>
      <c r="E2422" s="8" t="s">
        <v>7205</v>
      </c>
      <c r="F2422" s="8" t="s">
        <v>7206</v>
      </c>
      <c r="G2422" s="5" t="s">
        <v>442</v>
      </c>
      <c r="H2422" s="6">
        <v>13993</v>
      </c>
      <c r="I2422" s="6"/>
      <c r="J2422" s="5"/>
      <c r="K2422" s="6"/>
      <c r="L2422" s="6"/>
      <c r="M2422" s="6"/>
    </row>
    <row r="2423" spans="1:13" ht="30" x14ac:dyDescent="0.25">
      <c r="A2423" s="5" t="s">
        <v>262</v>
      </c>
      <c r="B2423" s="5" t="s">
        <v>139</v>
      </c>
      <c r="C2423" s="5" t="s">
        <v>273</v>
      </c>
      <c r="D2423" s="5" t="s">
        <v>7207</v>
      </c>
      <c r="E2423" s="8" t="s">
        <v>7208</v>
      </c>
      <c r="F2423" s="8" t="s">
        <v>7209</v>
      </c>
      <c r="G2423" s="5" t="s">
        <v>442</v>
      </c>
      <c r="H2423" s="6">
        <v>8033</v>
      </c>
      <c r="I2423" s="6"/>
      <c r="J2423" s="5"/>
      <c r="K2423" s="6"/>
      <c r="L2423" s="6"/>
      <c r="M2423" s="6"/>
    </row>
    <row r="2424" spans="1:13" ht="30" x14ac:dyDescent="0.25">
      <c r="A2424" s="5" t="s">
        <v>262</v>
      </c>
      <c r="B2424" s="5" t="s">
        <v>139</v>
      </c>
      <c r="C2424" s="5" t="s">
        <v>273</v>
      </c>
      <c r="D2424" s="5" t="s">
        <v>7210</v>
      </c>
      <c r="E2424" s="8" t="s">
        <v>7211</v>
      </c>
      <c r="F2424" s="8" t="s">
        <v>7212</v>
      </c>
      <c r="G2424" s="5" t="s">
        <v>442</v>
      </c>
      <c r="H2424" s="6">
        <v>9940</v>
      </c>
      <c r="I2424" s="6"/>
      <c r="J2424" s="5"/>
      <c r="K2424" s="6"/>
      <c r="L2424" s="6"/>
      <c r="M2424" s="6"/>
    </row>
    <row r="2425" spans="1:13" x14ac:dyDescent="0.25">
      <c r="A2425" s="5" t="s">
        <v>262</v>
      </c>
      <c r="B2425" s="5" t="s">
        <v>139</v>
      </c>
      <c r="C2425" s="5" t="s">
        <v>273</v>
      </c>
      <c r="D2425" s="5" t="s">
        <v>7213</v>
      </c>
      <c r="E2425" s="8" t="s">
        <v>6765</v>
      </c>
      <c r="F2425" s="8" t="s">
        <v>5882</v>
      </c>
      <c r="G2425" s="5" t="s">
        <v>442</v>
      </c>
      <c r="H2425" s="6">
        <v>6000</v>
      </c>
      <c r="I2425" s="6"/>
      <c r="J2425" s="5"/>
      <c r="K2425" s="6"/>
      <c r="L2425" s="6"/>
      <c r="M2425" s="6"/>
    </row>
    <row r="2426" spans="1:13" ht="30" x14ac:dyDescent="0.25">
      <c r="A2426" s="5" t="s">
        <v>262</v>
      </c>
      <c r="B2426" s="5" t="s">
        <v>139</v>
      </c>
      <c r="C2426" s="5" t="s">
        <v>273</v>
      </c>
      <c r="D2426" s="5" t="s">
        <v>7214</v>
      </c>
      <c r="E2426" s="8" t="s">
        <v>7215</v>
      </c>
      <c r="F2426" s="8" t="s">
        <v>7216</v>
      </c>
      <c r="G2426" s="5" t="s">
        <v>442</v>
      </c>
      <c r="H2426" s="6">
        <v>8989</v>
      </c>
      <c r="I2426" s="6"/>
      <c r="J2426" s="5"/>
      <c r="K2426" s="6"/>
      <c r="L2426" s="6"/>
      <c r="M2426" s="6"/>
    </row>
    <row r="2427" spans="1:13" x14ac:dyDescent="0.25">
      <c r="A2427" s="5" t="s">
        <v>262</v>
      </c>
      <c r="B2427" s="5" t="s">
        <v>139</v>
      </c>
      <c r="C2427" s="5" t="s">
        <v>273</v>
      </c>
      <c r="D2427" s="5" t="s">
        <v>7217</v>
      </c>
      <c r="E2427" s="8" t="s">
        <v>7218</v>
      </c>
      <c r="F2427" s="8" t="s">
        <v>7219</v>
      </c>
      <c r="G2427" s="5" t="s">
        <v>442</v>
      </c>
      <c r="H2427" s="6">
        <v>8961</v>
      </c>
      <c r="I2427" s="6"/>
      <c r="J2427" s="5"/>
      <c r="K2427" s="6"/>
      <c r="L2427" s="6"/>
      <c r="M2427" s="6"/>
    </row>
    <row r="2428" spans="1:13" x14ac:dyDescent="0.25">
      <c r="A2428" s="5" t="s">
        <v>262</v>
      </c>
      <c r="B2428" s="5" t="s">
        <v>139</v>
      </c>
      <c r="C2428" s="5" t="s">
        <v>273</v>
      </c>
      <c r="D2428" s="5" t="s">
        <v>7220</v>
      </c>
      <c r="E2428" s="8" t="s">
        <v>7221</v>
      </c>
      <c r="F2428" s="8" t="s">
        <v>7222</v>
      </c>
      <c r="G2428" s="5" t="s">
        <v>442</v>
      </c>
      <c r="H2428" s="6">
        <v>5340</v>
      </c>
      <c r="I2428" s="6"/>
      <c r="J2428" s="5"/>
      <c r="K2428" s="6"/>
      <c r="L2428" s="6"/>
      <c r="M2428" s="6"/>
    </row>
    <row r="2429" spans="1:13" x14ac:dyDescent="0.25">
      <c r="A2429" s="5" t="s">
        <v>262</v>
      </c>
      <c r="B2429" s="5" t="s">
        <v>139</v>
      </c>
      <c r="C2429" s="5" t="s">
        <v>273</v>
      </c>
      <c r="D2429" s="5" t="s">
        <v>7223</v>
      </c>
      <c r="E2429" s="8" t="s">
        <v>6765</v>
      </c>
      <c r="F2429" s="8" t="s">
        <v>7224</v>
      </c>
      <c r="G2429" s="5" t="s">
        <v>442</v>
      </c>
      <c r="H2429" s="6">
        <v>7000</v>
      </c>
      <c r="I2429" s="6">
        <v>7000</v>
      </c>
      <c r="J2429" s="7">
        <v>1</v>
      </c>
      <c r="K2429" s="6"/>
      <c r="L2429" s="6"/>
      <c r="M2429" s="6">
        <v>7000</v>
      </c>
    </row>
    <row r="2430" spans="1:13" x14ac:dyDescent="0.25">
      <c r="A2430" s="5" t="s">
        <v>262</v>
      </c>
      <c r="B2430" s="5" t="s">
        <v>139</v>
      </c>
      <c r="C2430" s="5" t="s">
        <v>273</v>
      </c>
      <c r="D2430" s="5" t="s">
        <v>7225</v>
      </c>
      <c r="E2430" s="8" t="s">
        <v>7226</v>
      </c>
      <c r="F2430" s="8" t="s">
        <v>7227</v>
      </c>
      <c r="G2430" s="5" t="s">
        <v>442</v>
      </c>
      <c r="H2430" s="6">
        <v>15240</v>
      </c>
      <c r="I2430" s="6"/>
      <c r="J2430" s="5"/>
      <c r="K2430" s="6"/>
      <c r="L2430" s="6"/>
      <c r="M2430" s="6"/>
    </row>
    <row r="2431" spans="1:13" ht="30" x14ac:dyDescent="0.25">
      <c r="A2431" s="5" t="s">
        <v>262</v>
      </c>
      <c r="B2431" s="5" t="s">
        <v>139</v>
      </c>
      <c r="C2431" s="5" t="s">
        <v>273</v>
      </c>
      <c r="D2431" s="5" t="s">
        <v>7228</v>
      </c>
      <c r="E2431" s="8" t="s">
        <v>7229</v>
      </c>
      <c r="F2431" s="8" t="s">
        <v>7230</v>
      </c>
      <c r="G2431" s="5" t="s">
        <v>442</v>
      </c>
      <c r="H2431" s="6">
        <v>1400</v>
      </c>
      <c r="I2431" s="6"/>
      <c r="J2431" s="5"/>
      <c r="K2431" s="6">
        <v>1400</v>
      </c>
      <c r="L2431" s="6"/>
      <c r="M2431" s="6">
        <v>1400</v>
      </c>
    </row>
    <row r="2432" spans="1:13" ht="30" x14ac:dyDescent="0.25">
      <c r="A2432" s="5" t="s">
        <v>262</v>
      </c>
      <c r="B2432" s="5" t="s">
        <v>139</v>
      </c>
      <c r="C2432" s="5" t="s">
        <v>273</v>
      </c>
      <c r="D2432" s="5" t="s">
        <v>7231</v>
      </c>
      <c r="E2432" s="8" t="s">
        <v>7232</v>
      </c>
      <c r="F2432" s="8" t="s">
        <v>7233</v>
      </c>
      <c r="G2432" s="5" t="s">
        <v>442</v>
      </c>
      <c r="H2432" s="6">
        <v>6412</v>
      </c>
      <c r="I2432" s="6"/>
      <c r="J2432" s="5"/>
      <c r="K2432" s="6"/>
      <c r="L2432" s="6"/>
      <c r="M2432" s="6"/>
    </row>
    <row r="2433" spans="1:13" x14ac:dyDescent="0.25">
      <c r="A2433" s="5" t="s">
        <v>262</v>
      </c>
      <c r="B2433" s="5" t="s">
        <v>139</v>
      </c>
      <c r="C2433" s="5" t="s">
        <v>273</v>
      </c>
      <c r="D2433" s="5" t="s">
        <v>7234</v>
      </c>
      <c r="E2433" s="8" t="s">
        <v>7235</v>
      </c>
      <c r="F2433" s="8" t="s">
        <v>7236</v>
      </c>
      <c r="G2433" s="5" t="s">
        <v>442</v>
      </c>
      <c r="H2433" s="6">
        <v>4200</v>
      </c>
      <c r="I2433" s="6"/>
      <c r="J2433" s="5"/>
      <c r="K2433" s="6"/>
      <c r="L2433" s="6"/>
      <c r="M2433" s="6"/>
    </row>
    <row r="2434" spans="1:13" x14ac:dyDescent="0.25">
      <c r="A2434" s="5" t="s">
        <v>262</v>
      </c>
      <c r="B2434" s="5" t="s">
        <v>139</v>
      </c>
      <c r="C2434" s="5" t="s">
        <v>273</v>
      </c>
      <c r="D2434" s="5" t="s">
        <v>7237</v>
      </c>
      <c r="E2434" s="8" t="s">
        <v>7238</v>
      </c>
      <c r="F2434" s="8" t="s">
        <v>7239</v>
      </c>
      <c r="G2434" s="5" t="s">
        <v>442</v>
      </c>
      <c r="H2434" s="6">
        <v>10000</v>
      </c>
      <c r="I2434" s="6"/>
      <c r="J2434" s="5"/>
      <c r="K2434" s="6"/>
      <c r="L2434" s="6"/>
      <c r="M2434" s="6"/>
    </row>
    <row r="2435" spans="1:13" ht="45" x14ac:dyDescent="0.25">
      <c r="A2435" s="5" t="s">
        <v>262</v>
      </c>
      <c r="B2435" s="5" t="s">
        <v>139</v>
      </c>
      <c r="C2435" s="5" t="s">
        <v>273</v>
      </c>
      <c r="D2435" s="5" t="s">
        <v>7240</v>
      </c>
      <c r="E2435" s="8" t="s">
        <v>7241</v>
      </c>
      <c r="F2435" s="8" t="s">
        <v>7242</v>
      </c>
      <c r="G2435" s="5" t="s">
        <v>442</v>
      </c>
      <c r="H2435" s="6">
        <v>13997</v>
      </c>
      <c r="I2435" s="6"/>
      <c r="J2435" s="5"/>
      <c r="K2435" s="6"/>
      <c r="L2435" s="6"/>
      <c r="M2435" s="6"/>
    </row>
    <row r="2436" spans="1:13" ht="30" x14ac:dyDescent="0.25">
      <c r="A2436" s="5" t="s">
        <v>262</v>
      </c>
      <c r="B2436" s="5" t="s">
        <v>139</v>
      </c>
      <c r="C2436" s="5" t="s">
        <v>273</v>
      </c>
      <c r="D2436" s="5" t="s">
        <v>7243</v>
      </c>
      <c r="E2436" s="8" t="s">
        <v>7244</v>
      </c>
      <c r="F2436" s="8" t="s">
        <v>7245</v>
      </c>
      <c r="G2436" s="5" t="s">
        <v>442</v>
      </c>
      <c r="H2436" s="6">
        <v>9730</v>
      </c>
      <c r="I2436" s="6"/>
      <c r="J2436" s="5"/>
      <c r="K2436" s="6"/>
      <c r="L2436" s="6"/>
      <c r="M2436" s="6"/>
    </row>
    <row r="2437" spans="1:13" ht="30" x14ac:dyDescent="0.25">
      <c r="A2437" s="5" t="s">
        <v>262</v>
      </c>
      <c r="B2437" s="5" t="s">
        <v>139</v>
      </c>
      <c r="C2437" s="5" t="s">
        <v>273</v>
      </c>
      <c r="D2437" s="5" t="s">
        <v>7246</v>
      </c>
      <c r="E2437" s="8" t="s">
        <v>7247</v>
      </c>
      <c r="F2437" s="8" t="s">
        <v>7248</v>
      </c>
      <c r="G2437" s="5" t="s">
        <v>446</v>
      </c>
      <c r="H2437" s="6">
        <v>7500</v>
      </c>
      <c r="I2437" s="6">
        <v>7500</v>
      </c>
      <c r="J2437" s="7">
        <v>1</v>
      </c>
      <c r="K2437" s="6"/>
      <c r="L2437" s="6"/>
      <c r="M2437" s="6">
        <v>7500</v>
      </c>
    </row>
    <row r="2438" spans="1:13" x14ac:dyDescent="0.25">
      <c r="A2438" s="5" t="s">
        <v>262</v>
      </c>
      <c r="B2438" s="5" t="s">
        <v>139</v>
      </c>
      <c r="C2438" s="5" t="s">
        <v>273</v>
      </c>
      <c r="D2438" s="5" t="s">
        <v>7249</v>
      </c>
      <c r="E2438" s="8" t="s">
        <v>7250</v>
      </c>
      <c r="F2438" s="8" t="s">
        <v>7251</v>
      </c>
      <c r="G2438" s="5" t="s">
        <v>446</v>
      </c>
      <c r="H2438" s="6">
        <v>4200</v>
      </c>
      <c r="I2438" s="6">
        <v>4200</v>
      </c>
      <c r="J2438" s="7">
        <v>1</v>
      </c>
      <c r="K2438" s="6"/>
      <c r="L2438" s="6"/>
      <c r="M2438" s="6">
        <v>4200</v>
      </c>
    </row>
    <row r="2439" spans="1:13" x14ac:dyDescent="0.25">
      <c r="A2439" s="5" t="s">
        <v>262</v>
      </c>
      <c r="B2439" s="5" t="s">
        <v>139</v>
      </c>
      <c r="C2439" s="5" t="s">
        <v>273</v>
      </c>
      <c r="D2439" s="5" t="s">
        <v>7252</v>
      </c>
      <c r="E2439" s="8" t="s">
        <v>7253</v>
      </c>
      <c r="F2439" s="8" t="s">
        <v>7254</v>
      </c>
      <c r="G2439" s="5" t="s">
        <v>442</v>
      </c>
      <c r="H2439" s="6">
        <v>8400</v>
      </c>
      <c r="I2439" s="6"/>
      <c r="J2439" s="5"/>
      <c r="K2439" s="6"/>
      <c r="L2439" s="6"/>
      <c r="M2439" s="6"/>
    </row>
    <row r="2440" spans="1:13" ht="60" x14ac:dyDescent="0.25">
      <c r="A2440" s="5" t="s">
        <v>262</v>
      </c>
      <c r="B2440" s="5" t="s">
        <v>139</v>
      </c>
      <c r="C2440" s="5" t="s">
        <v>273</v>
      </c>
      <c r="D2440" s="5" t="s">
        <v>7255</v>
      </c>
      <c r="E2440" s="8" t="s">
        <v>7256</v>
      </c>
      <c r="F2440" s="8" t="s">
        <v>7257</v>
      </c>
      <c r="G2440" s="5" t="s">
        <v>442</v>
      </c>
      <c r="H2440" s="6">
        <v>12642</v>
      </c>
      <c r="I2440" s="6"/>
      <c r="J2440" s="5"/>
      <c r="K2440" s="6"/>
      <c r="L2440" s="6"/>
      <c r="M2440" s="6"/>
    </row>
    <row r="2441" spans="1:13" ht="30" x14ac:dyDescent="0.25">
      <c r="A2441" s="5" t="s">
        <v>262</v>
      </c>
      <c r="B2441" s="5" t="s">
        <v>139</v>
      </c>
      <c r="C2441" s="5" t="s">
        <v>273</v>
      </c>
      <c r="D2441" s="5" t="s">
        <v>7258</v>
      </c>
      <c r="E2441" s="8" t="s">
        <v>7259</v>
      </c>
      <c r="F2441" s="8" t="s">
        <v>7260</v>
      </c>
      <c r="G2441" s="5" t="s">
        <v>442</v>
      </c>
      <c r="H2441" s="6">
        <v>13972</v>
      </c>
      <c r="I2441" s="6"/>
      <c r="J2441" s="5"/>
      <c r="K2441" s="6"/>
      <c r="L2441" s="6"/>
      <c r="M2441" s="6"/>
    </row>
    <row r="2442" spans="1:13" ht="30" x14ac:dyDescent="0.25">
      <c r="A2442" s="5" t="s">
        <v>262</v>
      </c>
      <c r="B2442" s="5" t="s">
        <v>139</v>
      </c>
      <c r="C2442" s="5" t="s">
        <v>273</v>
      </c>
      <c r="D2442" s="5" t="s">
        <v>7261</v>
      </c>
      <c r="E2442" s="8" t="s">
        <v>7262</v>
      </c>
      <c r="F2442" s="8" t="s">
        <v>7263</v>
      </c>
      <c r="G2442" s="5" t="s">
        <v>442</v>
      </c>
      <c r="H2442" s="6">
        <v>13860</v>
      </c>
      <c r="I2442" s="6"/>
      <c r="J2442" s="5"/>
      <c r="K2442" s="6"/>
      <c r="L2442" s="6"/>
      <c r="M2442" s="6"/>
    </row>
    <row r="2443" spans="1:13" x14ac:dyDescent="0.25">
      <c r="A2443" s="5" t="s">
        <v>262</v>
      </c>
      <c r="B2443" s="5" t="s">
        <v>139</v>
      </c>
      <c r="C2443" s="5" t="s">
        <v>273</v>
      </c>
      <c r="D2443" s="5" t="s">
        <v>7264</v>
      </c>
      <c r="E2443" s="8" t="s">
        <v>7265</v>
      </c>
      <c r="F2443" s="8" t="s">
        <v>7266</v>
      </c>
      <c r="G2443" s="5" t="s">
        <v>442</v>
      </c>
      <c r="H2443" s="6">
        <v>6900</v>
      </c>
      <c r="I2443" s="6"/>
      <c r="J2443" s="5"/>
      <c r="K2443" s="6">
        <v>6900</v>
      </c>
      <c r="L2443" s="6"/>
      <c r="M2443" s="6">
        <v>6900</v>
      </c>
    </row>
    <row r="2444" spans="1:13" ht="30" x14ac:dyDescent="0.25">
      <c r="A2444" s="5" t="s">
        <v>262</v>
      </c>
      <c r="B2444" s="5" t="s">
        <v>139</v>
      </c>
      <c r="C2444" s="5" t="s">
        <v>273</v>
      </c>
      <c r="D2444" s="5" t="s">
        <v>7267</v>
      </c>
      <c r="E2444" s="8" t="s">
        <v>7268</v>
      </c>
      <c r="F2444" s="8" t="s">
        <v>7269</v>
      </c>
      <c r="G2444" s="5" t="s">
        <v>442</v>
      </c>
      <c r="H2444" s="6">
        <v>10584</v>
      </c>
      <c r="I2444" s="6"/>
      <c r="J2444" s="5"/>
      <c r="K2444" s="6"/>
      <c r="L2444" s="6"/>
      <c r="M2444" s="6"/>
    </row>
    <row r="2445" spans="1:13" x14ac:dyDescent="0.25">
      <c r="A2445" s="5" t="s">
        <v>262</v>
      </c>
      <c r="B2445" s="5" t="s">
        <v>139</v>
      </c>
      <c r="C2445" s="5" t="s">
        <v>273</v>
      </c>
      <c r="D2445" s="5" t="s">
        <v>7270</v>
      </c>
      <c r="E2445" s="8" t="s">
        <v>6765</v>
      </c>
      <c r="F2445" s="8" t="s">
        <v>7271</v>
      </c>
      <c r="G2445" s="5" t="s">
        <v>442</v>
      </c>
      <c r="H2445" s="6">
        <v>9800</v>
      </c>
      <c r="I2445" s="6"/>
      <c r="J2445" s="5"/>
      <c r="K2445" s="6"/>
      <c r="L2445" s="6"/>
      <c r="M2445" s="6"/>
    </row>
    <row r="2446" spans="1:13" ht="30" x14ac:dyDescent="0.25">
      <c r="A2446" s="5" t="s">
        <v>262</v>
      </c>
      <c r="B2446" s="5" t="s">
        <v>139</v>
      </c>
      <c r="C2446" s="5" t="s">
        <v>273</v>
      </c>
      <c r="D2446" s="5" t="s">
        <v>7272</v>
      </c>
      <c r="E2446" s="8" t="s">
        <v>7273</v>
      </c>
      <c r="F2446" s="8" t="s">
        <v>7274</v>
      </c>
      <c r="G2446" s="5" t="s">
        <v>442</v>
      </c>
      <c r="H2446" s="6">
        <v>4700</v>
      </c>
      <c r="I2446" s="6"/>
      <c r="J2446" s="5"/>
      <c r="K2446" s="6"/>
      <c r="L2446" s="6"/>
      <c r="M2446" s="6"/>
    </row>
    <row r="2447" spans="1:13" ht="45" x14ac:dyDescent="0.25">
      <c r="A2447" s="5" t="s">
        <v>262</v>
      </c>
      <c r="B2447" s="5" t="s">
        <v>139</v>
      </c>
      <c r="C2447" s="5" t="s">
        <v>273</v>
      </c>
      <c r="D2447" s="5" t="s">
        <v>7275</v>
      </c>
      <c r="E2447" s="8" t="s">
        <v>7276</v>
      </c>
      <c r="F2447" s="8" t="s">
        <v>7277</v>
      </c>
      <c r="G2447" s="5" t="s">
        <v>442</v>
      </c>
      <c r="H2447" s="6">
        <v>7350</v>
      </c>
      <c r="I2447" s="6"/>
      <c r="J2447" s="5"/>
      <c r="K2447" s="6"/>
      <c r="L2447" s="6"/>
      <c r="M2447" s="6"/>
    </row>
    <row r="2448" spans="1:13" x14ac:dyDescent="0.25">
      <c r="A2448" s="5" t="s">
        <v>262</v>
      </c>
      <c r="B2448" s="5" t="s">
        <v>139</v>
      </c>
      <c r="C2448" s="5" t="s">
        <v>273</v>
      </c>
      <c r="D2448" s="5" t="s">
        <v>7278</v>
      </c>
      <c r="E2448" s="8" t="s">
        <v>7279</v>
      </c>
      <c r="F2448" s="8" t="s">
        <v>7280</v>
      </c>
      <c r="G2448" s="5" t="s">
        <v>442</v>
      </c>
      <c r="H2448" s="6">
        <v>3147</v>
      </c>
      <c r="I2448" s="6"/>
      <c r="J2448" s="5"/>
      <c r="K2448" s="6"/>
      <c r="L2448" s="6"/>
      <c r="M2448" s="6"/>
    </row>
    <row r="2449" spans="1:13" ht="30" x14ac:dyDescent="0.25">
      <c r="A2449" s="5" t="s">
        <v>262</v>
      </c>
      <c r="B2449" s="5" t="s">
        <v>139</v>
      </c>
      <c r="C2449" s="5" t="s">
        <v>273</v>
      </c>
      <c r="D2449" s="5" t="s">
        <v>7281</v>
      </c>
      <c r="E2449" s="8" t="s">
        <v>7282</v>
      </c>
      <c r="F2449" s="8" t="s">
        <v>7283</v>
      </c>
      <c r="G2449" s="5" t="s">
        <v>442</v>
      </c>
      <c r="H2449" s="6">
        <v>13902</v>
      </c>
      <c r="I2449" s="6"/>
      <c r="J2449" s="5"/>
      <c r="K2449" s="6"/>
      <c r="L2449" s="6"/>
      <c r="M2449" s="6"/>
    </row>
    <row r="2450" spans="1:13" x14ac:dyDescent="0.25">
      <c r="A2450" s="5" t="s">
        <v>262</v>
      </c>
      <c r="B2450" s="5" t="s">
        <v>139</v>
      </c>
      <c r="C2450" s="5" t="s">
        <v>273</v>
      </c>
      <c r="D2450" s="5" t="s">
        <v>7284</v>
      </c>
      <c r="E2450" s="8" t="s">
        <v>7285</v>
      </c>
      <c r="F2450" s="8" t="s">
        <v>7286</v>
      </c>
      <c r="G2450" s="5" t="s">
        <v>442</v>
      </c>
      <c r="H2450" s="6">
        <v>13538</v>
      </c>
      <c r="I2450" s="6"/>
      <c r="J2450" s="5"/>
      <c r="K2450" s="6"/>
      <c r="L2450" s="6"/>
      <c r="M2450" s="6"/>
    </row>
    <row r="2451" spans="1:13" x14ac:dyDescent="0.25">
      <c r="A2451" s="5" t="s">
        <v>262</v>
      </c>
      <c r="B2451" s="5" t="s">
        <v>139</v>
      </c>
      <c r="C2451" s="5" t="s">
        <v>273</v>
      </c>
      <c r="D2451" s="5" t="s">
        <v>7287</v>
      </c>
      <c r="E2451" s="8" t="s">
        <v>6765</v>
      </c>
      <c r="F2451" s="8" t="s">
        <v>7288</v>
      </c>
      <c r="G2451" s="5" t="s">
        <v>442</v>
      </c>
      <c r="H2451" s="6">
        <v>5000</v>
      </c>
      <c r="I2451" s="6"/>
      <c r="J2451" s="5"/>
      <c r="K2451" s="6"/>
      <c r="L2451" s="6"/>
      <c r="M2451" s="6"/>
    </row>
    <row r="2452" spans="1:13" x14ac:dyDescent="0.25">
      <c r="A2452" s="5" t="s">
        <v>262</v>
      </c>
      <c r="B2452" s="5" t="s">
        <v>139</v>
      </c>
      <c r="C2452" s="5" t="s">
        <v>273</v>
      </c>
      <c r="D2452" s="5" t="s">
        <v>7289</v>
      </c>
      <c r="E2452" s="8" t="s">
        <v>6765</v>
      </c>
      <c r="F2452" s="8" t="s">
        <v>7290</v>
      </c>
      <c r="G2452" s="5" t="s">
        <v>442</v>
      </c>
      <c r="H2452" s="6">
        <v>5000</v>
      </c>
      <c r="I2452" s="6"/>
      <c r="J2452" s="5"/>
      <c r="K2452" s="6"/>
      <c r="L2452" s="6"/>
      <c r="M2452" s="6"/>
    </row>
    <row r="2453" spans="1:13" x14ac:dyDescent="0.25">
      <c r="A2453" s="5" t="s">
        <v>262</v>
      </c>
      <c r="B2453" s="5" t="s">
        <v>139</v>
      </c>
      <c r="C2453" s="5" t="s">
        <v>273</v>
      </c>
      <c r="D2453" s="5" t="s">
        <v>7291</v>
      </c>
      <c r="E2453" s="8" t="s">
        <v>6765</v>
      </c>
      <c r="F2453" s="8" t="s">
        <v>7292</v>
      </c>
      <c r="G2453" s="5" t="s">
        <v>442</v>
      </c>
      <c r="H2453" s="6">
        <v>5000</v>
      </c>
      <c r="I2453" s="6"/>
      <c r="J2453" s="5"/>
      <c r="K2453" s="6">
        <v>5000</v>
      </c>
      <c r="L2453" s="6"/>
      <c r="M2453" s="6">
        <v>5000</v>
      </c>
    </row>
    <row r="2454" spans="1:13" ht="30" x14ac:dyDescent="0.25">
      <c r="A2454" s="5" t="s">
        <v>262</v>
      </c>
      <c r="B2454" s="5" t="s">
        <v>139</v>
      </c>
      <c r="C2454" s="5" t="s">
        <v>273</v>
      </c>
      <c r="D2454" s="5" t="s">
        <v>7293</v>
      </c>
      <c r="E2454" s="8" t="s">
        <v>7294</v>
      </c>
      <c r="F2454" s="8" t="s">
        <v>7295</v>
      </c>
      <c r="G2454" s="5" t="s">
        <v>442</v>
      </c>
      <c r="H2454" s="6">
        <v>4400</v>
      </c>
      <c r="I2454" s="6">
        <v>4400</v>
      </c>
      <c r="J2454" s="7">
        <v>1</v>
      </c>
      <c r="K2454" s="6"/>
      <c r="L2454" s="6"/>
      <c r="M2454" s="6">
        <v>4400</v>
      </c>
    </row>
    <row r="2455" spans="1:13" ht="30" x14ac:dyDescent="0.25">
      <c r="A2455" s="5" t="s">
        <v>262</v>
      </c>
      <c r="B2455" s="5" t="s">
        <v>139</v>
      </c>
      <c r="C2455" s="5" t="s">
        <v>273</v>
      </c>
      <c r="D2455" s="5" t="s">
        <v>7296</v>
      </c>
      <c r="E2455" s="8" t="s">
        <v>6765</v>
      </c>
      <c r="F2455" s="8" t="s">
        <v>7297</v>
      </c>
      <c r="G2455" s="5" t="s">
        <v>442</v>
      </c>
      <c r="H2455" s="6">
        <v>5000</v>
      </c>
      <c r="I2455" s="6"/>
      <c r="J2455" s="5"/>
      <c r="K2455" s="6"/>
      <c r="L2455" s="6"/>
      <c r="M2455" s="6"/>
    </row>
    <row r="2456" spans="1:13" ht="30" x14ac:dyDescent="0.25">
      <c r="A2456" s="5" t="s">
        <v>262</v>
      </c>
      <c r="B2456" s="5" t="s">
        <v>139</v>
      </c>
      <c r="C2456" s="5" t="s">
        <v>273</v>
      </c>
      <c r="D2456" s="5" t="s">
        <v>7298</v>
      </c>
      <c r="E2456" s="8" t="s">
        <v>7299</v>
      </c>
      <c r="F2456" s="8" t="s">
        <v>5471</v>
      </c>
      <c r="G2456" s="5" t="s">
        <v>442</v>
      </c>
      <c r="H2456" s="6">
        <v>9520</v>
      </c>
      <c r="I2456" s="6"/>
      <c r="J2456" s="5"/>
      <c r="K2456" s="6"/>
      <c r="L2456" s="6"/>
      <c r="M2456" s="6"/>
    </row>
    <row r="2457" spans="1:13" x14ac:dyDescent="0.25">
      <c r="A2457" s="5" t="s">
        <v>262</v>
      </c>
      <c r="B2457" s="5" t="s">
        <v>139</v>
      </c>
      <c r="C2457" s="5" t="s">
        <v>273</v>
      </c>
      <c r="D2457" s="5" t="s">
        <v>7300</v>
      </c>
      <c r="E2457" s="8" t="s">
        <v>7301</v>
      </c>
      <c r="F2457" s="8" t="s">
        <v>7302</v>
      </c>
      <c r="G2457" s="5" t="s">
        <v>442</v>
      </c>
      <c r="H2457" s="6">
        <v>13993</v>
      </c>
      <c r="I2457" s="6"/>
      <c r="J2457" s="5"/>
      <c r="K2457" s="6"/>
      <c r="L2457" s="6"/>
      <c r="M2457" s="6"/>
    </row>
    <row r="2458" spans="1:13" x14ac:dyDescent="0.25">
      <c r="A2458" s="5" t="s">
        <v>262</v>
      </c>
      <c r="B2458" s="5" t="s">
        <v>139</v>
      </c>
      <c r="C2458" s="5" t="s">
        <v>273</v>
      </c>
      <c r="D2458" s="5" t="s">
        <v>7303</v>
      </c>
      <c r="E2458" s="8" t="s">
        <v>7304</v>
      </c>
      <c r="F2458" s="8" t="s">
        <v>7305</v>
      </c>
      <c r="G2458" s="5" t="s">
        <v>442</v>
      </c>
      <c r="H2458" s="6">
        <v>7500</v>
      </c>
      <c r="I2458" s="6"/>
      <c r="J2458" s="5"/>
      <c r="K2458" s="6"/>
      <c r="L2458" s="6"/>
      <c r="M2458" s="6"/>
    </row>
    <row r="2459" spans="1:13" ht="30" x14ac:dyDescent="0.25">
      <c r="A2459" s="5" t="s">
        <v>262</v>
      </c>
      <c r="B2459" s="5" t="s">
        <v>139</v>
      </c>
      <c r="C2459" s="5" t="s">
        <v>273</v>
      </c>
      <c r="D2459" s="5" t="s">
        <v>7306</v>
      </c>
      <c r="E2459" s="8" t="s">
        <v>7307</v>
      </c>
      <c r="F2459" s="8" t="s">
        <v>7308</v>
      </c>
      <c r="G2459" s="5" t="s">
        <v>442</v>
      </c>
      <c r="H2459" s="6">
        <v>20000</v>
      </c>
      <c r="I2459" s="6"/>
      <c r="J2459" s="5"/>
      <c r="K2459" s="6"/>
      <c r="L2459" s="6"/>
      <c r="M2459" s="6"/>
    </row>
    <row r="2460" spans="1:13" x14ac:dyDescent="0.25">
      <c r="A2460" s="5" t="s">
        <v>262</v>
      </c>
      <c r="B2460" s="5" t="s">
        <v>139</v>
      </c>
      <c r="C2460" s="5" t="s">
        <v>273</v>
      </c>
      <c r="D2460" s="5" t="s">
        <v>7309</v>
      </c>
      <c r="E2460" s="8" t="s">
        <v>7310</v>
      </c>
      <c r="F2460" s="8" t="s">
        <v>7311</v>
      </c>
      <c r="G2460" s="5" t="s">
        <v>442</v>
      </c>
      <c r="H2460" s="6">
        <v>9135</v>
      </c>
      <c r="I2460" s="6"/>
      <c r="J2460" s="5"/>
      <c r="K2460" s="6"/>
      <c r="L2460" s="6"/>
      <c r="M2460" s="6"/>
    </row>
    <row r="2461" spans="1:13" ht="30" x14ac:dyDescent="0.25">
      <c r="A2461" s="5" t="s">
        <v>262</v>
      </c>
      <c r="B2461" s="5" t="s">
        <v>139</v>
      </c>
      <c r="C2461" s="5" t="s">
        <v>273</v>
      </c>
      <c r="D2461" s="5" t="s">
        <v>7312</v>
      </c>
      <c r="E2461" s="8" t="s">
        <v>7313</v>
      </c>
      <c r="F2461" s="8" t="s">
        <v>7314</v>
      </c>
      <c r="G2461" s="5" t="s">
        <v>442</v>
      </c>
      <c r="H2461" s="6">
        <v>3560</v>
      </c>
      <c r="I2461" s="6"/>
      <c r="J2461" s="5"/>
      <c r="K2461" s="6"/>
      <c r="L2461" s="6"/>
      <c r="M2461" s="6"/>
    </row>
    <row r="2462" spans="1:13" ht="30" x14ac:dyDescent="0.25">
      <c r="A2462" s="5" t="s">
        <v>262</v>
      </c>
      <c r="B2462" s="5" t="s">
        <v>139</v>
      </c>
      <c r="C2462" s="5" t="s">
        <v>273</v>
      </c>
      <c r="D2462" s="5" t="s">
        <v>7315</v>
      </c>
      <c r="E2462" s="8" t="s">
        <v>7316</v>
      </c>
      <c r="F2462" s="8" t="s">
        <v>7317</v>
      </c>
      <c r="G2462" s="5" t="s">
        <v>442</v>
      </c>
      <c r="H2462" s="6">
        <v>5340</v>
      </c>
      <c r="I2462" s="6"/>
      <c r="J2462" s="5"/>
      <c r="K2462" s="6"/>
      <c r="L2462" s="6"/>
      <c r="M2462" s="6"/>
    </row>
    <row r="2463" spans="1:13" x14ac:dyDescent="0.25">
      <c r="A2463" s="5" t="s">
        <v>262</v>
      </c>
      <c r="B2463" s="5" t="s">
        <v>139</v>
      </c>
      <c r="C2463" s="5" t="s">
        <v>273</v>
      </c>
      <c r="D2463" s="5" t="s">
        <v>7318</v>
      </c>
      <c r="E2463" s="8" t="s">
        <v>6765</v>
      </c>
      <c r="F2463" s="8" t="s">
        <v>7319</v>
      </c>
      <c r="G2463" s="5" t="s">
        <v>442</v>
      </c>
      <c r="H2463" s="6">
        <v>5000</v>
      </c>
      <c r="I2463" s="6"/>
      <c r="J2463" s="5"/>
      <c r="K2463" s="6"/>
      <c r="L2463" s="6"/>
      <c r="M2463" s="6"/>
    </row>
    <row r="2464" spans="1:13" ht="30" x14ac:dyDescent="0.25">
      <c r="A2464" s="5" t="s">
        <v>262</v>
      </c>
      <c r="B2464" s="5" t="s">
        <v>139</v>
      </c>
      <c r="C2464" s="5" t="s">
        <v>273</v>
      </c>
      <c r="D2464" s="5" t="s">
        <v>7320</v>
      </c>
      <c r="E2464" s="8" t="s">
        <v>7321</v>
      </c>
      <c r="F2464" s="8" t="s">
        <v>7322</v>
      </c>
      <c r="G2464" s="5" t="s">
        <v>442</v>
      </c>
      <c r="H2464" s="6">
        <v>7350</v>
      </c>
      <c r="I2464" s="6"/>
      <c r="J2464" s="5"/>
      <c r="K2464" s="6"/>
      <c r="L2464" s="6"/>
      <c r="M2464" s="6"/>
    </row>
    <row r="2465" spans="1:13" x14ac:dyDescent="0.25">
      <c r="A2465" s="5" t="s">
        <v>262</v>
      </c>
      <c r="B2465" s="5" t="s">
        <v>139</v>
      </c>
      <c r="C2465" s="5" t="s">
        <v>273</v>
      </c>
      <c r="D2465" s="5" t="s">
        <v>7323</v>
      </c>
      <c r="E2465" s="8" t="s">
        <v>7324</v>
      </c>
      <c r="F2465" s="8" t="s">
        <v>7325</v>
      </c>
      <c r="G2465" s="5" t="s">
        <v>442</v>
      </c>
      <c r="H2465" s="6">
        <v>6100</v>
      </c>
      <c r="I2465" s="6"/>
      <c r="J2465" s="5"/>
      <c r="K2465" s="6"/>
      <c r="L2465" s="6"/>
      <c r="M2465" s="6"/>
    </row>
    <row r="2466" spans="1:13" x14ac:dyDescent="0.25">
      <c r="A2466" s="5" t="s">
        <v>262</v>
      </c>
      <c r="B2466" s="5" t="s">
        <v>139</v>
      </c>
      <c r="C2466" s="5" t="s">
        <v>273</v>
      </c>
      <c r="D2466" s="5" t="s">
        <v>7326</v>
      </c>
      <c r="E2466" s="8" t="s">
        <v>7327</v>
      </c>
      <c r="F2466" s="8" t="s">
        <v>7328</v>
      </c>
      <c r="G2466" s="5" t="s">
        <v>442</v>
      </c>
      <c r="H2466" s="6">
        <v>6900</v>
      </c>
      <c r="I2466" s="6"/>
      <c r="J2466" s="5"/>
      <c r="K2466" s="6"/>
      <c r="L2466" s="6"/>
      <c r="M2466" s="6"/>
    </row>
    <row r="2467" spans="1:13" ht="30" x14ac:dyDescent="0.25">
      <c r="A2467" s="5" t="s">
        <v>262</v>
      </c>
      <c r="B2467" s="5" t="s">
        <v>139</v>
      </c>
      <c r="C2467" s="5" t="s">
        <v>273</v>
      </c>
      <c r="D2467" s="5" t="s">
        <v>7329</v>
      </c>
      <c r="E2467" s="8" t="s">
        <v>7330</v>
      </c>
      <c r="F2467" s="8" t="s">
        <v>7331</v>
      </c>
      <c r="G2467" s="5" t="s">
        <v>442</v>
      </c>
      <c r="H2467" s="6">
        <v>13993</v>
      </c>
      <c r="I2467" s="6"/>
      <c r="J2467" s="5"/>
      <c r="K2467" s="6"/>
      <c r="L2467" s="6"/>
      <c r="M2467" s="6"/>
    </row>
    <row r="2468" spans="1:13" ht="30" x14ac:dyDescent="0.25">
      <c r="A2468" s="5" t="s">
        <v>262</v>
      </c>
      <c r="B2468" s="5" t="s">
        <v>139</v>
      </c>
      <c r="C2468" s="5" t="s">
        <v>273</v>
      </c>
      <c r="D2468" s="5" t="s">
        <v>7332</v>
      </c>
      <c r="E2468" s="8" t="s">
        <v>7333</v>
      </c>
      <c r="F2468" s="8" t="s">
        <v>7334</v>
      </c>
      <c r="G2468" s="5" t="s">
        <v>442</v>
      </c>
      <c r="H2468" s="6">
        <v>3990</v>
      </c>
      <c r="I2468" s="6"/>
      <c r="J2468" s="5"/>
      <c r="K2468" s="6"/>
      <c r="L2468" s="6"/>
      <c r="M2468" s="6"/>
    </row>
    <row r="2469" spans="1:13" ht="30" x14ac:dyDescent="0.25">
      <c r="A2469" s="5" t="s">
        <v>262</v>
      </c>
      <c r="B2469" s="5" t="s">
        <v>139</v>
      </c>
      <c r="C2469" s="5" t="s">
        <v>273</v>
      </c>
      <c r="D2469" s="5" t="s">
        <v>7335</v>
      </c>
      <c r="E2469" s="8" t="s">
        <v>7336</v>
      </c>
      <c r="F2469" s="8" t="s">
        <v>7337</v>
      </c>
      <c r="G2469" s="5" t="s">
        <v>442</v>
      </c>
      <c r="H2469" s="6">
        <v>6000</v>
      </c>
      <c r="I2469" s="6"/>
      <c r="J2469" s="5"/>
      <c r="K2469" s="6"/>
      <c r="L2469" s="6"/>
      <c r="M2469" s="6"/>
    </row>
    <row r="2470" spans="1:13" x14ac:dyDescent="0.25">
      <c r="A2470" s="5" t="s">
        <v>262</v>
      </c>
      <c r="B2470" s="5" t="s">
        <v>139</v>
      </c>
      <c r="C2470" s="5" t="s">
        <v>273</v>
      </c>
      <c r="D2470" s="5" t="s">
        <v>7338</v>
      </c>
      <c r="E2470" s="8" t="s">
        <v>7339</v>
      </c>
      <c r="F2470" s="8" t="s">
        <v>7340</v>
      </c>
      <c r="G2470" s="5" t="s">
        <v>442</v>
      </c>
      <c r="H2470" s="6">
        <v>10000</v>
      </c>
      <c r="I2470" s="6"/>
      <c r="J2470" s="5"/>
      <c r="K2470" s="6"/>
      <c r="L2470" s="6"/>
      <c r="M2470" s="6"/>
    </row>
    <row r="2471" spans="1:13" x14ac:dyDescent="0.25">
      <c r="A2471" s="5" t="s">
        <v>262</v>
      </c>
      <c r="B2471" s="5" t="s">
        <v>139</v>
      </c>
      <c r="C2471" s="5" t="s">
        <v>273</v>
      </c>
      <c r="D2471" s="5" t="s">
        <v>7341</v>
      </c>
      <c r="E2471" s="8" t="s">
        <v>6765</v>
      </c>
      <c r="F2471" s="8" t="s">
        <v>7342</v>
      </c>
      <c r="G2471" s="5" t="s">
        <v>442</v>
      </c>
      <c r="H2471" s="6">
        <v>7000</v>
      </c>
      <c r="I2471" s="6"/>
      <c r="J2471" s="5"/>
      <c r="K2471" s="6"/>
      <c r="L2471" s="6"/>
      <c r="M2471" s="6"/>
    </row>
    <row r="2472" spans="1:13" x14ac:dyDescent="0.25">
      <c r="A2472" s="5" t="s">
        <v>262</v>
      </c>
      <c r="B2472" s="5" t="s">
        <v>139</v>
      </c>
      <c r="C2472" s="5" t="s">
        <v>273</v>
      </c>
      <c r="D2472" s="5" t="s">
        <v>7343</v>
      </c>
      <c r="E2472" s="8" t="s">
        <v>7344</v>
      </c>
      <c r="F2472" s="8" t="s">
        <v>7345</v>
      </c>
      <c r="G2472" s="5" t="s">
        <v>442</v>
      </c>
      <c r="H2472" s="6">
        <v>10000</v>
      </c>
      <c r="I2472" s="6"/>
      <c r="J2472" s="5"/>
      <c r="K2472" s="6"/>
      <c r="L2472" s="6"/>
      <c r="M2472" s="6"/>
    </row>
    <row r="2473" spans="1:13" ht="30" x14ac:dyDescent="0.25">
      <c r="A2473" s="5" t="s">
        <v>262</v>
      </c>
      <c r="B2473" s="5" t="s">
        <v>139</v>
      </c>
      <c r="C2473" s="5" t="s">
        <v>277</v>
      </c>
      <c r="D2473" s="5" t="s">
        <v>7346</v>
      </c>
      <c r="E2473" s="8" t="s">
        <v>7347</v>
      </c>
      <c r="F2473" s="8" t="s">
        <v>5127</v>
      </c>
      <c r="G2473" s="5" t="s">
        <v>442</v>
      </c>
      <c r="H2473" s="6">
        <v>38765691</v>
      </c>
      <c r="I2473" s="6">
        <v>9392950</v>
      </c>
      <c r="J2473" s="7">
        <v>0.24229999999999999</v>
      </c>
      <c r="K2473" s="6"/>
      <c r="L2473" s="6">
        <v>7297151</v>
      </c>
      <c r="M2473" s="6">
        <v>16690101</v>
      </c>
    </row>
    <row r="2474" spans="1:13" ht="30" x14ac:dyDescent="0.25">
      <c r="A2474" s="5" t="s">
        <v>262</v>
      </c>
      <c r="B2474" s="5" t="s">
        <v>139</v>
      </c>
      <c r="C2474" s="5" t="s">
        <v>277</v>
      </c>
      <c r="D2474" s="5" t="s">
        <v>7348</v>
      </c>
      <c r="E2474" s="8" t="s">
        <v>7349</v>
      </c>
      <c r="F2474" s="8" t="s">
        <v>5127</v>
      </c>
      <c r="G2474" s="5" t="s">
        <v>442</v>
      </c>
      <c r="H2474" s="6">
        <v>6122335</v>
      </c>
      <c r="I2474" s="6">
        <v>1761714</v>
      </c>
      <c r="J2474" s="7">
        <v>0.2878</v>
      </c>
      <c r="K2474" s="6">
        <v>99748</v>
      </c>
      <c r="L2474" s="6"/>
      <c r="M2474" s="6">
        <v>1861462</v>
      </c>
    </row>
    <row r="2475" spans="1:13" ht="30" x14ac:dyDescent="0.25">
      <c r="A2475" s="5" t="s">
        <v>262</v>
      </c>
      <c r="B2475" s="5" t="s">
        <v>139</v>
      </c>
      <c r="C2475" s="5" t="s">
        <v>277</v>
      </c>
      <c r="D2475" s="5" t="s">
        <v>7350</v>
      </c>
      <c r="E2475" s="8" t="s">
        <v>7351</v>
      </c>
      <c r="F2475" s="8" t="s">
        <v>5127</v>
      </c>
      <c r="G2475" s="5" t="s">
        <v>442</v>
      </c>
      <c r="H2475" s="6">
        <v>3111447</v>
      </c>
      <c r="I2475" s="6">
        <v>729311</v>
      </c>
      <c r="J2475" s="7">
        <v>0.2344</v>
      </c>
      <c r="K2475" s="6"/>
      <c r="L2475" s="6"/>
      <c r="M2475" s="6">
        <v>729311</v>
      </c>
    </row>
    <row r="2476" spans="1:13" ht="30" x14ac:dyDescent="0.25">
      <c r="A2476" s="5" t="s">
        <v>262</v>
      </c>
      <c r="B2476" s="5" t="s">
        <v>139</v>
      </c>
      <c r="C2476" s="5" t="s">
        <v>277</v>
      </c>
      <c r="D2476" s="5" t="s">
        <v>7352</v>
      </c>
      <c r="E2476" s="8" t="s">
        <v>7353</v>
      </c>
      <c r="F2476" s="8" t="s">
        <v>5127</v>
      </c>
      <c r="G2476" s="5" t="s">
        <v>442</v>
      </c>
      <c r="H2476" s="6">
        <v>6441611</v>
      </c>
      <c r="I2476" s="6">
        <v>1512540</v>
      </c>
      <c r="J2476" s="7">
        <v>0.23480000000000001</v>
      </c>
      <c r="K2476" s="6">
        <v>149609</v>
      </c>
      <c r="L2476" s="6"/>
      <c r="M2476" s="6">
        <v>1662149</v>
      </c>
    </row>
    <row r="2477" spans="1:13" ht="30" x14ac:dyDescent="0.25">
      <c r="A2477" s="5" t="s">
        <v>262</v>
      </c>
      <c r="B2477" s="5" t="s">
        <v>139</v>
      </c>
      <c r="C2477" s="5" t="s">
        <v>277</v>
      </c>
      <c r="D2477" s="5" t="s">
        <v>7354</v>
      </c>
      <c r="E2477" s="8" t="s">
        <v>7355</v>
      </c>
      <c r="F2477" s="8" t="s">
        <v>5127</v>
      </c>
      <c r="G2477" s="5" t="s">
        <v>442</v>
      </c>
      <c r="H2477" s="6">
        <v>6195916</v>
      </c>
      <c r="I2477" s="6">
        <v>1932896</v>
      </c>
      <c r="J2477" s="7">
        <v>0.312</v>
      </c>
      <c r="K2477" s="6"/>
      <c r="L2477" s="6"/>
      <c r="M2477" s="6">
        <v>1932896</v>
      </c>
    </row>
    <row r="2478" spans="1:13" ht="30" x14ac:dyDescent="0.25">
      <c r="A2478" s="5" t="s">
        <v>262</v>
      </c>
      <c r="B2478" s="5" t="s">
        <v>139</v>
      </c>
      <c r="C2478" s="5" t="s">
        <v>279</v>
      </c>
      <c r="D2478" s="5" t="s">
        <v>7356</v>
      </c>
      <c r="E2478" s="8" t="s">
        <v>7357</v>
      </c>
      <c r="F2478" s="8" t="s">
        <v>5127</v>
      </c>
      <c r="G2478" s="5" t="s">
        <v>442</v>
      </c>
      <c r="H2478" s="6">
        <v>7007881</v>
      </c>
      <c r="I2478" s="6">
        <v>1099683</v>
      </c>
      <c r="J2478" s="7">
        <v>0.15690000000000001</v>
      </c>
      <c r="K2478" s="6"/>
      <c r="L2478" s="6"/>
      <c r="M2478" s="6">
        <v>1099683</v>
      </c>
    </row>
    <row r="2479" spans="1:13" x14ac:dyDescent="0.25">
      <c r="A2479" s="5" t="s">
        <v>262</v>
      </c>
      <c r="B2479" s="5" t="s">
        <v>139</v>
      </c>
      <c r="C2479" s="5" t="s">
        <v>282</v>
      </c>
      <c r="D2479" s="5" t="s">
        <v>7358</v>
      </c>
      <c r="E2479" s="8" t="s">
        <v>7359</v>
      </c>
      <c r="F2479" s="8" t="s">
        <v>7360</v>
      </c>
      <c r="G2479" s="5" t="s">
        <v>442</v>
      </c>
      <c r="H2479" s="6">
        <v>184075</v>
      </c>
      <c r="I2479" s="6">
        <v>72115</v>
      </c>
      <c r="J2479" s="7">
        <v>0.39179999999999998</v>
      </c>
      <c r="K2479" s="6"/>
      <c r="L2479" s="6"/>
      <c r="M2479" s="6">
        <v>72115</v>
      </c>
    </row>
    <row r="2480" spans="1:13" x14ac:dyDescent="0.25">
      <c r="A2480" s="5" t="s">
        <v>262</v>
      </c>
      <c r="B2480" s="5" t="s">
        <v>139</v>
      </c>
      <c r="C2480" s="5" t="s">
        <v>282</v>
      </c>
      <c r="D2480" s="5" t="s">
        <v>7361</v>
      </c>
      <c r="E2480" s="8" t="s">
        <v>7362</v>
      </c>
      <c r="F2480" s="8" t="s">
        <v>7363</v>
      </c>
      <c r="G2480" s="5" t="s">
        <v>442</v>
      </c>
      <c r="H2480" s="6">
        <v>177467</v>
      </c>
      <c r="I2480" s="6">
        <v>89084</v>
      </c>
      <c r="J2480" s="7">
        <v>0.502</v>
      </c>
      <c r="K2480" s="6"/>
      <c r="L2480" s="6"/>
      <c r="M2480" s="6">
        <v>89084</v>
      </c>
    </row>
    <row r="2481" spans="1:13" ht="30" x14ac:dyDescent="0.25">
      <c r="A2481" s="5" t="s">
        <v>262</v>
      </c>
      <c r="B2481" s="5" t="s">
        <v>139</v>
      </c>
      <c r="C2481" s="5" t="s">
        <v>282</v>
      </c>
      <c r="D2481" s="5" t="s">
        <v>7364</v>
      </c>
      <c r="E2481" s="8" t="s">
        <v>7365</v>
      </c>
      <c r="F2481" s="8" t="s">
        <v>7366</v>
      </c>
      <c r="G2481" s="5" t="s">
        <v>442</v>
      </c>
      <c r="H2481" s="6">
        <v>84831</v>
      </c>
      <c r="I2481" s="6"/>
      <c r="J2481" s="5"/>
      <c r="K2481" s="6"/>
      <c r="L2481" s="6"/>
      <c r="M2481" s="6"/>
    </row>
    <row r="2482" spans="1:13" ht="60" x14ac:dyDescent="0.25">
      <c r="A2482" s="5" t="s">
        <v>262</v>
      </c>
      <c r="B2482" s="5" t="s">
        <v>139</v>
      </c>
      <c r="C2482" s="5" t="s">
        <v>282</v>
      </c>
      <c r="D2482" s="5" t="s">
        <v>7367</v>
      </c>
      <c r="E2482" s="8" t="s">
        <v>7368</v>
      </c>
      <c r="F2482" s="8" t="s">
        <v>7369</v>
      </c>
      <c r="G2482" s="5" t="s">
        <v>442</v>
      </c>
      <c r="H2482" s="6">
        <v>238301</v>
      </c>
      <c r="I2482" s="6"/>
      <c r="J2482" s="5"/>
      <c r="K2482" s="6"/>
      <c r="L2482" s="6"/>
      <c r="M2482" s="6"/>
    </row>
    <row r="2483" spans="1:13" ht="45" x14ac:dyDescent="0.25">
      <c r="A2483" s="5" t="s">
        <v>262</v>
      </c>
      <c r="B2483" s="5" t="s">
        <v>139</v>
      </c>
      <c r="C2483" s="5" t="s">
        <v>287</v>
      </c>
      <c r="D2483" s="5" t="s">
        <v>7370</v>
      </c>
      <c r="E2483" s="8" t="s">
        <v>7371</v>
      </c>
      <c r="F2483" s="8" t="s">
        <v>5127</v>
      </c>
      <c r="G2483" s="5" t="s">
        <v>442</v>
      </c>
      <c r="H2483" s="6">
        <v>6139000</v>
      </c>
      <c r="I2483" s="6">
        <v>1953368</v>
      </c>
      <c r="J2483" s="7">
        <v>0.31819999999999998</v>
      </c>
      <c r="K2483" s="6"/>
      <c r="L2483" s="6"/>
      <c r="M2483" s="6">
        <v>1953368</v>
      </c>
    </row>
    <row r="2484" spans="1:13" x14ac:dyDescent="0.25">
      <c r="A2484" s="5" t="s">
        <v>262</v>
      </c>
      <c r="B2484" s="5" t="s">
        <v>139</v>
      </c>
      <c r="C2484" s="5" t="s">
        <v>289</v>
      </c>
      <c r="D2484" s="5" t="s">
        <v>7372</v>
      </c>
      <c r="E2484" s="8" t="s">
        <v>7373</v>
      </c>
      <c r="F2484" s="8" t="s">
        <v>7374</v>
      </c>
      <c r="G2484" s="5" t="s">
        <v>442</v>
      </c>
      <c r="H2484" s="6">
        <v>195583</v>
      </c>
      <c r="I2484" s="6">
        <v>139901</v>
      </c>
      <c r="J2484" s="7">
        <v>0.71530000000000005</v>
      </c>
      <c r="K2484" s="6"/>
      <c r="L2484" s="6"/>
      <c r="M2484" s="6">
        <v>139901</v>
      </c>
    </row>
    <row r="2485" spans="1:13" ht="45" x14ac:dyDescent="0.25">
      <c r="A2485" s="5" t="s">
        <v>262</v>
      </c>
      <c r="B2485" s="5" t="s">
        <v>139</v>
      </c>
      <c r="C2485" s="5" t="s">
        <v>289</v>
      </c>
      <c r="D2485" s="5" t="s">
        <v>7375</v>
      </c>
      <c r="E2485" s="8" t="s">
        <v>7376</v>
      </c>
      <c r="F2485" s="8" t="s">
        <v>7377</v>
      </c>
      <c r="G2485" s="5" t="s">
        <v>442</v>
      </c>
      <c r="H2485" s="6">
        <v>234954</v>
      </c>
      <c r="I2485" s="6">
        <v>170246</v>
      </c>
      <c r="J2485" s="7">
        <v>0.72460000000000002</v>
      </c>
      <c r="K2485" s="6"/>
      <c r="L2485" s="6"/>
      <c r="M2485" s="6">
        <v>170246</v>
      </c>
    </row>
    <row r="2486" spans="1:13" x14ac:dyDescent="0.25">
      <c r="A2486" s="5" t="s">
        <v>262</v>
      </c>
      <c r="B2486" s="5" t="s">
        <v>139</v>
      </c>
      <c r="C2486" s="5" t="s">
        <v>289</v>
      </c>
      <c r="D2486" s="5" t="s">
        <v>7378</v>
      </c>
      <c r="E2486" s="8" t="s">
        <v>7379</v>
      </c>
      <c r="F2486" s="8" t="s">
        <v>7380</v>
      </c>
      <c r="G2486" s="5" t="s">
        <v>446</v>
      </c>
      <c r="H2486" s="6">
        <v>30000</v>
      </c>
      <c r="I2486" s="6">
        <v>30000</v>
      </c>
      <c r="J2486" s="7">
        <v>1</v>
      </c>
      <c r="K2486" s="6"/>
      <c r="L2486" s="6"/>
      <c r="M2486" s="6">
        <v>30000</v>
      </c>
    </row>
    <row r="2487" spans="1:13" ht="30" x14ac:dyDescent="0.25">
      <c r="A2487" s="5" t="s">
        <v>262</v>
      </c>
      <c r="B2487" s="5" t="s">
        <v>139</v>
      </c>
      <c r="C2487" s="5" t="s">
        <v>289</v>
      </c>
      <c r="D2487" s="5" t="s">
        <v>7381</v>
      </c>
      <c r="E2487" s="8" t="s">
        <v>7382</v>
      </c>
      <c r="F2487" s="8" t="s">
        <v>7383</v>
      </c>
      <c r="G2487" s="5" t="s">
        <v>442</v>
      </c>
      <c r="H2487" s="6">
        <v>199850</v>
      </c>
      <c r="I2487" s="6">
        <v>116874</v>
      </c>
      <c r="J2487" s="7">
        <v>0.58479999999999999</v>
      </c>
      <c r="K2487" s="6"/>
      <c r="L2487" s="6"/>
      <c r="M2487" s="6">
        <v>116874</v>
      </c>
    </row>
    <row r="2488" spans="1:13" ht="30" x14ac:dyDescent="0.25">
      <c r="A2488" s="5" t="s">
        <v>262</v>
      </c>
      <c r="B2488" s="5" t="s">
        <v>139</v>
      </c>
      <c r="C2488" s="5" t="s">
        <v>289</v>
      </c>
      <c r="D2488" s="5" t="s">
        <v>7384</v>
      </c>
      <c r="E2488" s="8" t="s">
        <v>7385</v>
      </c>
      <c r="F2488" s="8" t="s">
        <v>7386</v>
      </c>
      <c r="G2488" s="5" t="s">
        <v>446</v>
      </c>
      <c r="H2488" s="6">
        <v>28112</v>
      </c>
      <c r="I2488" s="6">
        <v>28112</v>
      </c>
      <c r="J2488" s="7">
        <v>1</v>
      </c>
      <c r="K2488" s="6"/>
      <c r="L2488" s="6"/>
      <c r="M2488" s="6">
        <v>28112</v>
      </c>
    </row>
    <row r="2489" spans="1:13" x14ac:dyDescent="0.25">
      <c r="A2489" s="5" t="s">
        <v>262</v>
      </c>
      <c r="B2489" s="5" t="s">
        <v>139</v>
      </c>
      <c r="C2489" s="5" t="s">
        <v>289</v>
      </c>
      <c r="D2489" s="5" t="s">
        <v>7387</v>
      </c>
      <c r="E2489" s="8" t="s">
        <v>7388</v>
      </c>
      <c r="F2489" s="8" t="s">
        <v>7389</v>
      </c>
      <c r="G2489" s="5" t="s">
        <v>446</v>
      </c>
      <c r="H2489" s="6">
        <v>28967</v>
      </c>
      <c r="I2489" s="6">
        <v>28967</v>
      </c>
      <c r="J2489" s="7">
        <v>1</v>
      </c>
      <c r="K2489" s="6"/>
      <c r="L2489" s="6"/>
      <c r="M2489" s="6">
        <v>28967</v>
      </c>
    </row>
    <row r="2490" spans="1:13" ht="30" x14ac:dyDescent="0.25">
      <c r="A2490" s="5" t="s">
        <v>262</v>
      </c>
      <c r="B2490" s="5" t="s">
        <v>139</v>
      </c>
      <c r="C2490" s="5" t="s">
        <v>289</v>
      </c>
      <c r="D2490" s="5" t="s">
        <v>7390</v>
      </c>
      <c r="E2490" s="8" t="s">
        <v>7391</v>
      </c>
      <c r="F2490" s="8" t="s">
        <v>7392</v>
      </c>
      <c r="G2490" s="5" t="s">
        <v>442</v>
      </c>
      <c r="H2490" s="6">
        <v>234990</v>
      </c>
      <c r="I2490" s="6">
        <v>78330</v>
      </c>
      <c r="J2490" s="7">
        <v>0.33329999999999999</v>
      </c>
      <c r="K2490" s="6"/>
      <c r="L2490" s="6"/>
      <c r="M2490" s="6">
        <v>78330</v>
      </c>
    </row>
    <row r="2491" spans="1:13" ht="30" x14ac:dyDescent="0.25">
      <c r="A2491" s="5" t="s">
        <v>262</v>
      </c>
      <c r="B2491" s="5" t="s">
        <v>139</v>
      </c>
      <c r="C2491" s="5" t="s">
        <v>289</v>
      </c>
      <c r="D2491" s="5" t="s">
        <v>7393</v>
      </c>
      <c r="E2491" s="8" t="s">
        <v>7394</v>
      </c>
      <c r="F2491" s="8" t="s">
        <v>7395</v>
      </c>
      <c r="G2491" s="5" t="s">
        <v>446</v>
      </c>
      <c r="H2491" s="6">
        <v>25227</v>
      </c>
      <c r="I2491" s="6">
        <v>25227</v>
      </c>
      <c r="J2491" s="7">
        <v>1</v>
      </c>
      <c r="K2491" s="6"/>
      <c r="L2491" s="6"/>
      <c r="M2491" s="6">
        <v>25227</v>
      </c>
    </row>
    <row r="2492" spans="1:13" x14ac:dyDescent="0.25">
      <c r="A2492" s="5" t="s">
        <v>262</v>
      </c>
      <c r="B2492" s="5" t="s">
        <v>139</v>
      </c>
      <c r="C2492" s="5" t="s">
        <v>289</v>
      </c>
      <c r="D2492" s="5" t="s">
        <v>7396</v>
      </c>
      <c r="E2492" s="8" t="s">
        <v>7397</v>
      </c>
      <c r="F2492" s="8" t="s">
        <v>7398</v>
      </c>
      <c r="G2492" s="5" t="s">
        <v>442</v>
      </c>
      <c r="H2492" s="6">
        <v>223206</v>
      </c>
      <c r="I2492" s="6">
        <v>74401</v>
      </c>
      <c r="J2492" s="7">
        <v>0.33329999999999999</v>
      </c>
      <c r="K2492" s="6"/>
      <c r="L2492" s="6"/>
      <c r="M2492" s="6">
        <v>74401</v>
      </c>
    </row>
    <row r="2493" spans="1:13" ht="30" x14ac:dyDescent="0.25">
      <c r="A2493" s="5" t="s">
        <v>262</v>
      </c>
      <c r="B2493" s="5" t="s">
        <v>139</v>
      </c>
      <c r="C2493" s="5" t="s">
        <v>289</v>
      </c>
      <c r="D2493" s="5" t="s">
        <v>7399</v>
      </c>
      <c r="E2493" s="8" t="s">
        <v>7400</v>
      </c>
      <c r="F2493" s="8" t="s">
        <v>7401</v>
      </c>
      <c r="G2493" s="5" t="s">
        <v>442</v>
      </c>
      <c r="H2493" s="6">
        <v>198828</v>
      </c>
      <c r="I2493" s="6">
        <v>46874</v>
      </c>
      <c r="J2493" s="7">
        <v>0.23580000000000001</v>
      </c>
      <c r="K2493" s="6"/>
      <c r="L2493" s="6"/>
      <c r="M2493" s="6">
        <v>46874</v>
      </c>
    </row>
    <row r="2494" spans="1:13" x14ac:dyDescent="0.25">
      <c r="A2494" s="5" t="s">
        <v>262</v>
      </c>
      <c r="B2494" s="5" t="s">
        <v>139</v>
      </c>
      <c r="C2494" s="5" t="s">
        <v>289</v>
      </c>
      <c r="D2494" s="5" t="s">
        <v>7402</v>
      </c>
      <c r="E2494" s="8" t="s">
        <v>7403</v>
      </c>
      <c r="F2494" s="8" t="s">
        <v>7404</v>
      </c>
      <c r="G2494" s="5" t="s">
        <v>446</v>
      </c>
      <c r="H2494" s="6">
        <v>29966</v>
      </c>
      <c r="I2494" s="6">
        <v>29966</v>
      </c>
      <c r="J2494" s="7">
        <v>1</v>
      </c>
      <c r="K2494" s="6"/>
      <c r="L2494" s="6"/>
      <c r="M2494" s="6">
        <v>29966</v>
      </c>
    </row>
    <row r="2495" spans="1:13" x14ac:dyDescent="0.25">
      <c r="A2495" s="5" t="s">
        <v>262</v>
      </c>
      <c r="B2495" s="5" t="s">
        <v>139</v>
      </c>
      <c r="C2495" s="5" t="s">
        <v>289</v>
      </c>
      <c r="D2495" s="5" t="s">
        <v>7405</v>
      </c>
      <c r="E2495" s="8" t="s">
        <v>7406</v>
      </c>
      <c r="F2495" s="8" t="s">
        <v>506</v>
      </c>
      <c r="G2495" s="5" t="s">
        <v>446</v>
      </c>
      <c r="H2495" s="6">
        <v>22729</v>
      </c>
      <c r="I2495" s="6">
        <v>22729</v>
      </c>
      <c r="J2495" s="7">
        <v>1</v>
      </c>
      <c r="K2495" s="6"/>
      <c r="L2495" s="6"/>
      <c r="M2495" s="6">
        <v>22729</v>
      </c>
    </row>
    <row r="2496" spans="1:13" ht="30" x14ac:dyDescent="0.25">
      <c r="A2496" s="5" t="s">
        <v>262</v>
      </c>
      <c r="B2496" s="5" t="s">
        <v>139</v>
      </c>
      <c r="C2496" s="5" t="s">
        <v>289</v>
      </c>
      <c r="D2496" s="5" t="s">
        <v>7407</v>
      </c>
      <c r="E2496" s="8" t="s">
        <v>7408</v>
      </c>
      <c r="F2496" s="8" t="s">
        <v>7409</v>
      </c>
      <c r="G2496" s="5" t="s">
        <v>446</v>
      </c>
      <c r="H2496" s="6">
        <v>30000</v>
      </c>
      <c r="I2496" s="6">
        <v>30000</v>
      </c>
      <c r="J2496" s="7">
        <v>1</v>
      </c>
      <c r="K2496" s="6"/>
      <c r="L2496" s="6"/>
      <c r="M2496" s="6">
        <v>30000</v>
      </c>
    </row>
    <row r="2497" spans="1:13" ht="30" x14ac:dyDescent="0.25">
      <c r="A2497" s="5" t="s">
        <v>262</v>
      </c>
      <c r="B2497" s="5" t="s">
        <v>139</v>
      </c>
      <c r="C2497" s="5" t="s">
        <v>289</v>
      </c>
      <c r="D2497" s="5" t="s">
        <v>7410</v>
      </c>
      <c r="E2497" s="8" t="s">
        <v>7411</v>
      </c>
      <c r="F2497" s="8" t="s">
        <v>5127</v>
      </c>
      <c r="G2497" s="5" t="s">
        <v>442</v>
      </c>
      <c r="H2497" s="6">
        <v>33165000</v>
      </c>
      <c r="I2497" s="6">
        <v>6241703</v>
      </c>
      <c r="J2497" s="7">
        <v>0.18820000000000001</v>
      </c>
      <c r="K2497" s="6">
        <v>327539</v>
      </c>
      <c r="L2497" s="6"/>
      <c r="M2497" s="6">
        <v>6569241</v>
      </c>
    </row>
    <row r="2498" spans="1:13" x14ac:dyDescent="0.25">
      <c r="A2498" s="5" t="s">
        <v>262</v>
      </c>
      <c r="B2498" s="5" t="s">
        <v>139</v>
      </c>
      <c r="C2498" s="5" t="s">
        <v>289</v>
      </c>
      <c r="D2498" s="5" t="s">
        <v>7412</v>
      </c>
      <c r="E2498" s="8" t="s">
        <v>7413</v>
      </c>
      <c r="F2498" s="8" t="s">
        <v>7414</v>
      </c>
      <c r="G2498" s="5" t="s">
        <v>446</v>
      </c>
      <c r="H2498" s="6">
        <v>30000</v>
      </c>
      <c r="I2498" s="6">
        <v>30000</v>
      </c>
      <c r="J2498" s="7">
        <v>1</v>
      </c>
      <c r="K2498" s="6"/>
      <c r="L2498" s="6"/>
      <c r="M2498" s="6">
        <v>30000</v>
      </c>
    </row>
    <row r="2499" spans="1:13" ht="30" x14ac:dyDescent="0.25">
      <c r="A2499" s="5" t="s">
        <v>262</v>
      </c>
      <c r="B2499" s="5" t="s">
        <v>139</v>
      </c>
      <c r="C2499" s="5" t="s">
        <v>289</v>
      </c>
      <c r="D2499" s="5" t="s">
        <v>7415</v>
      </c>
      <c r="E2499" s="8" t="s">
        <v>7416</v>
      </c>
      <c r="F2499" s="8" t="s">
        <v>7417</v>
      </c>
      <c r="G2499" s="5" t="s">
        <v>446</v>
      </c>
      <c r="H2499" s="6">
        <v>75000</v>
      </c>
      <c r="I2499" s="6">
        <v>75000</v>
      </c>
      <c r="J2499" s="7">
        <v>1</v>
      </c>
      <c r="K2499" s="6"/>
      <c r="L2499" s="6"/>
      <c r="M2499" s="6">
        <v>75000</v>
      </c>
    </row>
    <row r="2500" spans="1:13" ht="30" x14ac:dyDescent="0.25">
      <c r="A2500" s="5" t="s">
        <v>262</v>
      </c>
      <c r="B2500" s="5" t="s">
        <v>139</v>
      </c>
      <c r="C2500" s="5" t="s">
        <v>289</v>
      </c>
      <c r="D2500" s="5" t="s">
        <v>7418</v>
      </c>
      <c r="E2500" s="8" t="s">
        <v>7419</v>
      </c>
      <c r="F2500" s="8" t="s">
        <v>7420</v>
      </c>
      <c r="G2500" s="5" t="s">
        <v>446</v>
      </c>
      <c r="H2500" s="6">
        <v>53135</v>
      </c>
      <c r="I2500" s="6">
        <v>53135</v>
      </c>
      <c r="J2500" s="7">
        <v>1</v>
      </c>
      <c r="K2500" s="6"/>
      <c r="L2500" s="6"/>
      <c r="M2500" s="6">
        <v>53135</v>
      </c>
    </row>
    <row r="2501" spans="1:13" x14ac:dyDescent="0.25">
      <c r="A2501" s="5" t="s">
        <v>262</v>
      </c>
      <c r="B2501" s="5" t="s">
        <v>139</v>
      </c>
      <c r="C2501" s="5" t="s">
        <v>289</v>
      </c>
      <c r="D2501" s="5" t="s">
        <v>7421</v>
      </c>
      <c r="E2501" s="8" t="s">
        <v>7422</v>
      </c>
      <c r="F2501" s="8" t="s">
        <v>7423</v>
      </c>
      <c r="G2501" s="5" t="s">
        <v>446</v>
      </c>
      <c r="H2501" s="6">
        <v>74352</v>
      </c>
      <c r="I2501" s="6">
        <v>74352</v>
      </c>
      <c r="J2501" s="7">
        <v>1</v>
      </c>
      <c r="K2501" s="6"/>
      <c r="L2501" s="6"/>
      <c r="M2501" s="6">
        <v>74352</v>
      </c>
    </row>
    <row r="2502" spans="1:13" ht="30" x14ac:dyDescent="0.25">
      <c r="A2502" s="5" t="s">
        <v>262</v>
      </c>
      <c r="B2502" s="5" t="s">
        <v>139</v>
      </c>
      <c r="C2502" s="5" t="s">
        <v>289</v>
      </c>
      <c r="D2502" s="5" t="s">
        <v>7424</v>
      </c>
      <c r="E2502" s="8" t="s">
        <v>7425</v>
      </c>
      <c r="F2502" s="8" t="s">
        <v>7426</v>
      </c>
      <c r="G2502" s="5" t="s">
        <v>446</v>
      </c>
      <c r="H2502" s="6">
        <v>75000</v>
      </c>
      <c r="I2502" s="6">
        <v>75000</v>
      </c>
      <c r="J2502" s="7">
        <v>1</v>
      </c>
      <c r="K2502" s="6"/>
      <c r="L2502" s="6"/>
      <c r="M2502" s="6">
        <v>75000</v>
      </c>
    </row>
    <row r="2503" spans="1:13" x14ac:dyDescent="0.25">
      <c r="A2503" s="5" t="s">
        <v>262</v>
      </c>
      <c r="B2503" s="5" t="s">
        <v>139</v>
      </c>
      <c r="C2503" s="5" t="s">
        <v>289</v>
      </c>
      <c r="D2503" s="5" t="s">
        <v>7427</v>
      </c>
      <c r="E2503" s="8" t="s">
        <v>7428</v>
      </c>
      <c r="F2503" s="8" t="s">
        <v>7429</v>
      </c>
      <c r="G2503" s="5" t="s">
        <v>446</v>
      </c>
      <c r="H2503" s="6">
        <v>75000</v>
      </c>
      <c r="I2503" s="6">
        <v>75000</v>
      </c>
      <c r="J2503" s="7">
        <v>1</v>
      </c>
      <c r="K2503" s="6"/>
      <c r="L2503" s="6"/>
      <c r="M2503" s="6">
        <v>75000</v>
      </c>
    </row>
    <row r="2504" spans="1:13" ht="30" x14ac:dyDescent="0.25">
      <c r="A2504" s="5" t="s">
        <v>262</v>
      </c>
      <c r="B2504" s="5" t="s">
        <v>139</v>
      </c>
      <c r="C2504" s="5" t="s">
        <v>289</v>
      </c>
      <c r="D2504" s="5" t="s">
        <v>7430</v>
      </c>
      <c r="E2504" s="8" t="s">
        <v>7431</v>
      </c>
      <c r="F2504" s="8" t="s">
        <v>7432</v>
      </c>
      <c r="G2504" s="5" t="s">
        <v>446</v>
      </c>
      <c r="H2504" s="6">
        <v>74886</v>
      </c>
      <c r="I2504" s="6">
        <v>74886</v>
      </c>
      <c r="J2504" s="7">
        <v>1</v>
      </c>
      <c r="K2504" s="6"/>
      <c r="L2504" s="6"/>
      <c r="M2504" s="6">
        <v>74886</v>
      </c>
    </row>
    <row r="2505" spans="1:13" ht="30" x14ac:dyDescent="0.25">
      <c r="A2505" s="5" t="s">
        <v>262</v>
      </c>
      <c r="B2505" s="5" t="s">
        <v>139</v>
      </c>
      <c r="C2505" s="5" t="s">
        <v>289</v>
      </c>
      <c r="D2505" s="5" t="s">
        <v>7433</v>
      </c>
      <c r="E2505" s="8" t="s">
        <v>7434</v>
      </c>
      <c r="F2505" s="8" t="s">
        <v>7435</v>
      </c>
      <c r="G2505" s="5" t="s">
        <v>446</v>
      </c>
      <c r="H2505" s="6">
        <v>69136</v>
      </c>
      <c r="I2505" s="6">
        <v>69136</v>
      </c>
      <c r="J2505" s="7">
        <v>1</v>
      </c>
      <c r="K2505" s="6"/>
      <c r="L2505" s="6"/>
      <c r="M2505" s="6">
        <v>69136</v>
      </c>
    </row>
    <row r="2506" spans="1:13" x14ac:dyDescent="0.25">
      <c r="A2506" s="5" t="s">
        <v>262</v>
      </c>
      <c r="B2506" s="5" t="s">
        <v>139</v>
      </c>
      <c r="C2506" s="5" t="s">
        <v>289</v>
      </c>
      <c r="D2506" s="5" t="s">
        <v>7436</v>
      </c>
      <c r="E2506" s="8" t="s">
        <v>7437</v>
      </c>
      <c r="F2506" s="8" t="s">
        <v>7438</v>
      </c>
      <c r="G2506" s="5" t="s">
        <v>446</v>
      </c>
      <c r="H2506" s="6">
        <v>75000</v>
      </c>
      <c r="I2506" s="6">
        <v>75000</v>
      </c>
      <c r="J2506" s="7">
        <v>1</v>
      </c>
      <c r="K2506" s="6"/>
      <c r="L2506" s="6"/>
      <c r="M2506" s="6">
        <v>75000</v>
      </c>
    </row>
    <row r="2507" spans="1:13" ht="45" x14ac:dyDescent="0.25">
      <c r="A2507" s="5" t="s">
        <v>262</v>
      </c>
      <c r="B2507" s="5" t="s">
        <v>139</v>
      </c>
      <c r="C2507" s="5" t="s">
        <v>289</v>
      </c>
      <c r="D2507" s="5" t="s">
        <v>7439</v>
      </c>
      <c r="E2507" s="8" t="s">
        <v>7440</v>
      </c>
      <c r="F2507" s="8" t="s">
        <v>452</v>
      </c>
      <c r="G2507" s="5" t="s">
        <v>446</v>
      </c>
      <c r="H2507" s="6">
        <v>30000</v>
      </c>
      <c r="I2507" s="6">
        <v>30000</v>
      </c>
      <c r="J2507" s="7">
        <v>1</v>
      </c>
      <c r="K2507" s="6"/>
      <c r="L2507" s="6"/>
      <c r="M2507" s="6">
        <v>30000</v>
      </c>
    </row>
    <row r="2508" spans="1:13" ht="30" x14ac:dyDescent="0.25">
      <c r="A2508" s="5" t="s">
        <v>262</v>
      </c>
      <c r="B2508" s="5" t="s">
        <v>139</v>
      </c>
      <c r="C2508" s="5" t="s">
        <v>289</v>
      </c>
      <c r="D2508" s="5" t="s">
        <v>7441</v>
      </c>
      <c r="E2508" s="8" t="s">
        <v>7442</v>
      </c>
      <c r="F2508" s="8" t="s">
        <v>7443</v>
      </c>
      <c r="G2508" s="5" t="s">
        <v>446</v>
      </c>
      <c r="H2508" s="6">
        <v>30000</v>
      </c>
      <c r="I2508" s="6">
        <v>30000</v>
      </c>
      <c r="J2508" s="7">
        <v>1</v>
      </c>
      <c r="K2508" s="6"/>
      <c r="L2508" s="6"/>
      <c r="M2508" s="6">
        <v>30000</v>
      </c>
    </row>
    <row r="2509" spans="1:13" ht="30" x14ac:dyDescent="0.25">
      <c r="A2509" s="5" t="s">
        <v>262</v>
      </c>
      <c r="B2509" s="5" t="s">
        <v>139</v>
      </c>
      <c r="C2509" s="5" t="s">
        <v>289</v>
      </c>
      <c r="D2509" s="5" t="s">
        <v>7444</v>
      </c>
      <c r="E2509" s="8" t="s">
        <v>7445</v>
      </c>
      <c r="F2509" s="8" t="s">
        <v>7446</v>
      </c>
      <c r="G2509" s="5" t="s">
        <v>442</v>
      </c>
      <c r="H2509" s="6">
        <v>30000</v>
      </c>
      <c r="I2509" s="6"/>
      <c r="J2509" s="5"/>
      <c r="K2509" s="6"/>
      <c r="L2509" s="6"/>
      <c r="M2509" s="6"/>
    </row>
    <row r="2510" spans="1:13" ht="30" x14ac:dyDescent="0.25">
      <c r="A2510" s="5" t="s">
        <v>262</v>
      </c>
      <c r="B2510" s="5" t="s">
        <v>139</v>
      </c>
      <c r="C2510" s="5" t="s">
        <v>289</v>
      </c>
      <c r="D2510" s="5" t="s">
        <v>7447</v>
      </c>
      <c r="E2510" s="8" t="s">
        <v>7448</v>
      </c>
      <c r="F2510" s="8" t="s">
        <v>7449</v>
      </c>
      <c r="G2510" s="5" t="s">
        <v>446</v>
      </c>
      <c r="H2510" s="6">
        <v>30000</v>
      </c>
      <c r="I2510" s="6">
        <v>30000</v>
      </c>
      <c r="J2510" s="7">
        <v>1</v>
      </c>
      <c r="K2510" s="6"/>
      <c r="L2510" s="6"/>
      <c r="M2510" s="6">
        <v>30000</v>
      </c>
    </row>
    <row r="2511" spans="1:13" ht="30" x14ac:dyDescent="0.25">
      <c r="A2511" s="5" t="s">
        <v>262</v>
      </c>
      <c r="B2511" s="5" t="s">
        <v>139</v>
      </c>
      <c r="C2511" s="5" t="s">
        <v>289</v>
      </c>
      <c r="D2511" s="5" t="s">
        <v>7450</v>
      </c>
      <c r="E2511" s="8" t="s">
        <v>7451</v>
      </c>
      <c r="F2511" s="8" t="s">
        <v>7452</v>
      </c>
      <c r="G2511" s="5" t="s">
        <v>446</v>
      </c>
      <c r="H2511" s="6">
        <v>29990</v>
      </c>
      <c r="I2511" s="6">
        <v>29990</v>
      </c>
      <c r="J2511" s="7">
        <v>1</v>
      </c>
      <c r="K2511" s="6"/>
      <c r="L2511" s="6"/>
      <c r="M2511" s="6">
        <v>29990</v>
      </c>
    </row>
    <row r="2512" spans="1:13" ht="30" x14ac:dyDescent="0.25">
      <c r="A2512" s="5" t="s">
        <v>262</v>
      </c>
      <c r="B2512" s="5" t="s">
        <v>139</v>
      </c>
      <c r="C2512" s="5" t="s">
        <v>289</v>
      </c>
      <c r="D2512" s="5" t="s">
        <v>7453</v>
      </c>
      <c r="E2512" s="8" t="s">
        <v>7454</v>
      </c>
      <c r="F2512" s="8" t="s">
        <v>7455</v>
      </c>
      <c r="G2512" s="5" t="s">
        <v>446</v>
      </c>
      <c r="H2512" s="6">
        <v>30000</v>
      </c>
      <c r="I2512" s="6">
        <v>30000</v>
      </c>
      <c r="J2512" s="7">
        <v>1</v>
      </c>
      <c r="K2512" s="6"/>
      <c r="L2512" s="6"/>
      <c r="M2512" s="6">
        <v>30000</v>
      </c>
    </row>
    <row r="2513" spans="1:13" x14ac:dyDescent="0.25">
      <c r="A2513" s="5" t="s">
        <v>262</v>
      </c>
      <c r="B2513" s="5" t="s">
        <v>139</v>
      </c>
      <c r="C2513" s="5" t="s">
        <v>289</v>
      </c>
      <c r="D2513" s="5" t="s">
        <v>7456</v>
      </c>
      <c r="E2513" s="8" t="s">
        <v>7457</v>
      </c>
      <c r="F2513" s="8" t="s">
        <v>464</v>
      </c>
      <c r="G2513" s="5" t="s">
        <v>446</v>
      </c>
      <c r="H2513" s="6">
        <v>30000</v>
      </c>
      <c r="I2513" s="6">
        <v>30000</v>
      </c>
      <c r="J2513" s="7">
        <v>1</v>
      </c>
      <c r="K2513" s="6"/>
      <c r="L2513" s="6"/>
      <c r="M2513" s="6">
        <v>30000</v>
      </c>
    </row>
    <row r="2514" spans="1:13" x14ac:dyDescent="0.25">
      <c r="A2514" s="5" t="s">
        <v>262</v>
      </c>
      <c r="B2514" s="5" t="s">
        <v>139</v>
      </c>
      <c r="C2514" s="5" t="s">
        <v>289</v>
      </c>
      <c r="D2514" s="5" t="s">
        <v>7458</v>
      </c>
      <c r="E2514" s="8" t="s">
        <v>7459</v>
      </c>
      <c r="F2514" s="8" t="s">
        <v>705</v>
      </c>
      <c r="G2514" s="5" t="s">
        <v>442</v>
      </c>
      <c r="H2514" s="6">
        <v>30000</v>
      </c>
      <c r="I2514" s="6"/>
      <c r="J2514" s="5"/>
      <c r="K2514" s="6"/>
      <c r="L2514" s="6"/>
      <c r="M2514" s="6"/>
    </row>
    <row r="2515" spans="1:13" ht="30" x14ac:dyDescent="0.25">
      <c r="A2515" s="5" t="s">
        <v>262</v>
      </c>
      <c r="B2515" s="5" t="s">
        <v>139</v>
      </c>
      <c r="C2515" s="5" t="s">
        <v>289</v>
      </c>
      <c r="D2515" s="5" t="s">
        <v>7460</v>
      </c>
      <c r="E2515" s="8" t="s">
        <v>7461</v>
      </c>
      <c r="F2515" s="8" t="s">
        <v>7462</v>
      </c>
      <c r="G2515" s="5" t="s">
        <v>446</v>
      </c>
      <c r="H2515" s="6">
        <v>30000</v>
      </c>
      <c r="I2515" s="6">
        <v>30000</v>
      </c>
      <c r="J2515" s="7">
        <v>1</v>
      </c>
      <c r="K2515" s="6"/>
      <c r="L2515" s="6"/>
      <c r="M2515" s="6">
        <v>30000</v>
      </c>
    </row>
    <row r="2516" spans="1:13" ht="30" x14ac:dyDescent="0.25">
      <c r="A2516" s="5" t="s">
        <v>262</v>
      </c>
      <c r="B2516" s="5" t="s">
        <v>139</v>
      </c>
      <c r="C2516" s="5" t="s">
        <v>289</v>
      </c>
      <c r="D2516" s="5" t="s">
        <v>7463</v>
      </c>
      <c r="E2516" s="8" t="s">
        <v>7464</v>
      </c>
      <c r="F2516" s="8" t="s">
        <v>506</v>
      </c>
      <c r="G2516" s="5" t="s">
        <v>442</v>
      </c>
      <c r="H2516" s="6">
        <v>17841</v>
      </c>
      <c r="I2516" s="6"/>
      <c r="J2516" s="5"/>
      <c r="K2516" s="6"/>
      <c r="L2516" s="6"/>
      <c r="M2516" s="6"/>
    </row>
    <row r="2517" spans="1:13" x14ac:dyDescent="0.25">
      <c r="A2517" s="5" t="s">
        <v>262</v>
      </c>
      <c r="B2517" s="5" t="s">
        <v>139</v>
      </c>
      <c r="C2517" s="5" t="s">
        <v>289</v>
      </c>
      <c r="D2517" s="5" t="s">
        <v>7465</v>
      </c>
      <c r="E2517" s="8" t="s">
        <v>7466</v>
      </c>
      <c r="F2517" s="8" t="s">
        <v>7467</v>
      </c>
      <c r="G2517" s="5" t="s">
        <v>442</v>
      </c>
      <c r="H2517" s="6">
        <v>18945</v>
      </c>
      <c r="I2517" s="6"/>
      <c r="J2517" s="5"/>
      <c r="K2517" s="6">
        <v>18945</v>
      </c>
      <c r="L2517" s="6"/>
      <c r="M2517" s="6">
        <v>18945</v>
      </c>
    </row>
    <row r="2518" spans="1:13" ht="45" x14ac:dyDescent="0.25">
      <c r="A2518" s="5" t="s">
        <v>262</v>
      </c>
      <c r="B2518" s="5" t="s">
        <v>139</v>
      </c>
      <c r="C2518" s="5" t="s">
        <v>289</v>
      </c>
      <c r="D2518" s="5" t="s">
        <v>7468</v>
      </c>
      <c r="E2518" s="8" t="s">
        <v>7469</v>
      </c>
      <c r="F2518" s="8" t="s">
        <v>452</v>
      </c>
      <c r="G2518" s="5" t="s">
        <v>446</v>
      </c>
      <c r="H2518" s="6">
        <v>21855</v>
      </c>
      <c r="I2518" s="6">
        <v>21855</v>
      </c>
      <c r="J2518" s="7">
        <v>1</v>
      </c>
      <c r="K2518" s="6"/>
      <c r="L2518" s="6"/>
      <c r="M2518" s="6">
        <v>21855</v>
      </c>
    </row>
    <row r="2519" spans="1:13" x14ac:dyDescent="0.25">
      <c r="A2519" s="5" t="s">
        <v>262</v>
      </c>
      <c r="B2519" s="5" t="s">
        <v>139</v>
      </c>
      <c r="C2519" s="5" t="s">
        <v>289</v>
      </c>
      <c r="D2519" s="5" t="s">
        <v>7470</v>
      </c>
      <c r="E2519" s="8" t="s">
        <v>7471</v>
      </c>
      <c r="F2519" s="8" t="s">
        <v>7472</v>
      </c>
      <c r="G2519" s="5" t="s">
        <v>442</v>
      </c>
      <c r="H2519" s="6">
        <v>21369</v>
      </c>
      <c r="I2519" s="6"/>
      <c r="J2519" s="5"/>
      <c r="K2519" s="6"/>
      <c r="L2519" s="6"/>
      <c r="M2519" s="6"/>
    </row>
    <row r="2520" spans="1:13" x14ac:dyDescent="0.25">
      <c r="A2520" s="5" t="s">
        <v>262</v>
      </c>
      <c r="B2520" s="5" t="s">
        <v>139</v>
      </c>
      <c r="C2520" s="5" t="s">
        <v>289</v>
      </c>
      <c r="D2520" s="5" t="s">
        <v>7473</v>
      </c>
      <c r="E2520" s="8" t="s">
        <v>7474</v>
      </c>
      <c r="F2520" s="8" t="s">
        <v>7475</v>
      </c>
      <c r="G2520" s="5" t="s">
        <v>442</v>
      </c>
      <c r="H2520" s="6">
        <v>75000</v>
      </c>
      <c r="I2520" s="6"/>
      <c r="J2520" s="5"/>
      <c r="K2520" s="6"/>
      <c r="L2520" s="6"/>
      <c r="M2520" s="6"/>
    </row>
    <row r="2521" spans="1:13" ht="30" x14ac:dyDescent="0.25">
      <c r="A2521" s="5" t="s">
        <v>262</v>
      </c>
      <c r="B2521" s="5" t="s">
        <v>139</v>
      </c>
      <c r="C2521" s="5" t="s">
        <v>289</v>
      </c>
      <c r="D2521" s="5" t="s">
        <v>7476</v>
      </c>
      <c r="E2521" s="8" t="s">
        <v>7477</v>
      </c>
      <c r="F2521" s="8" t="s">
        <v>7478</v>
      </c>
      <c r="G2521" s="5" t="s">
        <v>442</v>
      </c>
      <c r="H2521" s="6">
        <v>75000</v>
      </c>
      <c r="I2521" s="6">
        <v>75000</v>
      </c>
      <c r="J2521" s="7">
        <v>1</v>
      </c>
      <c r="K2521" s="6"/>
      <c r="L2521" s="6"/>
      <c r="M2521" s="6">
        <v>75000</v>
      </c>
    </row>
    <row r="2522" spans="1:13" ht="30" x14ac:dyDescent="0.25">
      <c r="A2522" s="5" t="s">
        <v>262</v>
      </c>
      <c r="B2522" s="5" t="s">
        <v>139</v>
      </c>
      <c r="C2522" s="5" t="s">
        <v>289</v>
      </c>
      <c r="D2522" s="5" t="s">
        <v>7479</v>
      </c>
      <c r="E2522" s="8" t="s">
        <v>7480</v>
      </c>
      <c r="F2522" s="8" t="s">
        <v>7481</v>
      </c>
      <c r="G2522" s="5" t="s">
        <v>446</v>
      </c>
      <c r="H2522" s="6">
        <v>74162</v>
      </c>
      <c r="I2522" s="6">
        <v>74162</v>
      </c>
      <c r="J2522" s="7">
        <v>1</v>
      </c>
      <c r="K2522" s="6"/>
      <c r="L2522" s="6"/>
      <c r="M2522" s="6">
        <v>74162</v>
      </c>
    </row>
    <row r="2523" spans="1:13" ht="30" x14ac:dyDescent="0.25">
      <c r="A2523" s="5" t="s">
        <v>262</v>
      </c>
      <c r="B2523" s="5" t="s">
        <v>139</v>
      </c>
      <c r="C2523" s="5" t="s">
        <v>289</v>
      </c>
      <c r="D2523" s="5" t="s">
        <v>7482</v>
      </c>
      <c r="E2523" s="8" t="s">
        <v>7483</v>
      </c>
      <c r="F2523" s="8" t="s">
        <v>7435</v>
      </c>
      <c r="G2523" s="5" t="s">
        <v>442</v>
      </c>
      <c r="H2523" s="6">
        <v>39152</v>
      </c>
      <c r="I2523" s="6"/>
      <c r="J2523" s="5"/>
      <c r="K2523" s="6"/>
      <c r="L2523" s="6"/>
      <c r="M2523" s="6"/>
    </row>
    <row r="2524" spans="1:13" ht="30" x14ac:dyDescent="0.25">
      <c r="A2524" s="5" t="s">
        <v>262</v>
      </c>
      <c r="B2524" s="5" t="s">
        <v>139</v>
      </c>
      <c r="C2524" s="5" t="s">
        <v>289</v>
      </c>
      <c r="D2524" s="5" t="s">
        <v>7484</v>
      </c>
      <c r="E2524" s="8" t="s">
        <v>7485</v>
      </c>
      <c r="F2524" s="8" t="s">
        <v>7486</v>
      </c>
      <c r="G2524" s="5" t="s">
        <v>442</v>
      </c>
      <c r="H2524" s="6">
        <v>75000</v>
      </c>
      <c r="I2524" s="6"/>
      <c r="J2524" s="5"/>
      <c r="K2524" s="6"/>
      <c r="L2524" s="6"/>
      <c r="M2524" s="6"/>
    </row>
    <row r="2525" spans="1:13" x14ac:dyDescent="0.25">
      <c r="A2525" s="5" t="s">
        <v>262</v>
      </c>
      <c r="B2525" s="5" t="s">
        <v>139</v>
      </c>
      <c r="C2525" s="5" t="s">
        <v>289</v>
      </c>
      <c r="D2525" s="5" t="s">
        <v>7487</v>
      </c>
      <c r="E2525" s="8" t="s">
        <v>7488</v>
      </c>
      <c r="F2525" s="8" t="s">
        <v>7429</v>
      </c>
      <c r="G2525" s="5" t="s">
        <v>442</v>
      </c>
      <c r="H2525" s="6">
        <v>75000</v>
      </c>
      <c r="I2525" s="6"/>
      <c r="J2525" s="5"/>
      <c r="K2525" s="6"/>
      <c r="L2525" s="6"/>
      <c r="M2525" s="6"/>
    </row>
    <row r="2526" spans="1:13" x14ac:dyDescent="0.25">
      <c r="A2526" s="5" t="s">
        <v>262</v>
      </c>
      <c r="B2526" s="5" t="s">
        <v>139</v>
      </c>
      <c r="C2526" s="5" t="s">
        <v>289</v>
      </c>
      <c r="D2526" s="5" t="s">
        <v>7489</v>
      </c>
      <c r="E2526" s="8" t="s">
        <v>7490</v>
      </c>
      <c r="F2526" s="8" t="s">
        <v>7438</v>
      </c>
      <c r="G2526" s="5" t="s">
        <v>446</v>
      </c>
      <c r="H2526" s="6">
        <v>75000</v>
      </c>
      <c r="I2526" s="6">
        <v>75000</v>
      </c>
      <c r="J2526" s="7">
        <v>1</v>
      </c>
      <c r="K2526" s="6"/>
      <c r="L2526" s="6"/>
      <c r="M2526" s="6">
        <v>75000</v>
      </c>
    </row>
    <row r="2527" spans="1:13" x14ac:dyDescent="0.25">
      <c r="A2527" s="5" t="s">
        <v>262</v>
      </c>
      <c r="B2527" s="5" t="s">
        <v>139</v>
      </c>
      <c r="C2527" s="5" t="s">
        <v>289</v>
      </c>
      <c r="D2527" s="5" t="s">
        <v>7491</v>
      </c>
      <c r="E2527" s="8" t="s">
        <v>7492</v>
      </c>
      <c r="F2527" s="8" t="s">
        <v>506</v>
      </c>
      <c r="G2527" s="5" t="s">
        <v>442</v>
      </c>
      <c r="H2527" s="6">
        <v>19577</v>
      </c>
      <c r="I2527" s="6"/>
      <c r="J2527" s="5"/>
      <c r="K2527" s="6"/>
      <c r="L2527" s="6"/>
      <c r="M2527" s="6"/>
    </row>
    <row r="2528" spans="1:13" x14ac:dyDescent="0.25">
      <c r="A2528" s="5" t="s">
        <v>262</v>
      </c>
      <c r="B2528" s="5" t="s">
        <v>139</v>
      </c>
      <c r="C2528" s="5" t="s">
        <v>289</v>
      </c>
      <c r="D2528" s="5" t="s">
        <v>7493</v>
      </c>
      <c r="E2528" s="8" t="s">
        <v>7494</v>
      </c>
      <c r="F2528" s="8" t="s">
        <v>7495</v>
      </c>
      <c r="G2528" s="5" t="s">
        <v>442</v>
      </c>
      <c r="H2528" s="6">
        <v>30000</v>
      </c>
      <c r="I2528" s="6"/>
      <c r="J2528" s="5"/>
      <c r="K2528" s="6"/>
      <c r="L2528" s="6"/>
      <c r="M2528" s="6"/>
    </row>
    <row r="2529" spans="1:13" x14ac:dyDescent="0.25">
      <c r="A2529" s="5" t="s">
        <v>262</v>
      </c>
      <c r="B2529" s="5" t="s">
        <v>139</v>
      </c>
      <c r="C2529" s="5" t="s">
        <v>289</v>
      </c>
      <c r="D2529" s="5" t="s">
        <v>7496</v>
      </c>
      <c r="E2529" s="8" t="s">
        <v>7497</v>
      </c>
      <c r="F2529" s="8" t="s">
        <v>7495</v>
      </c>
      <c r="G2529" s="5" t="s">
        <v>442</v>
      </c>
      <c r="H2529" s="6">
        <v>30000</v>
      </c>
      <c r="I2529" s="6"/>
      <c r="J2529" s="5"/>
      <c r="K2529" s="6"/>
      <c r="L2529" s="6"/>
      <c r="M2529" s="6"/>
    </row>
    <row r="2530" spans="1:13" ht="30" x14ac:dyDescent="0.25">
      <c r="A2530" s="5" t="s">
        <v>262</v>
      </c>
      <c r="B2530" s="5" t="s">
        <v>139</v>
      </c>
      <c r="C2530" s="5" t="s">
        <v>289</v>
      </c>
      <c r="D2530" s="5" t="s">
        <v>7498</v>
      </c>
      <c r="E2530" s="8" t="s">
        <v>7499</v>
      </c>
      <c r="F2530" s="8" t="s">
        <v>7500</v>
      </c>
      <c r="G2530" s="5" t="s">
        <v>442</v>
      </c>
      <c r="H2530" s="6">
        <v>28698</v>
      </c>
      <c r="I2530" s="6"/>
      <c r="J2530" s="5"/>
      <c r="K2530" s="6"/>
      <c r="L2530" s="6"/>
      <c r="M2530" s="6"/>
    </row>
    <row r="2531" spans="1:13" ht="30" x14ac:dyDescent="0.25">
      <c r="A2531" s="5" t="s">
        <v>262</v>
      </c>
      <c r="B2531" s="5" t="s">
        <v>139</v>
      </c>
      <c r="C2531" s="5" t="s">
        <v>289</v>
      </c>
      <c r="D2531" s="5" t="s">
        <v>7501</v>
      </c>
      <c r="E2531" s="8" t="s">
        <v>7502</v>
      </c>
      <c r="F2531" s="8" t="s">
        <v>7503</v>
      </c>
      <c r="G2531" s="5" t="s">
        <v>442</v>
      </c>
      <c r="H2531" s="6">
        <v>28877</v>
      </c>
      <c r="I2531" s="6"/>
      <c r="J2531" s="5"/>
      <c r="K2531" s="6"/>
      <c r="L2531" s="6"/>
      <c r="M2531" s="6"/>
    </row>
    <row r="2532" spans="1:13" ht="30" x14ac:dyDescent="0.25">
      <c r="A2532" s="5" t="s">
        <v>262</v>
      </c>
      <c r="B2532" s="5" t="s">
        <v>139</v>
      </c>
      <c r="C2532" s="5" t="s">
        <v>289</v>
      </c>
      <c r="D2532" s="5" t="s">
        <v>7504</v>
      </c>
      <c r="E2532" s="8" t="s">
        <v>7505</v>
      </c>
      <c r="F2532" s="8" t="s">
        <v>7462</v>
      </c>
      <c r="G2532" s="5" t="s">
        <v>442</v>
      </c>
      <c r="H2532" s="6">
        <v>30000</v>
      </c>
      <c r="I2532" s="6"/>
      <c r="J2532" s="5"/>
      <c r="K2532" s="6"/>
      <c r="L2532" s="6"/>
      <c r="M2532" s="6"/>
    </row>
    <row r="2533" spans="1:13" ht="30" x14ac:dyDescent="0.25">
      <c r="A2533" s="5" t="s">
        <v>262</v>
      </c>
      <c r="B2533" s="5" t="s">
        <v>139</v>
      </c>
      <c r="C2533" s="5" t="s">
        <v>289</v>
      </c>
      <c r="D2533" s="5" t="s">
        <v>7506</v>
      </c>
      <c r="E2533" s="8" t="s">
        <v>7507</v>
      </c>
      <c r="F2533" s="8" t="s">
        <v>7508</v>
      </c>
      <c r="G2533" s="5" t="s">
        <v>442</v>
      </c>
      <c r="H2533" s="6">
        <v>30000</v>
      </c>
      <c r="I2533" s="6"/>
      <c r="J2533" s="5"/>
      <c r="K2533" s="6"/>
      <c r="L2533" s="6"/>
      <c r="M2533" s="6"/>
    </row>
    <row r="2534" spans="1:13" ht="30" x14ac:dyDescent="0.25">
      <c r="A2534" s="5" t="s">
        <v>262</v>
      </c>
      <c r="B2534" s="5" t="s">
        <v>139</v>
      </c>
      <c r="C2534" s="5" t="s">
        <v>289</v>
      </c>
      <c r="D2534" s="5" t="s">
        <v>7509</v>
      </c>
      <c r="E2534" s="8" t="s">
        <v>7510</v>
      </c>
      <c r="F2534" s="8" t="s">
        <v>7511</v>
      </c>
      <c r="G2534" s="5" t="s">
        <v>442</v>
      </c>
      <c r="H2534" s="6">
        <v>30000</v>
      </c>
      <c r="I2534" s="6"/>
      <c r="J2534" s="5"/>
      <c r="K2534" s="6"/>
      <c r="L2534" s="6"/>
      <c r="M2534" s="6"/>
    </row>
    <row r="2535" spans="1:13" ht="30" x14ac:dyDescent="0.25">
      <c r="A2535" s="5" t="s">
        <v>262</v>
      </c>
      <c r="B2535" s="5" t="s">
        <v>139</v>
      </c>
      <c r="C2535" s="5" t="s">
        <v>289</v>
      </c>
      <c r="D2535" s="5" t="s">
        <v>7512</v>
      </c>
      <c r="E2535" s="8" t="s">
        <v>7513</v>
      </c>
      <c r="F2535" s="8" t="s">
        <v>7455</v>
      </c>
      <c r="G2535" s="5" t="s">
        <v>442</v>
      </c>
      <c r="H2535" s="6">
        <v>30000</v>
      </c>
      <c r="I2535" s="6"/>
      <c r="J2535" s="5"/>
      <c r="K2535" s="6"/>
      <c r="L2535" s="6"/>
      <c r="M2535" s="6"/>
    </row>
    <row r="2536" spans="1:13" ht="30" x14ac:dyDescent="0.25">
      <c r="A2536" s="5" t="s">
        <v>262</v>
      </c>
      <c r="B2536" s="5" t="s">
        <v>139</v>
      </c>
      <c r="C2536" s="5" t="s">
        <v>289</v>
      </c>
      <c r="D2536" s="5" t="s">
        <v>7514</v>
      </c>
      <c r="E2536" s="8" t="s">
        <v>7515</v>
      </c>
      <c r="F2536" s="8" t="s">
        <v>7516</v>
      </c>
      <c r="G2536" s="5" t="s">
        <v>442</v>
      </c>
      <c r="H2536" s="6">
        <v>30000</v>
      </c>
      <c r="I2536" s="6"/>
      <c r="J2536" s="5"/>
      <c r="K2536" s="6"/>
      <c r="L2536" s="6"/>
      <c r="M2536" s="6"/>
    </row>
    <row r="2537" spans="1:13" ht="30" x14ac:dyDescent="0.25">
      <c r="A2537" s="5" t="s">
        <v>262</v>
      </c>
      <c r="B2537" s="5" t="s">
        <v>139</v>
      </c>
      <c r="C2537" s="5" t="s">
        <v>289</v>
      </c>
      <c r="D2537" s="5" t="s">
        <v>7517</v>
      </c>
      <c r="E2537" s="8" t="s">
        <v>7518</v>
      </c>
      <c r="F2537" s="8" t="s">
        <v>464</v>
      </c>
      <c r="G2537" s="5" t="s">
        <v>442</v>
      </c>
      <c r="H2537" s="6">
        <v>15402</v>
      </c>
      <c r="I2537" s="6"/>
      <c r="J2537" s="5"/>
      <c r="K2537" s="6"/>
      <c r="L2537" s="6"/>
      <c r="M2537" s="6"/>
    </row>
    <row r="2538" spans="1:13" x14ac:dyDescent="0.25">
      <c r="A2538" s="5" t="s">
        <v>262</v>
      </c>
      <c r="B2538" s="5" t="s">
        <v>139</v>
      </c>
      <c r="C2538" s="5" t="s">
        <v>291</v>
      </c>
      <c r="D2538" s="5" t="s">
        <v>7519</v>
      </c>
      <c r="E2538" s="8" t="s">
        <v>7520</v>
      </c>
      <c r="F2538" s="8" t="s">
        <v>7521</v>
      </c>
      <c r="G2538" s="5" t="s">
        <v>442</v>
      </c>
      <c r="H2538" s="6">
        <v>17500</v>
      </c>
      <c r="I2538" s="6">
        <v>13125</v>
      </c>
      <c r="J2538" s="7">
        <v>0.75</v>
      </c>
      <c r="K2538" s="6"/>
      <c r="L2538" s="6"/>
      <c r="M2538" s="6">
        <v>13125</v>
      </c>
    </row>
    <row r="2539" spans="1:13" x14ac:dyDescent="0.25">
      <c r="A2539" s="5" t="s">
        <v>262</v>
      </c>
      <c r="B2539" s="5" t="s">
        <v>139</v>
      </c>
      <c r="C2539" s="5" t="s">
        <v>291</v>
      </c>
      <c r="D2539" s="5" t="s">
        <v>7522</v>
      </c>
      <c r="E2539" s="8" t="s">
        <v>7523</v>
      </c>
      <c r="F2539" s="8" t="s">
        <v>7524</v>
      </c>
      <c r="G2539" s="5" t="s">
        <v>442</v>
      </c>
      <c r="H2539" s="6">
        <v>17500</v>
      </c>
      <c r="I2539" s="6">
        <v>13125</v>
      </c>
      <c r="J2539" s="7">
        <v>0.75</v>
      </c>
      <c r="K2539" s="6"/>
      <c r="L2539" s="6"/>
      <c r="M2539" s="6">
        <v>13125</v>
      </c>
    </row>
    <row r="2540" spans="1:13" x14ac:dyDescent="0.25">
      <c r="A2540" s="5" t="s">
        <v>262</v>
      </c>
      <c r="B2540" s="5" t="s">
        <v>139</v>
      </c>
      <c r="C2540" s="5" t="s">
        <v>291</v>
      </c>
      <c r="D2540" s="5" t="s">
        <v>7525</v>
      </c>
      <c r="E2540" s="8" t="s">
        <v>7526</v>
      </c>
      <c r="F2540" s="8" t="s">
        <v>7527</v>
      </c>
      <c r="G2540" s="5" t="s">
        <v>442</v>
      </c>
      <c r="H2540" s="6">
        <v>17500</v>
      </c>
      <c r="I2540" s="6">
        <v>13125</v>
      </c>
      <c r="J2540" s="7">
        <v>0.75</v>
      </c>
      <c r="K2540" s="6"/>
      <c r="L2540" s="6"/>
      <c r="M2540" s="6">
        <v>13125</v>
      </c>
    </row>
    <row r="2541" spans="1:13" x14ac:dyDescent="0.25">
      <c r="A2541" s="5" t="s">
        <v>262</v>
      </c>
      <c r="B2541" s="5" t="s">
        <v>139</v>
      </c>
      <c r="C2541" s="5" t="s">
        <v>291</v>
      </c>
      <c r="D2541" s="5" t="s">
        <v>7528</v>
      </c>
      <c r="E2541" s="8" t="s">
        <v>7529</v>
      </c>
      <c r="F2541" s="8" t="s">
        <v>7530</v>
      </c>
      <c r="G2541" s="5" t="s">
        <v>442</v>
      </c>
      <c r="H2541" s="6">
        <v>17500</v>
      </c>
      <c r="I2541" s="6">
        <v>13125</v>
      </c>
      <c r="J2541" s="7">
        <v>0.75</v>
      </c>
      <c r="K2541" s="6"/>
      <c r="L2541" s="6"/>
      <c r="M2541" s="6">
        <v>13125</v>
      </c>
    </row>
    <row r="2542" spans="1:13" x14ac:dyDescent="0.25">
      <c r="A2542" s="5" t="s">
        <v>262</v>
      </c>
      <c r="B2542" s="5" t="s">
        <v>139</v>
      </c>
      <c r="C2542" s="5" t="s">
        <v>291</v>
      </c>
      <c r="D2542" s="5" t="s">
        <v>7531</v>
      </c>
      <c r="E2542" s="8" t="s">
        <v>7532</v>
      </c>
      <c r="F2542" s="8" t="s">
        <v>7533</v>
      </c>
      <c r="G2542" s="5" t="s">
        <v>442</v>
      </c>
      <c r="H2542" s="6">
        <v>17500</v>
      </c>
      <c r="I2542" s="6">
        <v>13125</v>
      </c>
      <c r="J2542" s="7">
        <v>0.75</v>
      </c>
      <c r="K2542" s="6"/>
      <c r="L2542" s="6"/>
      <c r="M2542" s="6">
        <v>13125</v>
      </c>
    </row>
    <row r="2543" spans="1:13" x14ac:dyDescent="0.25">
      <c r="A2543" s="5" t="s">
        <v>262</v>
      </c>
      <c r="B2543" s="5" t="s">
        <v>139</v>
      </c>
      <c r="C2543" s="5" t="s">
        <v>291</v>
      </c>
      <c r="D2543" s="5" t="s">
        <v>7534</v>
      </c>
      <c r="E2543" s="8" t="s">
        <v>7535</v>
      </c>
      <c r="F2543" s="8" t="s">
        <v>7536</v>
      </c>
      <c r="G2543" s="5" t="s">
        <v>442</v>
      </c>
      <c r="H2543" s="6">
        <v>17500</v>
      </c>
      <c r="I2543" s="6">
        <v>13125</v>
      </c>
      <c r="J2543" s="7">
        <v>0.75</v>
      </c>
      <c r="K2543" s="6"/>
      <c r="L2543" s="6"/>
      <c r="M2543" s="6">
        <v>13125</v>
      </c>
    </row>
    <row r="2544" spans="1:13" x14ac:dyDescent="0.25">
      <c r="A2544" s="5" t="s">
        <v>262</v>
      </c>
      <c r="B2544" s="5" t="s">
        <v>139</v>
      </c>
      <c r="C2544" s="5" t="s">
        <v>291</v>
      </c>
      <c r="D2544" s="5" t="s">
        <v>7537</v>
      </c>
      <c r="E2544" s="8" t="s">
        <v>7538</v>
      </c>
      <c r="F2544" s="8" t="s">
        <v>7539</v>
      </c>
      <c r="G2544" s="5" t="s">
        <v>442</v>
      </c>
      <c r="H2544" s="6">
        <v>17500</v>
      </c>
      <c r="I2544" s="6">
        <v>13125</v>
      </c>
      <c r="J2544" s="7">
        <v>0.75</v>
      </c>
      <c r="K2544" s="6"/>
      <c r="L2544" s="6"/>
      <c r="M2544" s="6">
        <v>13125</v>
      </c>
    </row>
    <row r="2545" spans="1:13" x14ac:dyDescent="0.25">
      <c r="A2545" s="5" t="s">
        <v>262</v>
      </c>
      <c r="B2545" s="5" t="s">
        <v>139</v>
      </c>
      <c r="C2545" s="5" t="s">
        <v>291</v>
      </c>
      <c r="D2545" s="5" t="s">
        <v>7540</v>
      </c>
      <c r="E2545" s="8" t="s">
        <v>7541</v>
      </c>
      <c r="F2545" s="8" t="s">
        <v>7542</v>
      </c>
      <c r="G2545" s="5" t="s">
        <v>442</v>
      </c>
      <c r="H2545" s="6">
        <v>17500</v>
      </c>
      <c r="I2545" s="6">
        <v>13125</v>
      </c>
      <c r="J2545" s="7">
        <v>0.75</v>
      </c>
      <c r="K2545" s="6"/>
      <c r="L2545" s="6"/>
      <c r="M2545" s="6">
        <v>13125</v>
      </c>
    </row>
    <row r="2546" spans="1:13" x14ac:dyDescent="0.25">
      <c r="A2546" s="5" t="s">
        <v>262</v>
      </c>
      <c r="B2546" s="5" t="s">
        <v>139</v>
      </c>
      <c r="C2546" s="5" t="s">
        <v>291</v>
      </c>
      <c r="D2546" s="5" t="s">
        <v>7543</v>
      </c>
      <c r="E2546" s="8" t="s">
        <v>7544</v>
      </c>
      <c r="F2546" s="8" t="s">
        <v>7545</v>
      </c>
      <c r="G2546" s="5" t="s">
        <v>442</v>
      </c>
      <c r="H2546" s="6">
        <v>17500</v>
      </c>
      <c r="I2546" s="6">
        <v>13125</v>
      </c>
      <c r="J2546" s="7">
        <v>0.75</v>
      </c>
      <c r="K2546" s="6"/>
      <c r="L2546" s="6"/>
      <c r="M2546" s="6">
        <v>13125</v>
      </c>
    </row>
    <row r="2547" spans="1:13" x14ac:dyDescent="0.25">
      <c r="A2547" s="5" t="s">
        <v>262</v>
      </c>
      <c r="B2547" s="5" t="s">
        <v>139</v>
      </c>
      <c r="C2547" s="5" t="s">
        <v>291</v>
      </c>
      <c r="D2547" s="5" t="s">
        <v>7546</v>
      </c>
      <c r="E2547" s="8" t="s">
        <v>7547</v>
      </c>
      <c r="F2547" s="8" t="s">
        <v>7548</v>
      </c>
      <c r="G2547" s="5" t="s">
        <v>442</v>
      </c>
      <c r="H2547" s="6">
        <v>17500</v>
      </c>
      <c r="I2547" s="6">
        <v>13125</v>
      </c>
      <c r="J2547" s="7">
        <v>0.75</v>
      </c>
      <c r="K2547" s="6"/>
      <c r="L2547" s="6"/>
      <c r="M2547" s="6">
        <v>13125</v>
      </c>
    </row>
    <row r="2548" spans="1:13" ht="45" x14ac:dyDescent="0.25">
      <c r="A2548" s="5" t="s">
        <v>262</v>
      </c>
      <c r="B2548" s="5" t="s">
        <v>139</v>
      </c>
      <c r="C2548" s="5" t="s">
        <v>291</v>
      </c>
      <c r="D2548" s="5" t="s">
        <v>7549</v>
      </c>
      <c r="E2548" s="8" t="s">
        <v>7550</v>
      </c>
      <c r="F2548" s="8" t="s">
        <v>7551</v>
      </c>
      <c r="G2548" s="5" t="s">
        <v>442</v>
      </c>
      <c r="H2548" s="6">
        <v>17500</v>
      </c>
      <c r="I2548" s="6">
        <v>13125</v>
      </c>
      <c r="J2548" s="7">
        <v>0.75</v>
      </c>
      <c r="K2548" s="6"/>
      <c r="L2548" s="6"/>
      <c r="M2548" s="6">
        <v>13125</v>
      </c>
    </row>
    <row r="2549" spans="1:13" ht="30" x14ac:dyDescent="0.25">
      <c r="A2549" s="5" t="s">
        <v>262</v>
      </c>
      <c r="B2549" s="5" t="s">
        <v>139</v>
      </c>
      <c r="C2549" s="5" t="s">
        <v>291</v>
      </c>
      <c r="D2549" s="5" t="s">
        <v>7552</v>
      </c>
      <c r="E2549" s="8" t="s">
        <v>7553</v>
      </c>
      <c r="F2549" s="8" t="s">
        <v>7554</v>
      </c>
      <c r="G2549" s="5" t="s">
        <v>442</v>
      </c>
      <c r="H2549" s="6">
        <v>17500</v>
      </c>
      <c r="I2549" s="6">
        <v>13125</v>
      </c>
      <c r="J2549" s="7">
        <v>0.75</v>
      </c>
      <c r="K2549" s="6"/>
      <c r="L2549" s="6"/>
      <c r="M2549" s="6">
        <v>13125</v>
      </c>
    </row>
    <row r="2550" spans="1:13" x14ac:dyDescent="0.25">
      <c r="A2550" s="5" t="s">
        <v>262</v>
      </c>
      <c r="B2550" s="5" t="s">
        <v>139</v>
      </c>
      <c r="C2550" s="5" t="s">
        <v>291</v>
      </c>
      <c r="D2550" s="5" t="s">
        <v>7555</v>
      </c>
      <c r="E2550" s="8" t="s">
        <v>7556</v>
      </c>
      <c r="F2550" s="8" t="s">
        <v>7557</v>
      </c>
      <c r="G2550" s="5" t="s">
        <v>442</v>
      </c>
      <c r="H2550" s="6">
        <v>17500</v>
      </c>
      <c r="I2550" s="6">
        <v>13125</v>
      </c>
      <c r="J2550" s="7">
        <v>0.75</v>
      </c>
      <c r="K2550" s="6"/>
      <c r="L2550" s="6"/>
      <c r="M2550" s="6">
        <v>13125</v>
      </c>
    </row>
    <row r="2551" spans="1:13" x14ac:dyDescent="0.25">
      <c r="A2551" s="5" t="s">
        <v>262</v>
      </c>
      <c r="B2551" s="5" t="s">
        <v>139</v>
      </c>
      <c r="C2551" s="5" t="s">
        <v>291</v>
      </c>
      <c r="D2551" s="5" t="s">
        <v>7558</v>
      </c>
      <c r="E2551" s="8" t="s">
        <v>7559</v>
      </c>
      <c r="F2551" s="8" t="s">
        <v>7560</v>
      </c>
      <c r="G2551" s="5" t="s">
        <v>442</v>
      </c>
      <c r="H2551" s="6">
        <v>17500</v>
      </c>
      <c r="I2551" s="6">
        <v>13125</v>
      </c>
      <c r="J2551" s="7">
        <v>0.75</v>
      </c>
      <c r="K2551" s="6"/>
      <c r="L2551" s="6"/>
      <c r="M2551" s="6">
        <v>13125</v>
      </c>
    </row>
    <row r="2552" spans="1:13" x14ac:dyDescent="0.25">
      <c r="A2552" s="5" t="s">
        <v>262</v>
      </c>
      <c r="B2552" s="5" t="s">
        <v>139</v>
      </c>
      <c r="C2552" s="5" t="s">
        <v>291</v>
      </c>
      <c r="D2552" s="5" t="s">
        <v>7561</v>
      </c>
      <c r="E2552" s="8" t="s">
        <v>7562</v>
      </c>
      <c r="F2552" s="8" t="s">
        <v>7563</v>
      </c>
      <c r="G2552" s="5" t="s">
        <v>442</v>
      </c>
      <c r="H2552" s="6">
        <v>17500</v>
      </c>
      <c r="I2552" s="6">
        <v>13125</v>
      </c>
      <c r="J2552" s="7">
        <v>0.75</v>
      </c>
      <c r="K2552" s="6"/>
      <c r="L2552" s="6"/>
      <c r="M2552" s="6">
        <v>13125</v>
      </c>
    </row>
    <row r="2553" spans="1:13" ht="30" x14ac:dyDescent="0.25">
      <c r="A2553" s="5" t="s">
        <v>262</v>
      </c>
      <c r="B2553" s="5" t="s">
        <v>139</v>
      </c>
      <c r="C2553" s="5" t="s">
        <v>291</v>
      </c>
      <c r="D2553" s="5" t="s">
        <v>7564</v>
      </c>
      <c r="E2553" s="8" t="s">
        <v>7565</v>
      </c>
      <c r="F2553" s="8" t="s">
        <v>6104</v>
      </c>
      <c r="G2553" s="5" t="s">
        <v>442</v>
      </c>
      <c r="H2553" s="6">
        <v>17500</v>
      </c>
      <c r="I2553" s="6">
        <v>13125</v>
      </c>
      <c r="J2553" s="7">
        <v>0.75</v>
      </c>
      <c r="K2553" s="6"/>
      <c r="L2553" s="6"/>
      <c r="M2553" s="6">
        <v>13125</v>
      </c>
    </row>
    <row r="2554" spans="1:13" x14ac:dyDescent="0.25">
      <c r="A2554" s="5" t="s">
        <v>262</v>
      </c>
      <c r="B2554" s="5" t="s">
        <v>139</v>
      </c>
      <c r="C2554" s="5" t="s">
        <v>291</v>
      </c>
      <c r="D2554" s="5" t="s">
        <v>7566</v>
      </c>
      <c r="E2554" s="8" t="s">
        <v>7567</v>
      </c>
      <c r="F2554" s="8" t="s">
        <v>7568</v>
      </c>
      <c r="G2554" s="5" t="s">
        <v>442</v>
      </c>
      <c r="H2554" s="6">
        <v>17500</v>
      </c>
      <c r="I2554" s="6">
        <v>13125</v>
      </c>
      <c r="J2554" s="7">
        <v>0.75</v>
      </c>
      <c r="K2554" s="6"/>
      <c r="L2554" s="6"/>
      <c r="M2554" s="6">
        <v>13125</v>
      </c>
    </row>
    <row r="2555" spans="1:13" x14ac:dyDescent="0.25">
      <c r="A2555" s="5" t="s">
        <v>262</v>
      </c>
      <c r="B2555" s="5" t="s">
        <v>139</v>
      </c>
      <c r="C2555" s="5" t="s">
        <v>291</v>
      </c>
      <c r="D2555" s="5" t="s">
        <v>7569</v>
      </c>
      <c r="E2555" s="8" t="s">
        <v>7570</v>
      </c>
      <c r="F2555" s="8" t="s">
        <v>7570</v>
      </c>
      <c r="G2555" s="5" t="s">
        <v>442</v>
      </c>
      <c r="H2555" s="6">
        <v>17500</v>
      </c>
      <c r="I2555" s="6">
        <v>13125</v>
      </c>
      <c r="J2555" s="7">
        <v>0.75</v>
      </c>
      <c r="K2555" s="6"/>
      <c r="L2555" s="6"/>
      <c r="M2555" s="6">
        <v>13125</v>
      </c>
    </row>
    <row r="2556" spans="1:13" ht="45" x14ac:dyDescent="0.25">
      <c r="A2556" s="5" t="s">
        <v>262</v>
      </c>
      <c r="B2556" s="5" t="s">
        <v>139</v>
      </c>
      <c r="C2556" s="5" t="s">
        <v>291</v>
      </c>
      <c r="D2556" s="5" t="s">
        <v>7571</v>
      </c>
      <c r="E2556" s="8" t="s">
        <v>7572</v>
      </c>
      <c r="F2556" s="8" t="s">
        <v>7573</v>
      </c>
      <c r="G2556" s="5" t="s">
        <v>442</v>
      </c>
      <c r="H2556" s="6">
        <v>17500</v>
      </c>
      <c r="I2556" s="6">
        <v>13125</v>
      </c>
      <c r="J2556" s="7">
        <v>0.75</v>
      </c>
      <c r="K2556" s="6"/>
      <c r="L2556" s="6"/>
      <c r="M2556" s="6">
        <v>13125</v>
      </c>
    </row>
    <row r="2557" spans="1:13" x14ac:dyDescent="0.25">
      <c r="A2557" s="5" t="s">
        <v>262</v>
      </c>
      <c r="B2557" s="5" t="s">
        <v>139</v>
      </c>
      <c r="C2557" s="5" t="s">
        <v>291</v>
      </c>
      <c r="D2557" s="5" t="s">
        <v>7574</v>
      </c>
      <c r="E2557" s="8" t="s">
        <v>7575</v>
      </c>
      <c r="F2557" s="8" t="s">
        <v>7576</v>
      </c>
      <c r="G2557" s="5" t="s">
        <v>442</v>
      </c>
      <c r="H2557" s="6">
        <v>17500</v>
      </c>
      <c r="I2557" s="6">
        <v>13125</v>
      </c>
      <c r="J2557" s="7">
        <v>0.75</v>
      </c>
      <c r="K2557" s="6"/>
      <c r="L2557" s="6"/>
      <c r="M2557" s="6">
        <v>13125</v>
      </c>
    </row>
    <row r="2558" spans="1:13" ht="45" x14ac:dyDescent="0.25">
      <c r="A2558" s="5" t="s">
        <v>262</v>
      </c>
      <c r="B2558" s="5" t="s">
        <v>139</v>
      </c>
      <c r="C2558" s="5" t="s">
        <v>291</v>
      </c>
      <c r="D2558" s="5" t="s">
        <v>7577</v>
      </c>
      <c r="E2558" s="8" t="s">
        <v>7578</v>
      </c>
      <c r="F2558" s="8" t="s">
        <v>7579</v>
      </c>
      <c r="G2558" s="5" t="s">
        <v>442</v>
      </c>
      <c r="H2558" s="6">
        <v>17500</v>
      </c>
      <c r="I2558" s="6">
        <v>13125</v>
      </c>
      <c r="J2558" s="7">
        <v>0.75</v>
      </c>
      <c r="K2558" s="6"/>
      <c r="L2558" s="6"/>
      <c r="M2558" s="6">
        <v>13125</v>
      </c>
    </row>
    <row r="2559" spans="1:13" x14ac:dyDescent="0.25">
      <c r="A2559" s="5" t="s">
        <v>262</v>
      </c>
      <c r="B2559" s="5" t="s">
        <v>139</v>
      </c>
      <c r="C2559" s="5" t="s">
        <v>291</v>
      </c>
      <c r="D2559" s="5" t="s">
        <v>7580</v>
      </c>
      <c r="E2559" s="8" t="s">
        <v>7581</v>
      </c>
      <c r="F2559" s="8" t="s">
        <v>7582</v>
      </c>
      <c r="G2559" s="5" t="s">
        <v>442</v>
      </c>
      <c r="H2559" s="6">
        <v>17500</v>
      </c>
      <c r="I2559" s="6">
        <v>13125</v>
      </c>
      <c r="J2559" s="7">
        <v>0.75</v>
      </c>
      <c r="K2559" s="6"/>
      <c r="L2559" s="6"/>
      <c r="M2559" s="6">
        <v>13125</v>
      </c>
    </row>
    <row r="2560" spans="1:13" x14ac:dyDescent="0.25">
      <c r="A2560" s="5" t="s">
        <v>262</v>
      </c>
      <c r="B2560" s="5" t="s">
        <v>139</v>
      </c>
      <c r="C2560" s="5" t="s">
        <v>291</v>
      </c>
      <c r="D2560" s="5" t="s">
        <v>7583</v>
      </c>
      <c r="E2560" s="8" t="s">
        <v>7584</v>
      </c>
      <c r="F2560" s="8" t="s">
        <v>7585</v>
      </c>
      <c r="G2560" s="5" t="s">
        <v>442</v>
      </c>
      <c r="H2560" s="6">
        <v>17500</v>
      </c>
      <c r="I2560" s="6">
        <v>13125</v>
      </c>
      <c r="J2560" s="7">
        <v>0.75</v>
      </c>
      <c r="K2560" s="6"/>
      <c r="L2560" s="6"/>
      <c r="M2560" s="6">
        <v>13125</v>
      </c>
    </row>
    <row r="2561" spans="1:13" ht="30" x14ac:dyDescent="0.25">
      <c r="A2561" s="5" t="s">
        <v>262</v>
      </c>
      <c r="B2561" s="5" t="s">
        <v>139</v>
      </c>
      <c r="C2561" s="5" t="s">
        <v>291</v>
      </c>
      <c r="D2561" s="5" t="s">
        <v>7586</v>
      </c>
      <c r="E2561" s="8" t="s">
        <v>7587</v>
      </c>
      <c r="F2561" s="8" t="s">
        <v>7588</v>
      </c>
      <c r="G2561" s="5" t="s">
        <v>442</v>
      </c>
      <c r="H2561" s="6">
        <v>17500</v>
      </c>
      <c r="I2561" s="6">
        <v>13125</v>
      </c>
      <c r="J2561" s="7">
        <v>0.75</v>
      </c>
      <c r="K2561" s="6"/>
      <c r="L2561" s="6"/>
      <c r="M2561" s="6">
        <v>13125</v>
      </c>
    </row>
    <row r="2562" spans="1:13" x14ac:dyDescent="0.25">
      <c r="A2562" s="5" t="s">
        <v>262</v>
      </c>
      <c r="B2562" s="5" t="s">
        <v>139</v>
      </c>
      <c r="C2562" s="5" t="s">
        <v>291</v>
      </c>
      <c r="D2562" s="5" t="s">
        <v>7589</v>
      </c>
      <c r="E2562" s="8" t="s">
        <v>7590</v>
      </c>
      <c r="F2562" s="8" t="s">
        <v>7590</v>
      </c>
      <c r="G2562" s="5" t="s">
        <v>442</v>
      </c>
      <c r="H2562" s="6">
        <v>17500</v>
      </c>
      <c r="I2562" s="6">
        <v>13125</v>
      </c>
      <c r="J2562" s="7">
        <v>0.75</v>
      </c>
      <c r="K2562" s="6"/>
      <c r="L2562" s="6"/>
      <c r="M2562" s="6">
        <v>13125</v>
      </c>
    </row>
    <row r="2563" spans="1:13" x14ac:dyDescent="0.25">
      <c r="A2563" s="5" t="s">
        <v>262</v>
      </c>
      <c r="B2563" s="5" t="s">
        <v>139</v>
      </c>
      <c r="C2563" s="5" t="s">
        <v>291</v>
      </c>
      <c r="D2563" s="5" t="s">
        <v>7591</v>
      </c>
      <c r="E2563" s="8" t="s">
        <v>7592</v>
      </c>
      <c r="F2563" s="8" t="s">
        <v>7593</v>
      </c>
      <c r="G2563" s="5" t="s">
        <v>442</v>
      </c>
      <c r="H2563" s="6">
        <v>17500</v>
      </c>
      <c r="I2563" s="6">
        <v>13125</v>
      </c>
      <c r="J2563" s="7">
        <v>0.75</v>
      </c>
      <c r="K2563" s="6"/>
      <c r="L2563" s="6"/>
      <c r="M2563" s="6">
        <v>13125</v>
      </c>
    </row>
    <row r="2564" spans="1:13" x14ac:dyDescent="0.25">
      <c r="A2564" s="5" t="s">
        <v>262</v>
      </c>
      <c r="B2564" s="5" t="s">
        <v>139</v>
      </c>
      <c r="C2564" s="5" t="s">
        <v>291</v>
      </c>
      <c r="D2564" s="5" t="s">
        <v>7594</v>
      </c>
      <c r="E2564" s="8" t="s">
        <v>7595</v>
      </c>
      <c r="F2564" s="8" t="s">
        <v>7596</v>
      </c>
      <c r="G2564" s="5" t="s">
        <v>442</v>
      </c>
      <c r="H2564" s="6">
        <v>17500</v>
      </c>
      <c r="I2564" s="6">
        <v>13125</v>
      </c>
      <c r="J2564" s="7">
        <v>0.75</v>
      </c>
      <c r="K2564" s="6"/>
      <c r="L2564" s="6"/>
      <c r="M2564" s="6">
        <v>13125</v>
      </c>
    </row>
    <row r="2565" spans="1:13" x14ac:dyDescent="0.25">
      <c r="A2565" s="5" t="s">
        <v>262</v>
      </c>
      <c r="B2565" s="5" t="s">
        <v>139</v>
      </c>
      <c r="C2565" s="5" t="s">
        <v>291</v>
      </c>
      <c r="D2565" s="5" t="s">
        <v>7597</v>
      </c>
      <c r="E2565" s="8" t="s">
        <v>7598</v>
      </c>
      <c r="F2565" s="8" t="s">
        <v>7599</v>
      </c>
      <c r="G2565" s="5" t="s">
        <v>442</v>
      </c>
      <c r="H2565" s="6">
        <v>17500</v>
      </c>
      <c r="I2565" s="6">
        <v>13125</v>
      </c>
      <c r="J2565" s="7">
        <v>0.75</v>
      </c>
      <c r="K2565" s="6"/>
      <c r="L2565" s="6"/>
      <c r="M2565" s="6">
        <v>13125</v>
      </c>
    </row>
    <row r="2566" spans="1:13" x14ac:dyDescent="0.25">
      <c r="A2566" s="5" t="s">
        <v>262</v>
      </c>
      <c r="B2566" s="5" t="s">
        <v>139</v>
      </c>
      <c r="C2566" s="5" t="s">
        <v>291</v>
      </c>
      <c r="D2566" s="5" t="s">
        <v>7600</v>
      </c>
      <c r="E2566" s="8" t="s">
        <v>7601</v>
      </c>
      <c r="F2566" s="8" t="s">
        <v>7602</v>
      </c>
      <c r="G2566" s="5" t="s">
        <v>442</v>
      </c>
      <c r="H2566" s="6">
        <v>17500</v>
      </c>
      <c r="I2566" s="6">
        <v>13125</v>
      </c>
      <c r="J2566" s="7">
        <v>0.75</v>
      </c>
      <c r="K2566" s="6"/>
      <c r="L2566" s="6"/>
      <c r="M2566" s="6">
        <v>13125</v>
      </c>
    </row>
    <row r="2567" spans="1:13" x14ac:dyDescent="0.25">
      <c r="A2567" s="5" t="s">
        <v>262</v>
      </c>
      <c r="B2567" s="5" t="s">
        <v>139</v>
      </c>
      <c r="C2567" s="5" t="s">
        <v>291</v>
      </c>
      <c r="D2567" s="5" t="s">
        <v>7603</v>
      </c>
      <c r="E2567" s="8" t="s">
        <v>7604</v>
      </c>
      <c r="F2567" s="8" t="s">
        <v>7605</v>
      </c>
      <c r="G2567" s="5" t="s">
        <v>442</v>
      </c>
      <c r="H2567" s="6">
        <v>17500</v>
      </c>
      <c r="I2567" s="6">
        <v>13125</v>
      </c>
      <c r="J2567" s="7">
        <v>0.75</v>
      </c>
      <c r="K2567" s="6"/>
      <c r="L2567" s="6"/>
      <c r="M2567" s="6">
        <v>13125</v>
      </c>
    </row>
    <row r="2568" spans="1:13" x14ac:dyDescent="0.25">
      <c r="A2568" s="5" t="s">
        <v>262</v>
      </c>
      <c r="B2568" s="5" t="s">
        <v>139</v>
      </c>
      <c r="C2568" s="5" t="s">
        <v>291</v>
      </c>
      <c r="D2568" s="5" t="s">
        <v>7606</v>
      </c>
      <c r="E2568" s="8" t="s">
        <v>7607</v>
      </c>
      <c r="F2568" s="8" t="s">
        <v>7608</v>
      </c>
      <c r="G2568" s="5" t="s">
        <v>442</v>
      </c>
      <c r="H2568" s="6">
        <v>17500</v>
      </c>
      <c r="I2568" s="6">
        <v>13125</v>
      </c>
      <c r="J2568" s="7">
        <v>0.75</v>
      </c>
      <c r="K2568" s="6"/>
      <c r="L2568" s="6"/>
      <c r="M2568" s="6">
        <v>13125</v>
      </c>
    </row>
    <row r="2569" spans="1:13" x14ac:dyDescent="0.25">
      <c r="A2569" s="5" t="s">
        <v>262</v>
      </c>
      <c r="B2569" s="5" t="s">
        <v>139</v>
      </c>
      <c r="C2569" s="5" t="s">
        <v>291</v>
      </c>
      <c r="D2569" s="5" t="s">
        <v>7609</v>
      </c>
      <c r="E2569" s="8" t="s">
        <v>7610</v>
      </c>
      <c r="F2569" s="8" t="s">
        <v>7611</v>
      </c>
      <c r="G2569" s="5" t="s">
        <v>442</v>
      </c>
      <c r="H2569" s="6">
        <v>17500</v>
      </c>
      <c r="I2569" s="6">
        <v>13125</v>
      </c>
      <c r="J2569" s="7">
        <v>0.75</v>
      </c>
      <c r="K2569" s="6"/>
      <c r="L2569" s="6"/>
      <c r="M2569" s="6">
        <v>13125</v>
      </c>
    </row>
    <row r="2570" spans="1:13" x14ac:dyDescent="0.25">
      <c r="A2570" s="5" t="s">
        <v>262</v>
      </c>
      <c r="B2570" s="5" t="s">
        <v>139</v>
      </c>
      <c r="C2570" s="5" t="s">
        <v>291</v>
      </c>
      <c r="D2570" s="5" t="s">
        <v>7612</v>
      </c>
      <c r="E2570" s="8" t="s">
        <v>7613</v>
      </c>
      <c r="F2570" s="8" t="s">
        <v>7613</v>
      </c>
      <c r="G2570" s="5" t="s">
        <v>442</v>
      </c>
      <c r="H2570" s="6">
        <v>17500</v>
      </c>
      <c r="I2570" s="6">
        <v>13125</v>
      </c>
      <c r="J2570" s="7">
        <v>0.75</v>
      </c>
      <c r="K2570" s="6"/>
      <c r="L2570" s="6"/>
      <c r="M2570" s="6">
        <v>13125</v>
      </c>
    </row>
    <row r="2571" spans="1:13" ht="30" x14ac:dyDescent="0.25">
      <c r="A2571" s="5" t="s">
        <v>262</v>
      </c>
      <c r="B2571" s="5" t="s">
        <v>139</v>
      </c>
      <c r="C2571" s="5" t="s">
        <v>291</v>
      </c>
      <c r="D2571" s="5" t="s">
        <v>7614</v>
      </c>
      <c r="E2571" s="8" t="s">
        <v>7615</v>
      </c>
      <c r="F2571" s="8" t="s">
        <v>7616</v>
      </c>
      <c r="G2571" s="5" t="s">
        <v>442</v>
      </c>
      <c r="H2571" s="6">
        <v>17500</v>
      </c>
      <c r="I2571" s="6">
        <v>13125</v>
      </c>
      <c r="J2571" s="7">
        <v>0.75</v>
      </c>
      <c r="K2571" s="6"/>
      <c r="L2571" s="6"/>
      <c r="M2571" s="6">
        <v>13125</v>
      </c>
    </row>
    <row r="2572" spans="1:13" x14ac:dyDescent="0.25">
      <c r="A2572" s="5" t="s">
        <v>262</v>
      </c>
      <c r="B2572" s="5" t="s">
        <v>139</v>
      </c>
      <c r="C2572" s="5" t="s">
        <v>291</v>
      </c>
      <c r="D2572" s="5" t="s">
        <v>7617</v>
      </c>
      <c r="E2572" s="8" t="s">
        <v>7618</v>
      </c>
      <c r="F2572" s="8" t="s">
        <v>7619</v>
      </c>
      <c r="G2572" s="5" t="s">
        <v>442</v>
      </c>
      <c r="H2572" s="6">
        <v>17500</v>
      </c>
      <c r="I2572" s="6">
        <v>13125</v>
      </c>
      <c r="J2572" s="7">
        <v>0.75</v>
      </c>
      <c r="K2572" s="6"/>
      <c r="L2572" s="6"/>
      <c r="M2572" s="6">
        <v>13125</v>
      </c>
    </row>
    <row r="2573" spans="1:13" x14ac:dyDescent="0.25">
      <c r="A2573" s="5" t="s">
        <v>262</v>
      </c>
      <c r="B2573" s="5" t="s">
        <v>139</v>
      </c>
      <c r="C2573" s="5" t="s">
        <v>291</v>
      </c>
      <c r="D2573" s="5" t="s">
        <v>7620</v>
      </c>
      <c r="E2573" s="8" t="s">
        <v>7621</v>
      </c>
      <c r="F2573" s="8" t="s">
        <v>7622</v>
      </c>
      <c r="G2573" s="5" t="s">
        <v>442</v>
      </c>
      <c r="H2573" s="6">
        <v>17500</v>
      </c>
      <c r="I2573" s="6">
        <v>13125</v>
      </c>
      <c r="J2573" s="7">
        <v>0.75</v>
      </c>
      <c r="K2573" s="6"/>
      <c r="L2573" s="6"/>
      <c r="M2573" s="6">
        <v>13125</v>
      </c>
    </row>
    <row r="2574" spans="1:13" ht="30" x14ac:dyDescent="0.25">
      <c r="A2574" s="5" t="s">
        <v>262</v>
      </c>
      <c r="B2574" s="5" t="s">
        <v>139</v>
      </c>
      <c r="C2574" s="5" t="s">
        <v>291</v>
      </c>
      <c r="D2574" s="5" t="s">
        <v>7623</v>
      </c>
      <c r="E2574" s="8" t="s">
        <v>7624</v>
      </c>
      <c r="F2574" s="8" t="s">
        <v>7625</v>
      </c>
      <c r="G2574" s="5" t="s">
        <v>442</v>
      </c>
      <c r="H2574" s="6">
        <v>17500</v>
      </c>
      <c r="I2574" s="6">
        <v>13125</v>
      </c>
      <c r="J2574" s="7">
        <v>0.75</v>
      </c>
      <c r="K2574" s="6"/>
      <c r="L2574" s="6"/>
      <c r="M2574" s="6">
        <v>13125</v>
      </c>
    </row>
    <row r="2575" spans="1:13" ht="45" x14ac:dyDescent="0.25">
      <c r="A2575" s="5" t="s">
        <v>262</v>
      </c>
      <c r="B2575" s="5" t="s">
        <v>139</v>
      </c>
      <c r="C2575" s="5" t="s">
        <v>291</v>
      </c>
      <c r="D2575" s="5" t="s">
        <v>7626</v>
      </c>
      <c r="E2575" s="8" t="s">
        <v>7627</v>
      </c>
      <c r="F2575" s="8" t="s">
        <v>7628</v>
      </c>
      <c r="G2575" s="5" t="s">
        <v>442</v>
      </c>
      <c r="H2575" s="6">
        <v>17500</v>
      </c>
      <c r="I2575" s="6">
        <v>13125</v>
      </c>
      <c r="J2575" s="7">
        <v>0.75</v>
      </c>
      <c r="K2575" s="6"/>
      <c r="L2575" s="6"/>
      <c r="M2575" s="6">
        <v>13125</v>
      </c>
    </row>
    <row r="2576" spans="1:13" ht="30" x14ac:dyDescent="0.25">
      <c r="A2576" s="5" t="s">
        <v>262</v>
      </c>
      <c r="B2576" s="5" t="s">
        <v>139</v>
      </c>
      <c r="C2576" s="5" t="s">
        <v>291</v>
      </c>
      <c r="D2576" s="5" t="s">
        <v>7629</v>
      </c>
      <c r="E2576" s="8" t="s">
        <v>7630</v>
      </c>
      <c r="F2576" s="8" t="s">
        <v>7631</v>
      </c>
      <c r="G2576" s="5" t="s">
        <v>442</v>
      </c>
      <c r="H2576" s="6">
        <v>17500</v>
      </c>
      <c r="I2576" s="6">
        <v>13125</v>
      </c>
      <c r="J2576" s="7">
        <v>0.75</v>
      </c>
      <c r="K2576" s="6"/>
      <c r="L2576" s="6"/>
      <c r="M2576" s="6">
        <v>13125</v>
      </c>
    </row>
    <row r="2577" spans="1:13" x14ac:dyDescent="0.25">
      <c r="A2577" s="5" t="s">
        <v>262</v>
      </c>
      <c r="B2577" s="5" t="s">
        <v>139</v>
      </c>
      <c r="C2577" s="5" t="s">
        <v>291</v>
      </c>
      <c r="D2577" s="5" t="s">
        <v>7632</v>
      </c>
      <c r="E2577" s="8" t="s">
        <v>7633</v>
      </c>
      <c r="F2577" s="8" t="s">
        <v>7634</v>
      </c>
      <c r="G2577" s="5" t="s">
        <v>442</v>
      </c>
      <c r="H2577" s="6">
        <v>17500</v>
      </c>
      <c r="I2577" s="6">
        <v>13125</v>
      </c>
      <c r="J2577" s="7">
        <v>0.75</v>
      </c>
      <c r="K2577" s="6"/>
      <c r="L2577" s="6"/>
      <c r="M2577" s="6">
        <v>13125</v>
      </c>
    </row>
    <row r="2578" spans="1:13" x14ac:dyDescent="0.25">
      <c r="A2578" s="5" t="s">
        <v>262</v>
      </c>
      <c r="B2578" s="5" t="s">
        <v>139</v>
      </c>
      <c r="C2578" s="5" t="s">
        <v>291</v>
      </c>
      <c r="D2578" s="5" t="s">
        <v>7635</v>
      </c>
      <c r="E2578" s="8" t="s">
        <v>7636</v>
      </c>
      <c r="F2578" s="8" t="s">
        <v>7637</v>
      </c>
      <c r="G2578" s="5" t="s">
        <v>442</v>
      </c>
      <c r="H2578" s="6">
        <v>17500</v>
      </c>
      <c r="I2578" s="6">
        <v>13125</v>
      </c>
      <c r="J2578" s="7">
        <v>0.75</v>
      </c>
      <c r="K2578" s="6"/>
      <c r="L2578" s="6"/>
      <c r="M2578" s="6">
        <v>13125</v>
      </c>
    </row>
    <row r="2579" spans="1:13" ht="30" x14ac:dyDescent="0.25">
      <c r="A2579" s="5" t="s">
        <v>262</v>
      </c>
      <c r="B2579" s="5" t="s">
        <v>139</v>
      </c>
      <c r="C2579" s="5" t="s">
        <v>291</v>
      </c>
      <c r="D2579" s="5" t="s">
        <v>7638</v>
      </c>
      <c r="E2579" s="8" t="s">
        <v>7639</v>
      </c>
      <c r="F2579" s="8" t="s">
        <v>7640</v>
      </c>
      <c r="G2579" s="5" t="s">
        <v>442</v>
      </c>
      <c r="H2579" s="6">
        <v>17500</v>
      </c>
      <c r="I2579" s="6">
        <v>13125</v>
      </c>
      <c r="J2579" s="7">
        <v>0.75</v>
      </c>
      <c r="K2579" s="6"/>
      <c r="L2579" s="6"/>
      <c r="M2579" s="6">
        <v>13125</v>
      </c>
    </row>
    <row r="2580" spans="1:13" x14ac:dyDescent="0.25">
      <c r="A2580" s="5" t="s">
        <v>262</v>
      </c>
      <c r="B2580" s="5" t="s">
        <v>139</v>
      </c>
      <c r="C2580" s="5" t="s">
        <v>291</v>
      </c>
      <c r="D2580" s="5" t="s">
        <v>7641</v>
      </c>
      <c r="E2580" s="8" t="s">
        <v>7642</v>
      </c>
      <c r="F2580" s="8" t="s">
        <v>5789</v>
      </c>
      <c r="G2580" s="5" t="s">
        <v>442</v>
      </c>
      <c r="H2580" s="6">
        <v>17500</v>
      </c>
      <c r="I2580" s="6">
        <v>13125</v>
      </c>
      <c r="J2580" s="7">
        <v>0.75</v>
      </c>
      <c r="K2580" s="6"/>
      <c r="L2580" s="6"/>
      <c r="M2580" s="6">
        <v>13125</v>
      </c>
    </row>
    <row r="2581" spans="1:13" ht="30" x14ac:dyDescent="0.25">
      <c r="A2581" s="5" t="s">
        <v>262</v>
      </c>
      <c r="B2581" s="5" t="s">
        <v>139</v>
      </c>
      <c r="C2581" s="5" t="s">
        <v>291</v>
      </c>
      <c r="D2581" s="5" t="s">
        <v>7643</v>
      </c>
      <c r="E2581" s="8" t="s">
        <v>7644</v>
      </c>
      <c r="F2581" s="8" t="s">
        <v>7645</v>
      </c>
      <c r="G2581" s="5" t="s">
        <v>442</v>
      </c>
      <c r="H2581" s="6">
        <v>17500</v>
      </c>
      <c r="I2581" s="6">
        <v>13125</v>
      </c>
      <c r="J2581" s="7">
        <v>0.75</v>
      </c>
      <c r="K2581" s="6"/>
      <c r="L2581" s="6"/>
      <c r="M2581" s="6">
        <v>13125</v>
      </c>
    </row>
    <row r="2582" spans="1:13" ht="45" x14ac:dyDescent="0.25">
      <c r="A2582" s="5" t="s">
        <v>262</v>
      </c>
      <c r="B2582" s="5" t="s">
        <v>139</v>
      </c>
      <c r="C2582" s="5" t="s">
        <v>291</v>
      </c>
      <c r="D2582" s="5" t="s">
        <v>7646</v>
      </c>
      <c r="E2582" s="8" t="s">
        <v>7647</v>
      </c>
      <c r="F2582" s="8" t="s">
        <v>7648</v>
      </c>
      <c r="G2582" s="5" t="s">
        <v>442</v>
      </c>
      <c r="H2582" s="6">
        <v>17500</v>
      </c>
      <c r="I2582" s="6">
        <v>13125</v>
      </c>
      <c r="J2582" s="7">
        <v>0.75</v>
      </c>
      <c r="K2582" s="6"/>
      <c r="L2582" s="6"/>
      <c r="M2582" s="6">
        <v>13125</v>
      </c>
    </row>
    <row r="2583" spans="1:13" x14ac:dyDescent="0.25">
      <c r="A2583" s="5" t="s">
        <v>262</v>
      </c>
      <c r="B2583" s="5" t="s">
        <v>139</v>
      </c>
      <c r="C2583" s="5" t="s">
        <v>291</v>
      </c>
      <c r="D2583" s="5" t="s">
        <v>7649</v>
      </c>
      <c r="E2583" s="8" t="s">
        <v>7650</v>
      </c>
      <c r="F2583" s="8" t="s">
        <v>7651</v>
      </c>
      <c r="G2583" s="5" t="s">
        <v>442</v>
      </c>
      <c r="H2583" s="6">
        <v>17500</v>
      </c>
      <c r="I2583" s="6">
        <v>13125</v>
      </c>
      <c r="J2583" s="7">
        <v>0.75</v>
      </c>
      <c r="K2583" s="6"/>
      <c r="L2583" s="6"/>
      <c r="M2583" s="6">
        <v>13125</v>
      </c>
    </row>
    <row r="2584" spans="1:13" ht="30" x14ac:dyDescent="0.25">
      <c r="A2584" s="5" t="s">
        <v>262</v>
      </c>
      <c r="B2584" s="5" t="s">
        <v>139</v>
      </c>
      <c r="C2584" s="5" t="s">
        <v>291</v>
      </c>
      <c r="D2584" s="5" t="s">
        <v>7652</v>
      </c>
      <c r="E2584" s="8" t="s">
        <v>7653</v>
      </c>
      <c r="F2584" s="8" t="s">
        <v>7654</v>
      </c>
      <c r="G2584" s="5" t="s">
        <v>442</v>
      </c>
      <c r="H2584" s="6">
        <v>17500</v>
      </c>
      <c r="I2584" s="6">
        <v>13125</v>
      </c>
      <c r="J2584" s="7">
        <v>0.75</v>
      </c>
      <c r="K2584" s="6"/>
      <c r="L2584" s="6"/>
      <c r="M2584" s="6">
        <v>13125</v>
      </c>
    </row>
    <row r="2585" spans="1:13" x14ac:dyDescent="0.25">
      <c r="A2585" s="5" t="s">
        <v>262</v>
      </c>
      <c r="B2585" s="5" t="s">
        <v>139</v>
      </c>
      <c r="C2585" s="5" t="s">
        <v>291</v>
      </c>
      <c r="D2585" s="5" t="s">
        <v>7655</v>
      </c>
      <c r="E2585" s="8" t="s">
        <v>7656</v>
      </c>
      <c r="F2585" s="8" t="s">
        <v>7657</v>
      </c>
      <c r="G2585" s="5" t="s">
        <v>442</v>
      </c>
      <c r="H2585" s="6">
        <v>17500</v>
      </c>
      <c r="I2585" s="6">
        <v>13125</v>
      </c>
      <c r="J2585" s="7">
        <v>0.75</v>
      </c>
      <c r="K2585" s="6"/>
      <c r="L2585" s="6"/>
      <c r="M2585" s="6">
        <v>13125</v>
      </c>
    </row>
    <row r="2586" spans="1:13" x14ac:dyDescent="0.25">
      <c r="A2586" s="5" t="s">
        <v>262</v>
      </c>
      <c r="B2586" s="5" t="s">
        <v>139</v>
      </c>
      <c r="C2586" s="5" t="s">
        <v>291</v>
      </c>
      <c r="D2586" s="5" t="s">
        <v>7658</v>
      </c>
      <c r="E2586" s="8" t="s">
        <v>7659</v>
      </c>
      <c r="F2586" s="8" t="s">
        <v>7660</v>
      </c>
      <c r="G2586" s="5" t="s">
        <v>442</v>
      </c>
      <c r="H2586" s="6">
        <v>17500</v>
      </c>
      <c r="I2586" s="6">
        <v>13125</v>
      </c>
      <c r="J2586" s="7">
        <v>0.75</v>
      </c>
      <c r="K2586" s="6"/>
      <c r="L2586" s="6"/>
      <c r="M2586" s="6">
        <v>13125</v>
      </c>
    </row>
    <row r="2587" spans="1:13" x14ac:dyDescent="0.25">
      <c r="A2587" s="5" t="s">
        <v>262</v>
      </c>
      <c r="B2587" s="5" t="s">
        <v>139</v>
      </c>
      <c r="C2587" s="5" t="s">
        <v>291</v>
      </c>
      <c r="D2587" s="5" t="s">
        <v>7661</v>
      </c>
      <c r="E2587" s="8" t="s">
        <v>7662</v>
      </c>
      <c r="F2587" s="8" t="s">
        <v>7663</v>
      </c>
      <c r="G2587" s="5" t="s">
        <v>442</v>
      </c>
      <c r="H2587" s="6">
        <v>17500</v>
      </c>
      <c r="I2587" s="6">
        <v>13125</v>
      </c>
      <c r="J2587" s="7">
        <v>0.75</v>
      </c>
      <c r="K2587" s="6"/>
      <c r="L2587" s="6"/>
      <c r="M2587" s="6">
        <v>13125</v>
      </c>
    </row>
    <row r="2588" spans="1:13" x14ac:dyDescent="0.25">
      <c r="A2588" s="5" t="s">
        <v>262</v>
      </c>
      <c r="B2588" s="5" t="s">
        <v>139</v>
      </c>
      <c r="C2588" s="5" t="s">
        <v>291</v>
      </c>
      <c r="D2588" s="5" t="s">
        <v>7664</v>
      </c>
      <c r="E2588" s="8" t="s">
        <v>7665</v>
      </c>
      <c r="F2588" s="8" t="s">
        <v>7666</v>
      </c>
      <c r="G2588" s="5" t="s">
        <v>442</v>
      </c>
      <c r="H2588" s="6">
        <v>17500</v>
      </c>
      <c r="I2588" s="6">
        <v>13125</v>
      </c>
      <c r="J2588" s="7">
        <v>0.75</v>
      </c>
      <c r="K2588" s="6"/>
      <c r="L2588" s="6"/>
      <c r="M2588" s="6">
        <v>13125</v>
      </c>
    </row>
    <row r="2589" spans="1:13" ht="30" x14ac:dyDescent="0.25">
      <c r="A2589" s="5" t="s">
        <v>262</v>
      </c>
      <c r="B2589" s="5" t="s">
        <v>139</v>
      </c>
      <c r="C2589" s="5" t="s">
        <v>291</v>
      </c>
      <c r="D2589" s="5" t="s">
        <v>7667</v>
      </c>
      <c r="E2589" s="8" t="s">
        <v>7668</v>
      </c>
      <c r="F2589" s="8" t="s">
        <v>7669</v>
      </c>
      <c r="G2589" s="5" t="s">
        <v>442</v>
      </c>
      <c r="H2589" s="6">
        <v>17500</v>
      </c>
      <c r="I2589" s="6">
        <v>13125</v>
      </c>
      <c r="J2589" s="7">
        <v>0.75</v>
      </c>
      <c r="K2589" s="6"/>
      <c r="L2589" s="6"/>
      <c r="M2589" s="6">
        <v>13125</v>
      </c>
    </row>
    <row r="2590" spans="1:13" x14ac:dyDescent="0.25">
      <c r="A2590" s="5" t="s">
        <v>262</v>
      </c>
      <c r="B2590" s="5" t="s">
        <v>139</v>
      </c>
      <c r="C2590" s="5" t="s">
        <v>291</v>
      </c>
      <c r="D2590" s="5" t="s">
        <v>7670</v>
      </c>
      <c r="E2590" s="8" t="s">
        <v>7671</v>
      </c>
      <c r="F2590" s="8" t="s">
        <v>7672</v>
      </c>
      <c r="G2590" s="5" t="s">
        <v>442</v>
      </c>
      <c r="H2590" s="6">
        <v>17500</v>
      </c>
      <c r="I2590" s="6">
        <v>13125</v>
      </c>
      <c r="J2590" s="7">
        <v>0.75</v>
      </c>
      <c r="K2590" s="6"/>
      <c r="L2590" s="6"/>
      <c r="M2590" s="6">
        <v>13125</v>
      </c>
    </row>
    <row r="2591" spans="1:13" x14ac:dyDescent="0.25">
      <c r="A2591" s="5" t="s">
        <v>262</v>
      </c>
      <c r="B2591" s="5" t="s">
        <v>139</v>
      </c>
      <c r="C2591" s="5" t="s">
        <v>291</v>
      </c>
      <c r="D2591" s="5" t="s">
        <v>7673</v>
      </c>
      <c r="E2591" s="8" t="s">
        <v>7674</v>
      </c>
      <c r="F2591" s="8" t="s">
        <v>7675</v>
      </c>
      <c r="G2591" s="5" t="s">
        <v>442</v>
      </c>
      <c r="H2591" s="6">
        <v>17500</v>
      </c>
      <c r="I2591" s="6">
        <v>13125</v>
      </c>
      <c r="J2591" s="7">
        <v>0.75</v>
      </c>
      <c r="K2591" s="6"/>
      <c r="L2591" s="6"/>
      <c r="M2591" s="6">
        <v>13125</v>
      </c>
    </row>
    <row r="2592" spans="1:13" x14ac:dyDescent="0.25">
      <c r="A2592" s="5" t="s">
        <v>262</v>
      </c>
      <c r="B2592" s="5" t="s">
        <v>139</v>
      </c>
      <c r="C2592" s="5" t="s">
        <v>291</v>
      </c>
      <c r="D2592" s="5" t="s">
        <v>7676</v>
      </c>
      <c r="E2592" s="8" t="s">
        <v>7677</v>
      </c>
      <c r="F2592" s="8" t="s">
        <v>7678</v>
      </c>
      <c r="G2592" s="5" t="s">
        <v>442</v>
      </c>
      <c r="H2592" s="6">
        <v>17500</v>
      </c>
      <c r="I2592" s="6">
        <v>13125</v>
      </c>
      <c r="J2592" s="7">
        <v>0.75</v>
      </c>
      <c r="K2592" s="6"/>
      <c r="L2592" s="6"/>
      <c r="M2592" s="6">
        <v>13125</v>
      </c>
    </row>
    <row r="2593" spans="1:13" x14ac:dyDescent="0.25">
      <c r="A2593" s="5" t="s">
        <v>262</v>
      </c>
      <c r="B2593" s="5" t="s">
        <v>139</v>
      </c>
      <c r="C2593" s="5" t="s">
        <v>291</v>
      </c>
      <c r="D2593" s="5" t="s">
        <v>7679</v>
      </c>
      <c r="E2593" s="8" t="s">
        <v>7680</v>
      </c>
      <c r="F2593" s="8" t="s">
        <v>7681</v>
      </c>
      <c r="G2593" s="5" t="s">
        <v>442</v>
      </c>
      <c r="H2593" s="6">
        <v>17500</v>
      </c>
      <c r="I2593" s="6">
        <v>13125</v>
      </c>
      <c r="J2593" s="7">
        <v>0.75</v>
      </c>
      <c r="K2593" s="6"/>
      <c r="L2593" s="6"/>
      <c r="M2593" s="6">
        <v>13125</v>
      </c>
    </row>
    <row r="2594" spans="1:13" x14ac:dyDescent="0.25">
      <c r="A2594" s="5" t="s">
        <v>262</v>
      </c>
      <c r="B2594" s="5" t="s">
        <v>139</v>
      </c>
      <c r="C2594" s="5" t="s">
        <v>291</v>
      </c>
      <c r="D2594" s="5" t="s">
        <v>7682</v>
      </c>
      <c r="E2594" s="8" t="s">
        <v>7683</v>
      </c>
      <c r="F2594" s="8" t="s">
        <v>7684</v>
      </c>
      <c r="G2594" s="5" t="s">
        <v>442</v>
      </c>
      <c r="H2594" s="6">
        <v>17500</v>
      </c>
      <c r="I2594" s="6">
        <v>13125</v>
      </c>
      <c r="J2594" s="7">
        <v>0.75</v>
      </c>
      <c r="K2594" s="6"/>
      <c r="L2594" s="6"/>
      <c r="M2594" s="6">
        <v>13125</v>
      </c>
    </row>
    <row r="2595" spans="1:13" x14ac:dyDescent="0.25">
      <c r="A2595" s="5" t="s">
        <v>262</v>
      </c>
      <c r="B2595" s="5" t="s">
        <v>139</v>
      </c>
      <c r="C2595" s="5" t="s">
        <v>291</v>
      </c>
      <c r="D2595" s="5" t="s">
        <v>7685</v>
      </c>
      <c r="E2595" s="8" t="s">
        <v>7686</v>
      </c>
      <c r="F2595" s="8" t="s">
        <v>7687</v>
      </c>
      <c r="G2595" s="5" t="s">
        <v>442</v>
      </c>
      <c r="H2595" s="6">
        <v>17500</v>
      </c>
      <c r="I2595" s="6">
        <v>13125</v>
      </c>
      <c r="J2595" s="7">
        <v>0.75</v>
      </c>
      <c r="K2595" s="6"/>
      <c r="L2595" s="6"/>
      <c r="M2595" s="6">
        <v>13125</v>
      </c>
    </row>
    <row r="2596" spans="1:13" ht="30" x14ac:dyDescent="0.25">
      <c r="A2596" s="5" t="s">
        <v>262</v>
      </c>
      <c r="B2596" s="5" t="s">
        <v>139</v>
      </c>
      <c r="C2596" s="5" t="s">
        <v>291</v>
      </c>
      <c r="D2596" s="5" t="s">
        <v>7688</v>
      </c>
      <c r="E2596" s="8" t="s">
        <v>7689</v>
      </c>
      <c r="F2596" s="8" t="s">
        <v>7690</v>
      </c>
      <c r="G2596" s="5" t="s">
        <v>442</v>
      </c>
      <c r="H2596" s="6">
        <v>17500</v>
      </c>
      <c r="I2596" s="6">
        <v>13125</v>
      </c>
      <c r="J2596" s="7">
        <v>0.75</v>
      </c>
      <c r="K2596" s="6"/>
      <c r="L2596" s="6"/>
      <c r="M2596" s="6">
        <v>13125</v>
      </c>
    </row>
    <row r="2597" spans="1:13" ht="30" x14ac:dyDescent="0.25">
      <c r="A2597" s="5" t="s">
        <v>262</v>
      </c>
      <c r="B2597" s="5" t="s">
        <v>139</v>
      </c>
      <c r="C2597" s="5" t="s">
        <v>291</v>
      </c>
      <c r="D2597" s="5" t="s">
        <v>7691</v>
      </c>
      <c r="E2597" s="8" t="s">
        <v>7692</v>
      </c>
      <c r="F2597" s="8" t="s">
        <v>7693</v>
      </c>
      <c r="G2597" s="5" t="s">
        <v>442</v>
      </c>
      <c r="H2597" s="6">
        <v>17500</v>
      </c>
      <c r="I2597" s="6">
        <v>13125</v>
      </c>
      <c r="J2597" s="7">
        <v>0.75</v>
      </c>
      <c r="K2597" s="6"/>
      <c r="L2597" s="6"/>
      <c r="M2597" s="6">
        <v>13125</v>
      </c>
    </row>
    <row r="2598" spans="1:13" x14ac:dyDescent="0.25">
      <c r="A2598" s="5" t="s">
        <v>262</v>
      </c>
      <c r="B2598" s="5" t="s">
        <v>139</v>
      </c>
      <c r="C2598" s="5" t="s">
        <v>291</v>
      </c>
      <c r="D2598" s="5" t="s">
        <v>7694</v>
      </c>
      <c r="E2598" s="8" t="s">
        <v>7695</v>
      </c>
      <c r="F2598" s="8" t="s">
        <v>7696</v>
      </c>
      <c r="G2598" s="5" t="s">
        <v>442</v>
      </c>
      <c r="H2598" s="6">
        <v>17500</v>
      </c>
      <c r="I2598" s="6">
        <v>13125</v>
      </c>
      <c r="J2598" s="7">
        <v>0.75</v>
      </c>
      <c r="K2598" s="6"/>
      <c r="L2598" s="6"/>
      <c r="M2598" s="6">
        <v>13125</v>
      </c>
    </row>
    <row r="2599" spans="1:13" x14ac:dyDescent="0.25">
      <c r="A2599" s="5" t="s">
        <v>262</v>
      </c>
      <c r="B2599" s="5" t="s">
        <v>139</v>
      </c>
      <c r="C2599" s="5" t="s">
        <v>291</v>
      </c>
      <c r="D2599" s="5" t="s">
        <v>7697</v>
      </c>
      <c r="E2599" s="8" t="s">
        <v>7698</v>
      </c>
      <c r="F2599" s="8" t="s">
        <v>7699</v>
      </c>
      <c r="G2599" s="5" t="s">
        <v>442</v>
      </c>
      <c r="H2599" s="6">
        <v>17500</v>
      </c>
      <c r="I2599" s="6">
        <v>13125</v>
      </c>
      <c r="J2599" s="7">
        <v>0.75</v>
      </c>
      <c r="K2599" s="6"/>
      <c r="L2599" s="6"/>
      <c r="M2599" s="6">
        <v>13125</v>
      </c>
    </row>
    <row r="2600" spans="1:13" x14ac:dyDescent="0.25">
      <c r="A2600" s="5" t="s">
        <v>262</v>
      </c>
      <c r="B2600" s="5" t="s">
        <v>139</v>
      </c>
      <c r="C2600" s="5" t="s">
        <v>291</v>
      </c>
      <c r="D2600" s="5" t="s">
        <v>7700</v>
      </c>
      <c r="E2600" s="8" t="s">
        <v>7701</v>
      </c>
      <c r="F2600" s="8" t="s">
        <v>7702</v>
      </c>
      <c r="G2600" s="5" t="s">
        <v>442</v>
      </c>
      <c r="H2600" s="6">
        <v>17500</v>
      </c>
      <c r="I2600" s="6">
        <v>13125</v>
      </c>
      <c r="J2600" s="7">
        <v>0.75</v>
      </c>
      <c r="K2600" s="6"/>
      <c r="L2600" s="6"/>
      <c r="M2600" s="6">
        <v>13125</v>
      </c>
    </row>
    <row r="2601" spans="1:13" ht="30" x14ac:dyDescent="0.25">
      <c r="A2601" s="5" t="s">
        <v>262</v>
      </c>
      <c r="B2601" s="5" t="s">
        <v>139</v>
      </c>
      <c r="C2601" s="5" t="s">
        <v>291</v>
      </c>
      <c r="D2601" s="5" t="s">
        <v>7703</v>
      </c>
      <c r="E2601" s="8" t="s">
        <v>7704</v>
      </c>
      <c r="F2601" s="8" t="s">
        <v>7705</v>
      </c>
      <c r="G2601" s="5" t="s">
        <v>442</v>
      </c>
      <c r="H2601" s="6">
        <v>17500</v>
      </c>
      <c r="I2601" s="6">
        <v>13125</v>
      </c>
      <c r="J2601" s="7">
        <v>0.75</v>
      </c>
      <c r="K2601" s="6"/>
      <c r="L2601" s="6"/>
      <c r="M2601" s="6">
        <v>13125</v>
      </c>
    </row>
    <row r="2602" spans="1:13" x14ac:dyDescent="0.25">
      <c r="A2602" s="5" t="s">
        <v>262</v>
      </c>
      <c r="B2602" s="5" t="s">
        <v>139</v>
      </c>
      <c r="C2602" s="5" t="s">
        <v>291</v>
      </c>
      <c r="D2602" s="5" t="s">
        <v>7706</v>
      </c>
      <c r="E2602" s="8" t="s">
        <v>7707</v>
      </c>
      <c r="F2602" s="8" t="s">
        <v>7708</v>
      </c>
      <c r="G2602" s="5" t="s">
        <v>442</v>
      </c>
      <c r="H2602" s="6">
        <v>17500</v>
      </c>
      <c r="I2602" s="6">
        <v>13125</v>
      </c>
      <c r="J2602" s="7">
        <v>0.75</v>
      </c>
      <c r="K2602" s="6"/>
      <c r="L2602" s="6"/>
      <c r="M2602" s="6">
        <v>13125</v>
      </c>
    </row>
    <row r="2603" spans="1:13" ht="30" x14ac:dyDescent="0.25">
      <c r="A2603" s="5" t="s">
        <v>262</v>
      </c>
      <c r="B2603" s="5" t="s">
        <v>139</v>
      </c>
      <c r="C2603" s="5" t="s">
        <v>291</v>
      </c>
      <c r="D2603" s="5" t="s">
        <v>7709</v>
      </c>
      <c r="E2603" s="8" t="s">
        <v>7710</v>
      </c>
      <c r="F2603" s="8" t="s">
        <v>7711</v>
      </c>
      <c r="G2603" s="5" t="s">
        <v>442</v>
      </c>
      <c r="H2603" s="6">
        <v>17500</v>
      </c>
      <c r="I2603" s="6">
        <v>13125</v>
      </c>
      <c r="J2603" s="7">
        <v>0.75</v>
      </c>
      <c r="K2603" s="6"/>
      <c r="L2603" s="6"/>
      <c r="M2603" s="6">
        <v>13125</v>
      </c>
    </row>
    <row r="2604" spans="1:13" x14ac:dyDescent="0.25">
      <c r="A2604" s="5" t="s">
        <v>262</v>
      </c>
      <c r="B2604" s="5" t="s">
        <v>139</v>
      </c>
      <c r="C2604" s="5" t="s">
        <v>291</v>
      </c>
      <c r="D2604" s="5" t="s">
        <v>7712</v>
      </c>
      <c r="E2604" s="8" t="s">
        <v>7713</v>
      </c>
      <c r="F2604" s="8" t="s">
        <v>7713</v>
      </c>
      <c r="G2604" s="5" t="s">
        <v>442</v>
      </c>
      <c r="H2604" s="6">
        <v>17500</v>
      </c>
      <c r="I2604" s="6">
        <v>13125</v>
      </c>
      <c r="J2604" s="7">
        <v>0.75</v>
      </c>
      <c r="K2604" s="6"/>
      <c r="L2604" s="6"/>
      <c r="M2604" s="6">
        <v>13125</v>
      </c>
    </row>
    <row r="2605" spans="1:13" x14ac:dyDescent="0.25">
      <c r="A2605" s="5" t="s">
        <v>262</v>
      </c>
      <c r="B2605" s="5" t="s">
        <v>139</v>
      </c>
      <c r="C2605" s="5" t="s">
        <v>291</v>
      </c>
      <c r="D2605" s="5" t="s">
        <v>7714</v>
      </c>
      <c r="E2605" s="8" t="s">
        <v>7715</v>
      </c>
      <c r="F2605" s="8" t="s">
        <v>7716</v>
      </c>
      <c r="G2605" s="5" t="s">
        <v>442</v>
      </c>
      <c r="H2605" s="6">
        <v>17500</v>
      </c>
      <c r="I2605" s="6">
        <v>13125</v>
      </c>
      <c r="J2605" s="7">
        <v>0.75</v>
      </c>
      <c r="K2605" s="6"/>
      <c r="L2605" s="6"/>
      <c r="M2605" s="6">
        <v>13125</v>
      </c>
    </row>
    <row r="2606" spans="1:13" x14ac:dyDescent="0.25">
      <c r="A2606" s="5" t="s">
        <v>262</v>
      </c>
      <c r="B2606" s="5" t="s">
        <v>139</v>
      </c>
      <c r="C2606" s="5" t="s">
        <v>291</v>
      </c>
      <c r="D2606" s="5" t="s">
        <v>7717</v>
      </c>
      <c r="E2606" s="8" t="s">
        <v>7718</v>
      </c>
      <c r="F2606" s="8" t="s">
        <v>7719</v>
      </c>
      <c r="G2606" s="5" t="s">
        <v>442</v>
      </c>
      <c r="H2606" s="6">
        <v>17500</v>
      </c>
      <c r="I2606" s="6">
        <v>13125</v>
      </c>
      <c r="J2606" s="7">
        <v>0.75</v>
      </c>
      <c r="K2606" s="6"/>
      <c r="L2606" s="6"/>
      <c r="M2606" s="6">
        <v>13125</v>
      </c>
    </row>
    <row r="2607" spans="1:13" ht="30" x14ac:dyDescent="0.25">
      <c r="A2607" s="5" t="s">
        <v>262</v>
      </c>
      <c r="B2607" s="5" t="s">
        <v>139</v>
      </c>
      <c r="C2607" s="5" t="s">
        <v>291</v>
      </c>
      <c r="D2607" s="5" t="s">
        <v>7720</v>
      </c>
      <c r="E2607" s="8" t="s">
        <v>7721</v>
      </c>
      <c r="F2607" s="8" t="s">
        <v>7722</v>
      </c>
      <c r="G2607" s="5" t="s">
        <v>442</v>
      </c>
      <c r="H2607" s="6">
        <v>17500</v>
      </c>
      <c r="I2607" s="6">
        <v>13125</v>
      </c>
      <c r="J2607" s="7">
        <v>0.75</v>
      </c>
      <c r="K2607" s="6"/>
      <c r="L2607" s="6"/>
      <c r="M2607" s="6">
        <v>13125</v>
      </c>
    </row>
    <row r="2608" spans="1:13" x14ac:dyDescent="0.25">
      <c r="A2608" s="5" t="s">
        <v>262</v>
      </c>
      <c r="B2608" s="5" t="s">
        <v>139</v>
      </c>
      <c r="C2608" s="5" t="s">
        <v>291</v>
      </c>
      <c r="D2608" s="5" t="s">
        <v>7723</v>
      </c>
      <c r="E2608" s="8" t="s">
        <v>7724</v>
      </c>
      <c r="F2608" s="8" t="s">
        <v>7725</v>
      </c>
      <c r="G2608" s="5" t="s">
        <v>442</v>
      </c>
      <c r="H2608" s="6">
        <v>17500</v>
      </c>
      <c r="I2608" s="6">
        <v>13125</v>
      </c>
      <c r="J2608" s="7">
        <v>0.75</v>
      </c>
      <c r="K2608" s="6"/>
      <c r="L2608" s="6"/>
      <c r="M2608" s="6">
        <v>13125</v>
      </c>
    </row>
    <row r="2609" spans="1:13" ht="30" x14ac:dyDescent="0.25">
      <c r="A2609" s="5" t="s">
        <v>262</v>
      </c>
      <c r="B2609" s="5" t="s">
        <v>139</v>
      </c>
      <c r="C2609" s="5" t="s">
        <v>291</v>
      </c>
      <c r="D2609" s="5" t="s">
        <v>7726</v>
      </c>
      <c r="E2609" s="8" t="s">
        <v>7727</v>
      </c>
      <c r="F2609" s="8" t="s">
        <v>7728</v>
      </c>
      <c r="G2609" s="5" t="s">
        <v>442</v>
      </c>
      <c r="H2609" s="6">
        <v>17500</v>
      </c>
      <c r="I2609" s="6">
        <v>13125</v>
      </c>
      <c r="J2609" s="7">
        <v>0.75</v>
      </c>
      <c r="K2609" s="6"/>
      <c r="L2609" s="6"/>
      <c r="M2609" s="6">
        <v>13125</v>
      </c>
    </row>
    <row r="2610" spans="1:13" ht="60" x14ac:dyDescent="0.25">
      <c r="A2610" s="5" t="s">
        <v>262</v>
      </c>
      <c r="B2610" s="5" t="s">
        <v>139</v>
      </c>
      <c r="C2610" s="5" t="s">
        <v>291</v>
      </c>
      <c r="D2610" s="5" t="s">
        <v>7729</v>
      </c>
      <c r="E2610" s="8" t="s">
        <v>7730</v>
      </c>
      <c r="F2610" s="8" t="s">
        <v>7731</v>
      </c>
      <c r="G2610" s="5" t="s">
        <v>442</v>
      </c>
      <c r="H2610" s="6">
        <v>17500</v>
      </c>
      <c r="I2610" s="6">
        <v>13125</v>
      </c>
      <c r="J2610" s="7">
        <v>0.75</v>
      </c>
      <c r="K2610" s="6"/>
      <c r="L2610" s="6"/>
      <c r="M2610" s="6">
        <v>13125</v>
      </c>
    </row>
    <row r="2611" spans="1:13" x14ac:dyDescent="0.25">
      <c r="A2611" s="5" t="s">
        <v>262</v>
      </c>
      <c r="B2611" s="5" t="s">
        <v>139</v>
      </c>
      <c r="C2611" s="5" t="s">
        <v>291</v>
      </c>
      <c r="D2611" s="5" t="s">
        <v>7732</v>
      </c>
      <c r="E2611" s="8" t="s">
        <v>7733</v>
      </c>
      <c r="F2611" s="8" t="s">
        <v>7734</v>
      </c>
      <c r="G2611" s="5" t="s">
        <v>442</v>
      </c>
      <c r="H2611" s="6">
        <v>17500</v>
      </c>
      <c r="I2611" s="6">
        <v>13125</v>
      </c>
      <c r="J2611" s="7">
        <v>0.75</v>
      </c>
      <c r="K2611" s="6"/>
      <c r="L2611" s="6"/>
      <c r="M2611" s="6">
        <v>13125</v>
      </c>
    </row>
    <row r="2612" spans="1:13" x14ac:dyDescent="0.25">
      <c r="A2612" s="5" t="s">
        <v>262</v>
      </c>
      <c r="B2612" s="5" t="s">
        <v>139</v>
      </c>
      <c r="C2612" s="5" t="s">
        <v>291</v>
      </c>
      <c r="D2612" s="5" t="s">
        <v>7735</v>
      </c>
      <c r="E2612" s="8" t="s">
        <v>7736</v>
      </c>
      <c r="F2612" s="8" t="s">
        <v>7736</v>
      </c>
      <c r="G2612" s="5" t="s">
        <v>442</v>
      </c>
      <c r="H2612" s="6">
        <v>17500</v>
      </c>
      <c r="I2612" s="6">
        <v>13125</v>
      </c>
      <c r="J2612" s="7">
        <v>0.75</v>
      </c>
      <c r="K2612" s="6"/>
      <c r="L2612" s="6"/>
      <c r="M2612" s="6">
        <v>13125</v>
      </c>
    </row>
    <row r="2613" spans="1:13" ht="30" x14ac:dyDescent="0.25">
      <c r="A2613" s="5" t="s">
        <v>262</v>
      </c>
      <c r="B2613" s="5" t="s">
        <v>139</v>
      </c>
      <c r="C2613" s="5" t="s">
        <v>291</v>
      </c>
      <c r="D2613" s="5" t="s">
        <v>7737</v>
      </c>
      <c r="E2613" s="8" t="s">
        <v>7738</v>
      </c>
      <c r="F2613" s="8" t="s">
        <v>7739</v>
      </c>
      <c r="G2613" s="5" t="s">
        <v>442</v>
      </c>
      <c r="H2613" s="6">
        <v>17500</v>
      </c>
      <c r="I2613" s="6">
        <v>13125</v>
      </c>
      <c r="J2613" s="7">
        <v>0.75</v>
      </c>
      <c r="K2613" s="6"/>
      <c r="L2613" s="6"/>
      <c r="M2613" s="6">
        <v>13125</v>
      </c>
    </row>
    <row r="2614" spans="1:13" x14ac:dyDescent="0.25">
      <c r="A2614" s="5" t="s">
        <v>262</v>
      </c>
      <c r="B2614" s="5" t="s">
        <v>139</v>
      </c>
      <c r="C2614" s="5" t="s">
        <v>291</v>
      </c>
      <c r="D2614" s="5" t="s">
        <v>7740</v>
      </c>
      <c r="E2614" s="8" t="s">
        <v>7741</v>
      </c>
      <c r="F2614" s="8" t="s">
        <v>7742</v>
      </c>
      <c r="G2614" s="5" t="s">
        <v>442</v>
      </c>
      <c r="H2614" s="6">
        <v>17500</v>
      </c>
      <c r="I2614" s="6">
        <v>13125</v>
      </c>
      <c r="J2614" s="7">
        <v>0.75</v>
      </c>
      <c r="K2614" s="6"/>
      <c r="L2614" s="6"/>
      <c r="M2614" s="6">
        <v>13125</v>
      </c>
    </row>
    <row r="2615" spans="1:13" ht="30" x14ac:dyDescent="0.25">
      <c r="A2615" s="5" t="s">
        <v>262</v>
      </c>
      <c r="B2615" s="5" t="s">
        <v>139</v>
      </c>
      <c r="C2615" s="5" t="s">
        <v>291</v>
      </c>
      <c r="D2615" s="5" t="s">
        <v>7743</v>
      </c>
      <c r="E2615" s="8" t="s">
        <v>7744</v>
      </c>
      <c r="F2615" s="8" t="s">
        <v>7745</v>
      </c>
      <c r="G2615" s="5" t="s">
        <v>442</v>
      </c>
      <c r="H2615" s="6">
        <v>17500</v>
      </c>
      <c r="I2615" s="6">
        <v>13125</v>
      </c>
      <c r="J2615" s="7">
        <v>0.75</v>
      </c>
      <c r="K2615" s="6"/>
      <c r="L2615" s="6"/>
      <c r="M2615" s="6">
        <v>13125</v>
      </c>
    </row>
    <row r="2616" spans="1:13" x14ac:dyDescent="0.25">
      <c r="A2616" s="5" t="s">
        <v>262</v>
      </c>
      <c r="B2616" s="5" t="s">
        <v>139</v>
      </c>
      <c r="C2616" s="5" t="s">
        <v>291</v>
      </c>
      <c r="D2616" s="5" t="s">
        <v>7746</v>
      </c>
      <c r="E2616" s="8" t="s">
        <v>7747</v>
      </c>
      <c r="F2616" s="8" t="s">
        <v>7748</v>
      </c>
      <c r="G2616" s="5" t="s">
        <v>442</v>
      </c>
      <c r="H2616" s="6">
        <v>17500</v>
      </c>
      <c r="I2616" s="6">
        <v>13125</v>
      </c>
      <c r="J2616" s="7">
        <v>0.75</v>
      </c>
      <c r="K2616" s="6"/>
      <c r="L2616" s="6"/>
      <c r="M2616" s="6">
        <v>13125</v>
      </c>
    </row>
    <row r="2617" spans="1:13" x14ac:dyDescent="0.25">
      <c r="A2617" s="5" t="s">
        <v>262</v>
      </c>
      <c r="B2617" s="5" t="s">
        <v>139</v>
      </c>
      <c r="C2617" s="5" t="s">
        <v>291</v>
      </c>
      <c r="D2617" s="5" t="s">
        <v>7749</v>
      </c>
      <c r="E2617" s="8" t="s">
        <v>7750</v>
      </c>
      <c r="F2617" s="8" t="s">
        <v>7751</v>
      </c>
      <c r="G2617" s="5" t="s">
        <v>442</v>
      </c>
      <c r="H2617" s="6">
        <v>17500</v>
      </c>
      <c r="I2617" s="6">
        <v>13125</v>
      </c>
      <c r="J2617" s="7">
        <v>0.75</v>
      </c>
      <c r="K2617" s="6"/>
      <c r="L2617" s="6"/>
      <c r="M2617" s="6">
        <v>13125</v>
      </c>
    </row>
    <row r="2618" spans="1:13" x14ac:dyDescent="0.25">
      <c r="A2618" s="5" t="s">
        <v>262</v>
      </c>
      <c r="B2618" s="5" t="s">
        <v>139</v>
      </c>
      <c r="C2618" s="5" t="s">
        <v>291</v>
      </c>
      <c r="D2618" s="5" t="s">
        <v>7752</v>
      </c>
      <c r="E2618" s="8" t="s">
        <v>7753</v>
      </c>
      <c r="F2618" s="8" t="s">
        <v>7754</v>
      </c>
      <c r="G2618" s="5" t="s">
        <v>442</v>
      </c>
      <c r="H2618" s="6">
        <v>17500</v>
      </c>
      <c r="I2618" s="6">
        <v>13125</v>
      </c>
      <c r="J2618" s="7">
        <v>0.75</v>
      </c>
      <c r="K2618" s="6"/>
      <c r="L2618" s="6"/>
      <c r="M2618" s="6">
        <v>13125</v>
      </c>
    </row>
    <row r="2619" spans="1:13" x14ac:dyDescent="0.25">
      <c r="A2619" s="5" t="s">
        <v>262</v>
      </c>
      <c r="B2619" s="5" t="s">
        <v>139</v>
      </c>
      <c r="C2619" s="5" t="s">
        <v>291</v>
      </c>
      <c r="D2619" s="5" t="s">
        <v>7755</v>
      </c>
      <c r="E2619" s="8" t="s">
        <v>7756</v>
      </c>
      <c r="F2619" s="8" t="s">
        <v>7757</v>
      </c>
      <c r="G2619" s="5" t="s">
        <v>442</v>
      </c>
      <c r="H2619" s="6">
        <v>17500</v>
      </c>
      <c r="I2619" s="6">
        <v>13125</v>
      </c>
      <c r="J2619" s="7">
        <v>0.75</v>
      </c>
      <c r="K2619" s="6"/>
      <c r="L2619" s="6"/>
      <c r="M2619" s="6">
        <v>13125</v>
      </c>
    </row>
    <row r="2620" spans="1:13" ht="30" x14ac:dyDescent="0.25">
      <c r="A2620" s="5" t="s">
        <v>262</v>
      </c>
      <c r="B2620" s="5" t="s">
        <v>139</v>
      </c>
      <c r="C2620" s="5" t="s">
        <v>291</v>
      </c>
      <c r="D2620" s="5" t="s">
        <v>7758</v>
      </c>
      <c r="E2620" s="8" t="s">
        <v>7759</v>
      </c>
      <c r="F2620" s="8" t="s">
        <v>7760</v>
      </c>
      <c r="G2620" s="5" t="s">
        <v>442</v>
      </c>
      <c r="H2620" s="6">
        <v>17500</v>
      </c>
      <c r="I2620" s="6">
        <v>13125</v>
      </c>
      <c r="J2620" s="7">
        <v>0.75</v>
      </c>
      <c r="K2620" s="6"/>
      <c r="L2620" s="6"/>
      <c r="M2620" s="6">
        <v>13125</v>
      </c>
    </row>
    <row r="2621" spans="1:13" ht="30" x14ac:dyDescent="0.25">
      <c r="A2621" s="5" t="s">
        <v>262</v>
      </c>
      <c r="B2621" s="5" t="s">
        <v>139</v>
      </c>
      <c r="C2621" s="5" t="s">
        <v>291</v>
      </c>
      <c r="D2621" s="5" t="s">
        <v>7761</v>
      </c>
      <c r="E2621" s="8" t="s">
        <v>7762</v>
      </c>
      <c r="F2621" s="8" t="s">
        <v>7763</v>
      </c>
      <c r="G2621" s="5" t="s">
        <v>442</v>
      </c>
      <c r="H2621" s="6">
        <v>17500</v>
      </c>
      <c r="I2621" s="6">
        <v>13125</v>
      </c>
      <c r="J2621" s="7">
        <v>0.75</v>
      </c>
      <c r="K2621" s="6"/>
      <c r="L2621" s="6"/>
      <c r="M2621" s="6">
        <v>13125</v>
      </c>
    </row>
    <row r="2622" spans="1:13" x14ac:dyDescent="0.25">
      <c r="A2622" s="5" t="s">
        <v>262</v>
      </c>
      <c r="B2622" s="5" t="s">
        <v>139</v>
      </c>
      <c r="C2622" s="5" t="s">
        <v>291</v>
      </c>
      <c r="D2622" s="5" t="s">
        <v>7764</v>
      </c>
      <c r="E2622" s="8" t="s">
        <v>7765</v>
      </c>
      <c r="F2622" s="8" t="s">
        <v>7766</v>
      </c>
      <c r="G2622" s="5" t="s">
        <v>442</v>
      </c>
      <c r="H2622" s="6">
        <v>17500</v>
      </c>
      <c r="I2622" s="6">
        <v>13125</v>
      </c>
      <c r="J2622" s="7">
        <v>0.75</v>
      </c>
      <c r="K2622" s="6"/>
      <c r="L2622" s="6"/>
      <c r="M2622" s="6">
        <v>13125</v>
      </c>
    </row>
    <row r="2623" spans="1:13" x14ac:dyDescent="0.25">
      <c r="A2623" s="5" t="s">
        <v>262</v>
      </c>
      <c r="B2623" s="5" t="s">
        <v>139</v>
      </c>
      <c r="C2623" s="5" t="s">
        <v>291</v>
      </c>
      <c r="D2623" s="5" t="s">
        <v>7767</v>
      </c>
      <c r="E2623" s="8" t="s">
        <v>7768</v>
      </c>
      <c r="F2623" s="8" t="s">
        <v>7768</v>
      </c>
      <c r="G2623" s="5" t="s">
        <v>442</v>
      </c>
      <c r="H2623" s="6">
        <v>17500</v>
      </c>
      <c r="I2623" s="6">
        <v>13125</v>
      </c>
      <c r="J2623" s="7">
        <v>0.75</v>
      </c>
      <c r="K2623" s="6"/>
      <c r="L2623" s="6"/>
      <c r="M2623" s="6">
        <v>13125</v>
      </c>
    </row>
    <row r="2624" spans="1:13" x14ac:dyDescent="0.25">
      <c r="A2624" s="5" t="s">
        <v>262</v>
      </c>
      <c r="B2624" s="5" t="s">
        <v>139</v>
      </c>
      <c r="C2624" s="5" t="s">
        <v>291</v>
      </c>
      <c r="D2624" s="5" t="s">
        <v>7769</v>
      </c>
      <c r="E2624" s="8" t="s">
        <v>7770</v>
      </c>
      <c r="F2624" s="8" t="s">
        <v>7771</v>
      </c>
      <c r="G2624" s="5" t="s">
        <v>442</v>
      </c>
      <c r="H2624" s="6">
        <v>17500</v>
      </c>
      <c r="I2624" s="6">
        <v>13125</v>
      </c>
      <c r="J2624" s="7">
        <v>0.75</v>
      </c>
      <c r="K2624" s="6"/>
      <c r="L2624" s="6"/>
      <c r="M2624" s="6">
        <v>13125</v>
      </c>
    </row>
    <row r="2625" spans="1:13" x14ac:dyDescent="0.25">
      <c r="A2625" s="5" t="s">
        <v>262</v>
      </c>
      <c r="B2625" s="5" t="s">
        <v>139</v>
      </c>
      <c r="C2625" s="5" t="s">
        <v>291</v>
      </c>
      <c r="D2625" s="5" t="s">
        <v>7772</v>
      </c>
      <c r="E2625" s="8" t="s">
        <v>7773</v>
      </c>
      <c r="F2625" s="8" t="s">
        <v>7774</v>
      </c>
      <c r="G2625" s="5" t="s">
        <v>442</v>
      </c>
      <c r="H2625" s="6">
        <v>17500</v>
      </c>
      <c r="I2625" s="6">
        <v>13125</v>
      </c>
      <c r="J2625" s="7">
        <v>0.75</v>
      </c>
      <c r="K2625" s="6"/>
      <c r="L2625" s="6"/>
      <c r="M2625" s="6">
        <v>13125</v>
      </c>
    </row>
    <row r="2626" spans="1:13" ht="30" x14ac:dyDescent="0.25">
      <c r="A2626" s="5" t="s">
        <v>262</v>
      </c>
      <c r="B2626" s="5" t="s">
        <v>139</v>
      </c>
      <c r="C2626" s="5" t="s">
        <v>291</v>
      </c>
      <c r="D2626" s="5" t="s">
        <v>7775</v>
      </c>
      <c r="E2626" s="8" t="s">
        <v>7776</v>
      </c>
      <c r="F2626" s="8" t="s">
        <v>7777</v>
      </c>
      <c r="G2626" s="5" t="s">
        <v>442</v>
      </c>
      <c r="H2626" s="6">
        <v>17500</v>
      </c>
      <c r="I2626" s="6">
        <v>13125</v>
      </c>
      <c r="J2626" s="7">
        <v>0.75</v>
      </c>
      <c r="K2626" s="6"/>
      <c r="L2626" s="6"/>
      <c r="M2626" s="6">
        <v>13125</v>
      </c>
    </row>
    <row r="2627" spans="1:13" x14ac:dyDescent="0.25">
      <c r="A2627" s="5" t="s">
        <v>262</v>
      </c>
      <c r="B2627" s="5" t="s">
        <v>139</v>
      </c>
      <c r="C2627" s="5" t="s">
        <v>291</v>
      </c>
      <c r="D2627" s="5" t="s">
        <v>7778</v>
      </c>
      <c r="E2627" s="8" t="s">
        <v>7779</v>
      </c>
      <c r="F2627" s="8" t="s">
        <v>7780</v>
      </c>
      <c r="G2627" s="5" t="s">
        <v>442</v>
      </c>
      <c r="H2627" s="6">
        <v>17500</v>
      </c>
      <c r="I2627" s="6">
        <v>13125</v>
      </c>
      <c r="J2627" s="7">
        <v>0.75</v>
      </c>
      <c r="K2627" s="6"/>
      <c r="L2627" s="6"/>
      <c r="M2627" s="6">
        <v>13125</v>
      </c>
    </row>
    <row r="2628" spans="1:13" x14ac:dyDescent="0.25">
      <c r="A2628" s="5" t="s">
        <v>262</v>
      </c>
      <c r="B2628" s="5" t="s">
        <v>139</v>
      </c>
      <c r="C2628" s="5" t="s">
        <v>291</v>
      </c>
      <c r="D2628" s="5" t="s">
        <v>7781</v>
      </c>
      <c r="E2628" s="8" t="s">
        <v>7782</v>
      </c>
      <c r="F2628" s="8" t="s">
        <v>7783</v>
      </c>
      <c r="G2628" s="5" t="s">
        <v>442</v>
      </c>
      <c r="H2628" s="6">
        <v>17500</v>
      </c>
      <c r="I2628" s="6">
        <v>13125</v>
      </c>
      <c r="J2628" s="7">
        <v>0.75</v>
      </c>
      <c r="K2628" s="6"/>
      <c r="L2628" s="6"/>
      <c r="M2628" s="6">
        <v>13125</v>
      </c>
    </row>
    <row r="2629" spans="1:13" x14ac:dyDescent="0.25">
      <c r="A2629" s="5" t="s">
        <v>262</v>
      </c>
      <c r="B2629" s="5" t="s">
        <v>139</v>
      </c>
      <c r="C2629" s="5" t="s">
        <v>291</v>
      </c>
      <c r="D2629" s="5" t="s">
        <v>7784</v>
      </c>
      <c r="E2629" s="8" t="s">
        <v>7785</v>
      </c>
      <c r="F2629" s="8" t="s">
        <v>7786</v>
      </c>
      <c r="G2629" s="5" t="s">
        <v>442</v>
      </c>
      <c r="H2629" s="6">
        <v>17500</v>
      </c>
      <c r="I2629" s="6">
        <v>13125</v>
      </c>
      <c r="J2629" s="7">
        <v>0.75</v>
      </c>
      <c r="K2629" s="6"/>
      <c r="L2629" s="6"/>
      <c r="M2629" s="6">
        <v>13125</v>
      </c>
    </row>
    <row r="2630" spans="1:13" ht="30" x14ac:dyDescent="0.25">
      <c r="A2630" s="5" t="s">
        <v>262</v>
      </c>
      <c r="B2630" s="5" t="s">
        <v>139</v>
      </c>
      <c r="C2630" s="5" t="s">
        <v>291</v>
      </c>
      <c r="D2630" s="5" t="s">
        <v>7787</v>
      </c>
      <c r="E2630" s="8" t="s">
        <v>7788</v>
      </c>
      <c r="F2630" s="8" t="s">
        <v>7789</v>
      </c>
      <c r="G2630" s="5" t="s">
        <v>442</v>
      </c>
      <c r="H2630" s="6">
        <v>17500</v>
      </c>
      <c r="I2630" s="6">
        <v>13125</v>
      </c>
      <c r="J2630" s="7">
        <v>0.75</v>
      </c>
      <c r="K2630" s="6"/>
      <c r="L2630" s="6"/>
      <c r="M2630" s="6">
        <v>13125</v>
      </c>
    </row>
    <row r="2631" spans="1:13" x14ac:dyDescent="0.25">
      <c r="A2631" s="5" t="s">
        <v>262</v>
      </c>
      <c r="B2631" s="5" t="s">
        <v>139</v>
      </c>
      <c r="C2631" s="5" t="s">
        <v>291</v>
      </c>
      <c r="D2631" s="5" t="s">
        <v>7790</v>
      </c>
      <c r="E2631" s="8" t="s">
        <v>7791</v>
      </c>
      <c r="F2631" s="8" t="s">
        <v>7791</v>
      </c>
      <c r="G2631" s="5" t="s">
        <v>442</v>
      </c>
      <c r="H2631" s="6">
        <v>17500</v>
      </c>
      <c r="I2631" s="6">
        <v>13125</v>
      </c>
      <c r="J2631" s="7">
        <v>0.75</v>
      </c>
      <c r="K2631" s="6"/>
      <c r="L2631" s="6"/>
      <c r="M2631" s="6">
        <v>13125</v>
      </c>
    </row>
    <row r="2632" spans="1:13" x14ac:dyDescent="0.25">
      <c r="A2632" s="5" t="s">
        <v>262</v>
      </c>
      <c r="B2632" s="5" t="s">
        <v>139</v>
      </c>
      <c r="C2632" s="5" t="s">
        <v>291</v>
      </c>
      <c r="D2632" s="5" t="s">
        <v>7792</v>
      </c>
      <c r="E2632" s="8" t="s">
        <v>7793</v>
      </c>
      <c r="F2632" s="8" t="s">
        <v>7794</v>
      </c>
      <c r="G2632" s="5" t="s">
        <v>442</v>
      </c>
      <c r="H2632" s="6">
        <v>17500</v>
      </c>
      <c r="I2632" s="6">
        <v>13125</v>
      </c>
      <c r="J2632" s="7">
        <v>0.75</v>
      </c>
      <c r="K2632" s="6"/>
      <c r="L2632" s="6"/>
      <c r="M2632" s="6">
        <v>13125</v>
      </c>
    </row>
    <row r="2633" spans="1:13" ht="30" x14ac:dyDescent="0.25">
      <c r="A2633" s="5" t="s">
        <v>262</v>
      </c>
      <c r="B2633" s="5" t="s">
        <v>139</v>
      </c>
      <c r="C2633" s="5" t="s">
        <v>291</v>
      </c>
      <c r="D2633" s="5" t="s">
        <v>7795</v>
      </c>
      <c r="E2633" s="8" t="s">
        <v>7796</v>
      </c>
      <c r="F2633" s="8" t="s">
        <v>7797</v>
      </c>
      <c r="G2633" s="5" t="s">
        <v>442</v>
      </c>
      <c r="H2633" s="6">
        <v>17500</v>
      </c>
      <c r="I2633" s="6">
        <v>13125</v>
      </c>
      <c r="J2633" s="7">
        <v>0.75</v>
      </c>
      <c r="K2633" s="6"/>
      <c r="L2633" s="6"/>
      <c r="M2633" s="6">
        <v>13125</v>
      </c>
    </row>
    <row r="2634" spans="1:13" ht="60" x14ac:dyDescent="0.25">
      <c r="A2634" s="5" t="s">
        <v>262</v>
      </c>
      <c r="B2634" s="5" t="s">
        <v>139</v>
      </c>
      <c r="C2634" s="5" t="s">
        <v>291</v>
      </c>
      <c r="D2634" s="5" t="s">
        <v>7798</v>
      </c>
      <c r="E2634" s="8" t="s">
        <v>7799</v>
      </c>
      <c r="F2634" s="8" t="s">
        <v>7800</v>
      </c>
      <c r="G2634" s="5" t="s">
        <v>442</v>
      </c>
      <c r="H2634" s="6">
        <v>17500</v>
      </c>
      <c r="I2634" s="6">
        <v>13125</v>
      </c>
      <c r="J2634" s="7">
        <v>0.75</v>
      </c>
      <c r="K2634" s="6"/>
      <c r="L2634" s="6"/>
      <c r="M2634" s="6">
        <v>13125</v>
      </c>
    </row>
    <row r="2635" spans="1:13" ht="30" x14ac:dyDescent="0.25">
      <c r="A2635" s="5" t="s">
        <v>262</v>
      </c>
      <c r="B2635" s="5" t="s">
        <v>139</v>
      </c>
      <c r="C2635" s="5" t="s">
        <v>291</v>
      </c>
      <c r="D2635" s="5" t="s">
        <v>7801</v>
      </c>
      <c r="E2635" s="8" t="s">
        <v>7802</v>
      </c>
      <c r="F2635" s="8" t="s">
        <v>7803</v>
      </c>
      <c r="G2635" s="5" t="s">
        <v>442</v>
      </c>
      <c r="H2635" s="6">
        <v>17500</v>
      </c>
      <c r="I2635" s="6">
        <v>13125</v>
      </c>
      <c r="J2635" s="7">
        <v>0.75</v>
      </c>
      <c r="K2635" s="6"/>
      <c r="L2635" s="6"/>
      <c r="M2635" s="6">
        <v>13125</v>
      </c>
    </row>
    <row r="2636" spans="1:13" x14ac:dyDescent="0.25">
      <c r="A2636" s="5" t="s">
        <v>262</v>
      </c>
      <c r="B2636" s="5" t="s">
        <v>139</v>
      </c>
      <c r="C2636" s="5" t="s">
        <v>291</v>
      </c>
      <c r="D2636" s="5" t="s">
        <v>7804</v>
      </c>
      <c r="E2636" s="8" t="s">
        <v>7805</v>
      </c>
      <c r="F2636" s="8" t="s">
        <v>7806</v>
      </c>
      <c r="G2636" s="5" t="s">
        <v>442</v>
      </c>
      <c r="H2636" s="6">
        <v>17500</v>
      </c>
      <c r="I2636" s="6">
        <v>13125</v>
      </c>
      <c r="J2636" s="7">
        <v>0.75</v>
      </c>
      <c r="K2636" s="6"/>
      <c r="L2636" s="6"/>
      <c r="M2636" s="6">
        <v>13125</v>
      </c>
    </row>
    <row r="2637" spans="1:13" x14ac:dyDescent="0.25">
      <c r="A2637" s="5" t="s">
        <v>262</v>
      </c>
      <c r="B2637" s="5" t="s">
        <v>139</v>
      </c>
      <c r="C2637" s="5" t="s">
        <v>291</v>
      </c>
      <c r="D2637" s="5" t="s">
        <v>7807</v>
      </c>
      <c r="E2637" s="8" t="s">
        <v>7808</v>
      </c>
      <c r="F2637" s="8" t="s">
        <v>7809</v>
      </c>
      <c r="G2637" s="5" t="s">
        <v>442</v>
      </c>
      <c r="H2637" s="6">
        <v>17500</v>
      </c>
      <c r="I2637" s="6">
        <v>13125</v>
      </c>
      <c r="J2637" s="7">
        <v>0.75</v>
      </c>
      <c r="K2637" s="6"/>
      <c r="L2637" s="6"/>
      <c r="M2637" s="6">
        <v>13125</v>
      </c>
    </row>
    <row r="2638" spans="1:13" x14ac:dyDescent="0.25">
      <c r="A2638" s="5" t="s">
        <v>262</v>
      </c>
      <c r="B2638" s="5" t="s">
        <v>139</v>
      </c>
      <c r="C2638" s="5" t="s">
        <v>291</v>
      </c>
      <c r="D2638" s="5" t="s">
        <v>7810</v>
      </c>
      <c r="E2638" s="8" t="s">
        <v>7811</v>
      </c>
      <c r="F2638" s="8" t="s">
        <v>7811</v>
      </c>
      <c r="G2638" s="5" t="s">
        <v>442</v>
      </c>
      <c r="H2638" s="6">
        <v>17500</v>
      </c>
      <c r="I2638" s="6">
        <v>13125</v>
      </c>
      <c r="J2638" s="7">
        <v>0.75</v>
      </c>
      <c r="K2638" s="6"/>
      <c r="L2638" s="6"/>
      <c r="M2638" s="6">
        <v>13125</v>
      </c>
    </row>
    <row r="2639" spans="1:13" ht="30" x14ac:dyDescent="0.25">
      <c r="A2639" s="5" t="s">
        <v>262</v>
      </c>
      <c r="B2639" s="5" t="s">
        <v>139</v>
      </c>
      <c r="C2639" s="5" t="s">
        <v>291</v>
      </c>
      <c r="D2639" s="5" t="s">
        <v>7812</v>
      </c>
      <c r="E2639" s="8" t="s">
        <v>7813</v>
      </c>
      <c r="F2639" s="8" t="s">
        <v>7814</v>
      </c>
      <c r="G2639" s="5" t="s">
        <v>442</v>
      </c>
      <c r="H2639" s="6">
        <v>17500</v>
      </c>
      <c r="I2639" s="6">
        <v>13125</v>
      </c>
      <c r="J2639" s="7">
        <v>0.75</v>
      </c>
      <c r="K2639" s="6"/>
      <c r="L2639" s="6"/>
      <c r="M2639" s="6">
        <v>13125</v>
      </c>
    </row>
    <row r="2640" spans="1:13" x14ac:dyDescent="0.25">
      <c r="A2640" s="5" t="s">
        <v>262</v>
      </c>
      <c r="B2640" s="5" t="s">
        <v>139</v>
      </c>
      <c r="C2640" s="5" t="s">
        <v>291</v>
      </c>
      <c r="D2640" s="5" t="s">
        <v>7815</v>
      </c>
      <c r="E2640" s="8" t="s">
        <v>7816</v>
      </c>
      <c r="F2640" s="8" t="s">
        <v>7817</v>
      </c>
      <c r="G2640" s="5" t="s">
        <v>442</v>
      </c>
      <c r="H2640" s="6">
        <v>17500</v>
      </c>
      <c r="I2640" s="6">
        <v>13125</v>
      </c>
      <c r="J2640" s="7">
        <v>0.75</v>
      </c>
      <c r="K2640" s="6"/>
      <c r="L2640" s="6"/>
      <c r="M2640" s="6">
        <v>13125</v>
      </c>
    </row>
    <row r="2641" spans="1:13" x14ac:dyDescent="0.25">
      <c r="A2641" s="5" t="s">
        <v>262</v>
      </c>
      <c r="B2641" s="5" t="s">
        <v>139</v>
      </c>
      <c r="C2641" s="5" t="s">
        <v>291</v>
      </c>
      <c r="D2641" s="5" t="s">
        <v>7818</v>
      </c>
      <c r="E2641" s="8" t="s">
        <v>7819</v>
      </c>
      <c r="F2641" s="8" t="s">
        <v>7820</v>
      </c>
      <c r="G2641" s="5" t="s">
        <v>442</v>
      </c>
      <c r="H2641" s="6">
        <v>17500</v>
      </c>
      <c r="I2641" s="6">
        <v>13125</v>
      </c>
      <c r="J2641" s="7">
        <v>0.75</v>
      </c>
      <c r="K2641" s="6"/>
      <c r="L2641" s="6"/>
      <c r="M2641" s="6">
        <v>13125</v>
      </c>
    </row>
    <row r="2642" spans="1:13" ht="30" x14ac:dyDescent="0.25">
      <c r="A2642" s="5" t="s">
        <v>262</v>
      </c>
      <c r="B2642" s="5" t="s">
        <v>139</v>
      </c>
      <c r="C2642" s="5" t="s">
        <v>291</v>
      </c>
      <c r="D2642" s="5" t="s">
        <v>7821</v>
      </c>
      <c r="E2642" s="8" t="s">
        <v>7822</v>
      </c>
      <c r="F2642" s="8" t="s">
        <v>7823</v>
      </c>
      <c r="G2642" s="5" t="s">
        <v>442</v>
      </c>
      <c r="H2642" s="6">
        <v>17500</v>
      </c>
      <c r="I2642" s="6">
        <v>13125</v>
      </c>
      <c r="J2642" s="7">
        <v>0.75</v>
      </c>
      <c r="K2642" s="6"/>
      <c r="L2642" s="6"/>
      <c r="M2642" s="6">
        <v>13125</v>
      </c>
    </row>
    <row r="2643" spans="1:13" ht="30" x14ac:dyDescent="0.25">
      <c r="A2643" s="5" t="s">
        <v>262</v>
      </c>
      <c r="B2643" s="5" t="s">
        <v>139</v>
      </c>
      <c r="C2643" s="5" t="s">
        <v>291</v>
      </c>
      <c r="D2643" s="5" t="s">
        <v>7824</v>
      </c>
      <c r="E2643" s="8" t="s">
        <v>7825</v>
      </c>
      <c r="F2643" s="8" t="s">
        <v>7826</v>
      </c>
      <c r="G2643" s="5" t="s">
        <v>442</v>
      </c>
      <c r="H2643" s="6">
        <v>17500</v>
      </c>
      <c r="I2643" s="6">
        <v>13125</v>
      </c>
      <c r="J2643" s="7">
        <v>0.75</v>
      </c>
      <c r="K2643" s="6"/>
      <c r="L2643" s="6"/>
      <c r="M2643" s="6">
        <v>13125</v>
      </c>
    </row>
    <row r="2644" spans="1:13" ht="30" x14ac:dyDescent="0.25">
      <c r="A2644" s="5" t="s">
        <v>262</v>
      </c>
      <c r="B2644" s="5" t="s">
        <v>139</v>
      </c>
      <c r="C2644" s="5" t="s">
        <v>291</v>
      </c>
      <c r="D2644" s="5" t="s">
        <v>7827</v>
      </c>
      <c r="E2644" s="8" t="s">
        <v>7828</v>
      </c>
      <c r="F2644" s="8" t="s">
        <v>7829</v>
      </c>
      <c r="G2644" s="5" t="s">
        <v>442</v>
      </c>
      <c r="H2644" s="6">
        <v>17500</v>
      </c>
      <c r="I2644" s="6">
        <v>13125</v>
      </c>
      <c r="J2644" s="7">
        <v>0.75</v>
      </c>
      <c r="K2644" s="6"/>
      <c r="L2644" s="6"/>
      <c r="M2644" s="6">
        <v>13125</v>
      </c>
    </row>
    <row r="2645" spans="1:13" x14ac:dyDescent="0.25">
      <c r="A2645" s="5" t="s">
        <v>262</v>
      </c>
      <c r="B2645" s="5" t="s">
        <v>139</v>
      </c>
      <c r="C2645" s="5" t="s">
        <v>291</v>
      </c>
      <c r="D2645" s="5" t="s">
        <v>7830</v>
      </c>
      <c r="E2645" s="8" t="s">
        <v>7831</v>
      </c>
      <c r="F2645" s="8" t="s">
        <v>7832</v>
      </c>
      <c r="G2645" s="5" t="s">
        <v>442</v>
      </c>
      <c r="H2645" s="6">
        <v>17500</v>
      </c>
      <c r="I2645" s="6">
        <v>13125</v>
      </c>
      <c r="J2645" s="7">
        <v>0.75</v>
      </c>
      <c r="K2645" s="6"/>
      <c r="L2645" s="6"/>
      <c r="M2645" s="6">
        <v>13125</v>
      </c>
    </row>
    <row r="2646" spans="1:13" x14ac:dyDescent="0.25">
      <c r="A2646" s="5" t="s">
        <v>262</v>
      </c>
      <c r="B2646" s="5" t="s">
        <v>139</v>
      </c>
      <c r="C2646" s="5" t="s">
        <v>291</v>
      </c>
      <c r="D2646" s="5" t="s">
        <v>7833</v>
      </c>
      <c r="E2646" s="8" t="s">
        <v>7834</v>
      </c>
      <c r="F2646" s="8" t="s">
        <v>7835</v>
      </c>
      <c r="G2646" s="5" t="s">
        <v>442</v>
      </c>
      <c r="H2646" s="6">
        <v>17500</v>
      </c>
      <c r="I2646" s="6">
        <v>13125</v>
      </c>
      <c r="J2646" s="7">
        <v>0.75</v>
      </c>
      <c r="K2646" s="6"/>
      <c r="L2646" s="6"/>
      <c r="M2646" s="6">
        <v>13125</v>
      </c>
    </row>
    <row r="2647" spans="1:13" x14ac:dyDescent="0.25">
      <c r="A2647" s="5" t="s">
        <v>262</v>
      </c>
      <c r="B2647" s="5" t="s">
        <v>139</v>
      </c>
      <c r="C2647" s="5" t="s">
        <v>291</v>
      </c>
      <c r="D2647" s="5" t="s">
        <v>7836</v>
      </c>
      <c r="E2647" s="8" t="s">
        <v>7837</v>
      </c>
      <c r="F2647" s="8" t="s">
        <v>7838</v>
      </c>
      <c r="G2647" s="5" t="s">
        <v>442</v>
      </c>
      <c r="H2647" s="6">
        <v>17500</v>
      </c>
      <c r="I2647" s="6">
        <v>13125</v>
      </c>
      <c r="J2647" s="7">
        <v>0.75</v>
      </c>
      <c r="K2647" s="6"/>
      <c r="L2647" s="6"/>
      <c r="M2647" s="6">
        <v>13125</v>
      </c>
    </row>
    <row r="2648" spans="1:13" x14ac:dyDescent="0.25">
      <c r="A2648" s="5" t="s">
        <v>262</v>
      </c>
      <c r="B2648" s="5" t="s">
        <v>139</v>
      </c>
      <c r="C2648" s="5" t="s">
        <v>291</v>
      </c>
      <c r="D2648" s="5" t="s">
        <v>7839</v>
      </c>
      <c r="E2648" s="8" t="s">
        <v>7840</v>
      </c>
      <c r="F2648" s="8" t="s">
        <v>7841</v>
      </c>
      <c r="G2648" s="5" t="s">
        <v>442</v>
      </c>
      <c r="H2648" s="6">
        <v>17500</v>
      </c>
      <c r="I2648" s="6">
        <v>13125</v>
      </c>
      <c r="J2648" s="7">
        <v>0.75</v>
      </c>
      <c r="K2648" s="6"/>
      <c r="L2648" s="6"/>
      <c r="M2648" s="6">
        <v>13125</v>
      </c>
    </row>
    <row r="2649" spans="1:13" ht="30" x14ac:dyDescent="0.25">
      <c r="A2649" s="5" t="s">
        <v>262</v>
      </c>
      <c r="B2649" s="5" t="s">
        <v>139</v>
      </c>
      <c r="C2649" s="5" t="s">
        <v>291</v>
      </c>
      <c r="D2649" s="5" t="s">
        <v>7842</v>
      </c>
      <c r="E2649" s="8" t="s">
        <v>7843</v>
      </c>
      <c r="F2649" s="8" t="s">
        <v>7844</v>
      </c>
      <c r="G2649" s="5" t="s">
        <v>442</v>
      </c>
      <c r="H2649" s="6">
        <v>17500</v>
      </c>
      <c r="I2649" s="6">
        <v>13125</v>
      </c>
      <c r="J2649" s="7">
        <v>0.75</v>
      </c>
      <c r="K2649" s="6"/>
      <c r="L2649" s="6"/>
      <c r="M2649" s="6">
        <v>13125</v>
      </c>
    </row>
    <row r="2650" spans="1:13" x14ac:dyDescent="0.25">
      <c r="A2650" s="5" t="s">
        <v>262</v>
      </c>
      <c r="B2650" s="5" t="s">
        <v>139</v>
      </c>
      <c r="C2650" s="5" t="s">
        <v>291</v>
      </c>
      <c r="D2650" s="5" t="s">
        <v>7845</v>
      </c>
      <c r="E2650" s="8" t="s">
        <v>7846</v>
      </c>
      <c r="F2650" s="8" t="s">
        <v>7847</v>
      </c>
      <c r="G2650" s="5" t="s">
        <v>442</v>
      </c>
      <c r="H2650" s="6">
        <v>17500</v>
      </c>
      <c r="I2650" s="6">
        <v>13125</v>
      </c>
      <c r="J2650" s="7">
        <v>0.75</v>
      </c>
      <c r="K2650" s="6"/>
      <c r="L2650" s="6"/>
      <c r="M2650" s="6">
        <v>13125</v>
      </c>
    </row>
    <row r="2651" spans="1:13" x14ac:dyDescent="0.25">
      <c r="A2651" s="5" t="s">
        <v>262</v>
      </c>
      <c r="B2651" s="5" t="s">
        <v>139</v>
      </c>
      <c r="C2651" s="5" t="s">
        <v>291</v>
      </c>
      <c r="D2651" s="5" t="s">
        <v>7848</v>
      </c>
      <c r="E2651" s="8" t="s">
        <v>7849</v>
      </c>
      <c r="F2651" s="8" t="s">
        <v>7850</v>
      </c>
      <c r="G2651" s="5" t="s">
        <v>442</v>
      </c>
      <c r="H2651" s="6">
        <v>17500</v>
      </c>
      <c r="I2651" s="6"/>
      <c r="J2651" s="5"/>
      <c r="K2651" s="6"/>
      <c r="L2651" s="6"/>
      <c r="M2651" s="6"/>
    </row>
    <row r="2652" spans="1:13" x14ac:dyDescent="0.25">
      <c r="A2652" s="5" t="s">
        <v>262</v>
      </c>
      <c r="B2652" s="5" t="s">
        <v>139</v>
      </c>
      <c r="C2652" s="5" t="s">
        <v>291</v>
      </c>
      <c r="D2652" s="5" t="s">
        <v>7851</v>
      </c>
      <c r="E2652" s="8" t="s">
        <v>7852</v>
      </c>
      <c r="F2652" s="8" t="s">
        <v>7853</v>
      </c>
      <c r="G2652" s="5" t="s">
        <v>442</v>
      </c>
      <c r="H2652" s="6">
        <v>17500</v>
      </c>
      <c r="I2652" s="6">
        <v>13125</v>
      </c>
      <c r="J2652" s="7">
        <v>0.75</v>
      </c>
      <c r="K2652" s="6"/>
      <c r="L2652" s="6"/>
      <c r="M2652" s="6">
        <v>13125</v>
      </c>
    </row>
    <row r="2653" spans="1:13" ht="30" x14ac:dyDescent="0.25">
      <c r="A2653" s="5" t="s">
        <v>262</v>
      </c>
      <c r="B2653" s="5" t="s">
        <v>139</v>
      </c>
      <c r="C2653" s="5" t="s">
        <v>291</v>
      </c>
      <c r="D2653" s="5" t="s">
        <v>7854</v>
      </c>
      <c r="E2653" s="8" t="s">
        <v>7855</v>
      </c>
      <c r="F2653" s="8" t="s">
        <v>7856</v>
      </c>
      <c r="G2653" s="5" t="s">
        <v>442</v>
      </c>
      <c r="H2653" s="6">
        <v>17500</v>
      </c>
      <c r="I2653" s="6">
        <v>13125</v>
      </c>
      <c r="J2653" s="7">
        <v>0.75</v>
      </c>
      <c r="K2653" s="6"/>
      <c r="L2653" s="6"/>
      <c r="M2653" s="6">
        <v>13125</v>
      </c>
    </row>
    <row r="2654" spans="1:13" x14ac:dyDescent="0.25">
      <c r="A2654" s="5" t="s">
        <v>262</v>
      </c>
      <c r="B2654" s="5" t="s">
        <v>139</v>
      </c>
      <c r="C2654" s="5" t="s">
        <v>291</v>
      </c>
      <c r="D2654" s="5" t="s">
        <v>7857</v>
      </c>
      <c r="E2654" s="8" t="s">
        <v>7858</v>
      </c>
      <c r="F2654" s="8" t="s">
        <v>7859</v>
      </c>
      <c r="G2654" s="5" t="s">
        <v>442</v>
      </c>
      <c r="H2654" s="6">
        <v>17500</v>
      </c>
      <c r="I2654" s="6">
        <v>13125</v>
      </c>
      <c r="J2654" s="7">
        <v>0.75</v>
      </c>
      <c r="K2654" s="6"/>
      <c r="L2654" s="6"/>
      <c r="M2654" s="6">
        <v>13125</v>
      </c>
    </row>
    <row r="2655" spans="1:13" x14ac:dyDescent="0.25">
      <c r="A2655" s="5" t="s">
        <v>262</v>
      </c>
      <c r="B2655" s="5" t="s">
        <v>139</v>
      </c>
      <c r="C2655" s="5" t="s">
        <v>291</v>
      </c>
      <c r="D2655" s="5" t="s">
        <v>7860</v>
      </c>
      <c r="E2655" s="8" t="s">
        <v>7861</v>
      </c>
      <c r="F2655" s="8" t="s">
        <v>7862</v>
      </c>
      <c r="G2655" s="5" t="s">
        <v>442</v>
      </c>
      <c r="H2655" s="6">
        <v>17500</v>
      </c>
      <c r="I2655" s="6">
        <v>13125</v>
      </c>
      <c r="J2655" s="7">
        <v>0.75</v>
      </c>
      <c r="K2655" s="6"/>
      <c r="L2655" s="6"/>
      <c r="M2655" s="6">
        <v>13125</v>
      </c>
    </row>
    <row r="2656" spans="1:13" x14ac:dyDescent="0.25">
      <c r="A2656" s="5" t="s">
        <v>262</v>
      </c>
      <c r="B2656" s="5" t="s">
        <v>139</v>
      </c>
      <c r="C2656" s="5" t="s">
        <v>291</v>
      </c>
      <c r="D2656" s="5" t="s">
        <v>7863</v>
      </c>
      <c r="E2656" s="8" t="s">
        <v>7864</v>
      </c>
      <c r="F2656" s="8" t="s">
        <v>7865</v>
      </c>
      <c r="G2656" s="5" t="s">
        <v>442</v>
      </c>
      <c r="H2656" s="6">
        <v>17500</v>
      </c>
      <c r="I2656" s="6">
        <v>13125</v>
      </c>
      <c r="J2656" s="7">
        <v>0.75</v>
      </c>
      <c r="K2656" s="6"/>
      <c r="L2656" s="6"/>
      <c r="M2656" s="6">
        <v>13125</v>
      </c>
    </row>
    <row r="2657" spans="1:13" ht="30" x14ac:dyDescent="0.25">
      <c r="A2657" s="5" t="s">
        <v>262</v>
      </c>
      <c r="B2657" s="5" t="s">
        <v>139</v>
      </c>
      <c r="C2657" s="5" t="s">
        <v>291</v>
      </c>
      <c r="D2657" s="5" t="s">
        <v>7866</v>
      </c>
      <c r="E2657" s="8" t="s">
        <v>7867</v>
      </c>
      <c r="F2657" s="8" t="s">
        <v>7868</v>
      </c>
      <c r="G2657" s="5" t="s">
        <v>442</v>
      </c>
      <c r="H2657" s="6">
        <v>17500</v>
      </c>
      <c r="I2657" s="6">
        <v>13125</v>
      </c>
      <c r="J2657" s="7">
        <v>0.75</v>
      </c>
      <c r="K2657" s="6"/>
      <c r="L2657" s="6"/>
      <c r="M2657" s="6">
        <v>13125</v>
      </c>
    </row>
    <row r="2658" spans="1:13" x14ac:dyDescent="0.25">
      <c r="A2658" s="5" t="s">
        <v>262</v>
      </c>
      <c r="B2658" s="5" t="s">
        <v>139</v>
      </c>
      <c r="C2658" s="5" t="s">
        <v>291</v>
      </c>
      <c r="D2658" s="5" t="s">
        <v>7869</v>
      </c>
      <c r="E2658" s="8" t="s">
        <v>7870</v>
      </c>
      <c r="F2658" s="8" t="s">
        <v>7871</v>
      </c>
      <c r="G2658" s="5" t="s">
        <v>442</v>
      </c>
      <c r="H2658" s="6">
        <v>17500</v>
      </c>
      <c r="I2658" s="6">
        <v>13125</v>
      </c>
      <c r="J2658" s="7">
        <v>0.75</v>
      </c>
      <c r="K2658" s="6"/>
      <c r="L2658" s="6"/>
      <c r="M2658" s="6">
        <v>13125</v>
      </c>
    </row>
    <row r="2659" spans="1:13" ht="30" x14ac:dyDescent="0.25">
      <c r="A2659" s="5" t="s">
        <v>262</v>
      </c>
      <c r="B2659" s="5" t="s">
        <v>139</v>
      </c>
      <c r="C2659" s="5" t="s">
        <v>291</v>
      </c>
      <c r="D2659" s="5" t="s">
        <v>7872</v>
      </c>
      <c r="E2659" s="8" t="s">
        <v>7873</v>
      </c>
      <c r="F2659" s="8" t="s">
        <v>7874</v>
      </c>
      <c r="G2659" s="5" t="s">
        <v>442</v>
      </c>
      <c r="H2659" s="6">
        <v>17500</v>
      </c>
      <c r="I2659" s="6">
        <v>13125</v>
      </c>
      <c r="J2659" s="7">
        <v>0.75</v>
      </c>
      <c r="K2659" s="6"/>
      <c r="L2659" s="6"/>
      <c r="M2659" s="6">
        <v>13125</v>
      </c>
    </row>
    <row r="2660" spans="1:13" x14ac:dyDescent="0.25">
      <c r="A2660" s="5" t="s">
        <v>262</v>
      </c>
      <c r="B2660" s="5" t="s">
        <v>139</v>
      </c>
      <c r="C2660" s="5" t="s">
        <v>291</v>
      </c>
      <c r="D2660" s="5" t="s">
        <v>7875</v>
      </c>
      <c r="E2660" s="8" t="s">
        <v>7876</v>
      </c>
      <c r="F2660" s="8" t="s">
        <v>7877</v>
      </c>
      <c r="G2660" s="5" t="s">
        <v>442</v>
      </c>
      <c r="H2660" s="6">
        <v>17500</v>
      </c>
      <c r="I2660" s="6">
        <v>13125</v>
      </c>
      <c r="J2660" s="7">
        <v>0.75</v>
      </c>
      <c r="K2660" s="6"/>
      <c r="L2660" s="6"/>
      <c r="M2660" s="6">
        <v>13125</v>
      </c>
    </row>
    <row r="2661" spans="1:13" x14ac:dyDescent="0.25">
      <c r="A2661" s="5" t="s">
        <v>262</v>
      </c>
      <c r="B2661" s="5" t="s">
        <v>139</v>
      </c>
      <c r="C2661" s="5" t="s">
        <v>291</v>
      </c>
      <c r="D2661" s="5" t="s">
        <v>7878</v>
      </c>
      <c r="E2661" s="8" t="s">
        <v>7879</v>
      </c>
      <c r="F2661" s="8" t="s">
        <v>7880</v>
      </c>
      <c r="G2661" s="5" t="s">
        <v>442</v>
      </c>
      <c r="H2661" s="6">
        <v>17500</v>
      </c>
      <c r="I2661" s="6">
        <v>13125</v>
      </c>
      <c r="J2661" s="7">
        <v>0.75</v>
      </c>
      <c r="K2661" s="6"/>
      <c r="L2661" s="6"/>
      <c r="M2661" s="6">
        <v>13125</v>
      </c>
    </row>
    <row r="2662" spans="1:13" ht="30" x14ac:dyDescent="0.25">
      <c r="A2662" s="5" t="s">
        <v>262</v>
      </c>
      <c r="B2662" s="5" t="s">
        <v>139</v>
      </c>
      <c r="C2662" s="5" t="s">
        <v>291</v>
      </c>
      <c r="D2662" s="5" t="s">
        <v>7881</v>
      </c>
      <c r="E2662" s="8" t="s">
        <v>7882</v>
      </c>
      <c r="F2662" s="8" t="s">
        <v>7883</v>
      </c>
      <c r="G2662" s="5" t="s">
        <v>442</v>
      </c>
      <c r="H2662" s="6">
        <v>17500</v>
      </c>
      <c r="I2662" s="6">
        <v>13125</v>
      </c>
      <c r="J2662" s="7">
        <v>0.75</v>
      </c>
      <c r="K2662" s="6"/>
      <c r="L2662" s="6"/>
      <c r="M2662" s="6">
        <v>13125</v>
      </c>
    </row>
    <row r="2663" spans="1:13" x14ac:dyDescent="0.25">
      <c r="A2663" s="5" t="s">
        <v>262</v>
      </c>
      <c r="B2663" s="5" t="s">
        <v>139</v>
      </c>
      <c r="C2663" s="5" t="s">
        <v>291</v>
      </c>
      <c r="D2663" s="5" t="s">
        <v>7884</v>
      </c>
      <c r="E2663" s="8" t="s">
        <v>7885</v>
      </c>
      <c r="F2663" s="8" t="s">
        <v>7886</v>
      </c>
      <c r="G2663" s="5" t="s">
        <v>442</v>
      </c>
      <c r="H2663" s="6">
        <v>17500</v>
      </c>
      <c r="I2663" s="6">
        <v>13125</v>
      </c>
      <c r="J2663" s="7">
        <v>0.75</v>
      </c>
      <c r="K2663" s="6"/>
      <c r="L2663" s="6"/>
      <c r="M2663" s="6">
        <v>13125</v>
      </c>
    </row>
    <row r="2664" spans="1:13" x14ac:dyDescent="0.25">
      <c r="A2664" s="5" t="s">
        <v>262</v>
      </c>
      <c r="B2664" s="5" t="s">
        <v>139</v>
      </c>
      <c r="C2664" s="5" t="s">
        <v>291</v>
      </c>
      <c r="D2664" s="5" t="s">
        <v>7887</v>
      </c>
      <c r="E2664" s="8" t="s">
        <v>7888</v>
      </c>
      <c r="F2664" s="8" t="s">
        <v>7889</v>
      </c>
      <c r="G2664" s="5" t="s">
        <v>442</v>
      </c>
      <c r="H2664" s="6">
        <v>17500</v>
      </c>
      <c r="I2664" s="6">
        <v>13125</v>
      </c>
      <c r="J2664" s="7">
        <v>0.75</v>
      </c>
      <c r="K2664" s="6"/>
      <c r="L2664" s="6"/>
      <c r="M2664" s="6">
        <v>13125</v>
      </c>
    </row>
    <row r="2665" spans="1:13" ht="30" x14ac:dyDescent="0.25">
      <c r="A2665" s="5" t="s">
        <v>262</v>
      </c>
      <c r="B2665" s="5" t="s">
        <v>139</v>
      </c>
      <c r="C2665" s="5" t="s">
        <v>291</v>
      </c>
      <c r="D2665" s="5" t="s">
        <v>7890</v>
      </c>
      <c r="E2665" s="8" t="s">
        <v>7891</v>
      </c>
      <c r="F2665" s="8" t="s">
        <v>7892</v>
      </c>
      <c r="G2665" s="5" t="s">
        <v>442</v>
      </c>
      <c r="H2665" s="6">
        <v>17500</v>
      </c>
      <c r="I2665" s="6">
        <v>13125</v>
      </c>
      <c r="J2665" s="7">
        <v>0.75</v>
      </c>
      <c r="K2665" s="6"/>
      <c r="L2665" s="6"/>
      <c r="M2665" s="6">
        <v>13125</v>
      </c>
    </row>
    <row r="2666" spans="1:13" x14ac:dyDescent="0.25">
      <c r="A2666" s="5" t="s">
        <v>262</v>
      </c>
      <c r="B2666" s="5" t="s">
        <v>139</v>
      </c>
      <c r="C2666" s="5" t="s">
        <v>291</v>
      </c>
      <c r="D2666" s="5" t="s">
        <v>7893</v>
      </c>
      <c r="E2666" s="8" t="s">
        <v>7894</v>
      </c>
      <c r="F2666" s="8" t="s">
        <v>7895</v>
      </c>
      <c r="G2666" s="5" t="s">
        <v>442</v>
      </c>
      <c r="H2666" s="6">
        <v>17500</v>
      </c>
      <c r="I2666" s="6">
        <v>13125</v>
      </c>
      <c r="J2666" s="7">
        <v>0.75</v>
      </c>
      <c r="K2666" s="6"/>
      <c r="L2666" s="6"/>
      <c r="M2666" s="6">
        <v>13125</v>
      </c>
    </row>
    <row r="2667" spans="1:13" x14ac:dyDescent="0.25">
      <c r="A2667" s="5" t="s">
        <v>262</v>
      </c>
      <c r="B2667" s="5" t="s">
        <v>139</v>
      </c>
      <c r="C2667" s="5" t="s">
        <v>291</v>
      </c>
      <c r="D2667" s="5" t="s">
        <v>7896</v>
      </c>
      <c r="E2667" s="8" t="s">
        <v>7897</v>
      </c>
      <c r="F2667" s="8" t="s">
        <v>7898</v>
      </c>
      <c r="G2667" s="5" t="s">
        <v>442</v>
      </c>
      <c r="H2667" s="6">
        <v>17500</v>
      </c>
      <c r="I2667" s="6">
        <v>13125</v>
      </c>
      <c r="J2667" s="7">
        <v>0.75</v>
      </c>
      <c r="K2667" s="6"/>
      <c r="L2667" s="6"/>
      <c r="M2667" s="6">
        <v>13125</v>
      </c>
    </row>
    <row r="2668" spans="1:13" x14ac:dyDescent="0.25">
      <c r="A2668" s="5" t="s">
        <v>262</v>
      </c>
      <c r="B2668" s="5" t="s">
        <v>139</v>
      </c>
      <c r="C2668" s="5" t="s">
        <v>291</v>
      </c>
      <c r="D2668" s="5" t="s">
        <v>7899</v>
      </c>
      <c r="E2668" s="8" t="s">
        <v>7900</v>
      </c>
      <c r="F2668" s="8" t="s">
        <v>7900</v>
      </c>
      <c r="G2668" s="5" t="s">
        <v>442</v>
      </c>
      <c r="H2668" s="6">
        <v>17500</v>
      </c>
      <c r="I2668" s="6">
        <v>13125</v>
      </c>
      <c r="J2668" s="7">
        <v>0.75</v>
      </c>
      <c r="K2668" s="6"/>
      <c r="L2668" s="6"/>
      <c r="M2668" s="6">
        <v>13125</v>
      </c>
    </row>
    <row r="2669" spans="1:13" x14ac:dyDescent="0.25">
      <c r="A2669" s="5" t="s">
        <v>262</v>
      </c>
      <c r="B2669" s="5" t="s">
        <v>139</v>
      </c>
      <c r="C2669" s="5" t="s">
        <v>291</v>
      </c>
      <c r="D2669" s="5" t="s">
        <v>7901</v>
      </c>
      <c r="E2669" s="8" t="s">
        <v>7902</v>
      </c>
      <c r="F2669" s="8" t="s">
        <v>7903</v>
      </c>
      <c r="G2669" s="5" t="s">
        <v>442</v>
      </c>
      <c r="H2669" s="6">
        <v>17500</v>
      </c>
      <c r="I2669" s="6">
        <v>13125</v>
      </c>
      <c r="J2669" s="7">
        <v>0.75</v>
      </c>
      <c r="K2669" s="6"/>
      <c r="L2669" s="6"/>
      <c r="M2669" s="6">
        <v>13125</v>
      </c>
    </row>
    <row r="2670" spans="1:13" ht="30" x14ac:dyDescent="0.25">
      <c r="A2670" s="5" t="s">
        <v>262</v>
      </c>
      <c r="B2670" s="5" t="s">
        <v>139</v>
      </c>
      <c r="C2670" s="5" t="s">
        <v>291</v>
      </c>
      <c r="D2670" s="5" t="s">
        <v>7904</v>
      </c>
      <c r="E2670" s="8" t="s">
        <v>7905</v>
      </c>
      <c r="F2670" s="8" t="s">
        <v>7906</v>
      </c>
      <c r="G2670" s="5" t="s">
        <v>442</v>
      </c>
      <c r="H2670" s="6">
        <v>17500</v>
      </c>
      <c r="I2670" s="6">
        <v>13125</v>
      </c>
      <c r="J2670" s="7">
        <v>0.75</v>
      </c>
      <c r="K2670" s="6"/>
      <c r="L2670" s="6"/>
      <c r="M2670" s="6">
        <v>13125</v>
      </c>
    </row>
    <row r="2671" spans="1:13" x14ac:dyDescent="0.25">
      <c r="A2671" s="5" t="s">
        <v>262</v>
      </c>
      <c r="B2671" s="5" t="s">
        <v>139</v>
      </c>
      <c r="C2671" s="5" t="s">
        <v>291</v>
      </c>
      <c r="D2671" s="5" t="s">
        <v>7907</v>
      </c>
      <c r="E2671" s="8" t="s">
        <v>7908</v>
      </c>
      <c r="F2671" s="8" t="s">
        <v>7908</v>
      </c>
      <c r="G2671" s="5" t="s">
        <v>442</v>
      </c>
      <c r="H2671" s="6">
        <v>17500</v>
      </c>
      <c r="I2671" s="6">
        <v>13125</v>
      </c>
      <c r="J2671" s="7">
        <v>0.75</v>
      </c>
      <c r="K2671" s="6"/>
      <c r="L2671" s="6"/>
      <c r="M2671" s="6">
        <v>13125</v>
      </c>
    </row>
    <row r="2672" spans="1:13" x14ac:dyDescent="0.25">
      <c r="A2672" s="5" t="s">
        <v>262</v>
      </c>
      <c r="B2672" s="5" t="s">
        <v>139</v>
      </c>
      <c r="C2672" s="5" t="s">
        <v>291</v>
      </c>
      <c r="D2672" s="5" t="s">
        <v>7909</v>
      </c>
      <c r="E2672" s="8" t="s">
        <v>7910</v>
      </c>
      <c r="F2672" s="8" t="s">
        <v>7911</v>
      </c>
      <c r="G2672" s="5" t="s">
        <v>442</v>
      </c>
      <c r="H2672" s="6">
        <v>17500</v>
      </c>
      <c r="I2672" s="6">
        <v>13125</v>
      </c>
      <c r="J2672" s="7">
        <v>0.75</v>
      </c>
      <c r="K2672" s="6"/>
      <c r="L2672" s="6"/>
      <c r="M2672" s="6">
        <v>13125</v>
      </c>
    </row>
    <row r="2673" spans="1:13" x14ac:dyDescent="0.25">
      <c r="A2673" s="5" t="s">
        <v>262</v>
      </c>
      <c r="B2673" s="5" t="s">
        <v>139</v>
      </c>
      <c r="C2673" s="5" t="s">
        <v>291</v>
      </c>
      <c r="D2673" s="5" t="s">
        <v>7912</v>
      </c>
      <c r="E2673" s="8" t="s">
        <v>7913</v>
      </c>
      <c r="F2673" s="8" t="s">
        <v>7914</v>
      </c>
      <c r="G2673" s="5" t="s">
        <v>442</v>
      </c>
      <c r="H2673" s="6">
        <v>17500</v>
      </c>
      <c r="I2673" s="6">
        <v>13125</v>
      </c>
      <c r="J2673" s="7">
        <v>0.75</v>
      </c>
      <c r="K2673" s="6"/>
      <c r="L2673" s="6"/>
      <c r="M2673" s="6">
        <v>13125</v>
      </c>
    </row>
    <row r="2674" spans="1:13" x14ac:dyDescent="0.25">
      <c r="A2674" s="5" t="s">
        <v>262</v>
      </c>
      <c r="B2674" s="5" t="s">
        <v>139</v>
      </c>
      <c r="C2674" s="5" t="s">
        <v>291</v>
      </c>
      <c r="D2674" s="5" t="s">
        <v>7915</v>
      </c>
      <c r="E2674" s="8" t="s">
        <v>7916</v>
      </c>
      <c r="F2674" s="8" t="s">
        <v>7917</v>
      </c>
      <c r="G2674" s="5" t="s">
        <v>442</v>
      </c>
      <c r="H2674" s="6">
        <v>17500</v>
      </c>
      <c r="I2674" s="6">
        <v>13125</v>
      </c>
      <c r="J2674" s="7">
        <v>0.75</v>
      </c>
      <c r="K2674" s="6"/>
      <c r="L2674" s="6"/>
      <c r="M2674" s="6">
        <v>13125</v>
      </c>
    </row>
    <row r="2675" spans="1:13" ht="45" x14ac:dyDescent="0.25">
      <c r="A2675" s="5" t="s">
        <v>262</v>
      </c>
      <c r="B2675" s="5" t="s">
        <v>139</v>
      </c>
      <c r="C2675" s="5" t="s">
        <v>291</v>
      </c>
      <c r="D2675" s="5" t="s">
        <v>7918</v>
      </c>
      <c r="E2675" s="8" t="s">
        <v>7919</v>
      </c>
      <c r="F2675" s="8" t="s">
        <v>7920</v>
      </c>
      <c r="G2675" s="5" t="s">
        <v>442</v>
      </c>
      <c r="H2675" s="6">
        <v>17500</v>
      </c>
      <c r="I2675" s="6">
        <v>13125</v>
      </c>
      <c r="J2675" s="7">
        <v>0.75</v>
      </c>
      <c r="K2675" s="6"/>
      <c r="L2675" s="6"/>
      <c r="M2675" s="6">
        <v>13125</v>
      </c>
    </row>
    <row r="2676" spans="1:13" ht="60" x14ac:dyDescent="0.25">
      <c r="A2676" s="5" t="s">
        <v>262</v>
      </c>
      <c r="B2676" s="5" t="s">
        <v>139</v>
      </c>
      <c r="C2676" s="5" t="s">
        <v>291</v>
      </c>
      <c r="D2676" s="5" t="s">
        <v>7921</v>
      </c>
      <c r="E2676" s="8" t="s">
        <v>7922</v>
      </c>
      <c r="F2676" s="8" t="s">
        <v>7923</v>
      </c>
      <c r="G2676" s="5" t="s">
        <v>442</v>
      </c>
      <c r="H2676" s="6">
        <v>17500</v>
      </c>
      <c r="I2676" s="6">
        <v>13125</v>
      </c>
      <c r="J2676" s="7">
        <v>0.75</v>
      </c>
      <c r="K2676" s="6"/>
      <c r="L2676" s="6"/>
      <c r="M2676" s="6">
        <v>13125</v>
      </c>
    </row>
    <row r="2677" spans="1:13" ht="30" x14ac:dyDescent="0.25">
      <c r="A2677" s="5" t="s">
        <v>262</v>
      </c>
      <c r="B2677" s="5" t="s">
        <v>139</v>
      </c>
      <c r="C2677" s="5" t="s">
        <v>291</v>
      </c>
      <c r="D2677" s="5" t="s">
        <v>7924</v>
      </c>
      <c r="E2677" s="8" t="s">
        <v>7925</v>
      </c>
      <c r="F2677" s="8" t="s">
        <v>7926</v>
      </c>
      <c r="G2677" s="5" t="s">
        <v>442</v>
      </c>
      <c r="H2677" s="6">
        <v>17500</v>
      </c>
      <c r="I2677" s="6">
        <v>13125</v>
      </c>
      <c r="J2677" s="7">
        <v>0.75</v>
      </c>
      <c r="K2677" s="6"/>
      <c r="L2677" s="6"/>
      <c r="M2677" s="6">
        <v>13125</v>
      </c>
    </row>
    <row r="2678" spans="1:13" x14ac:dyDescent="0.25">
      <c r="A2678" s="5" t="s">
        <v>262</v>
      </c>
      <c r="B2678" s="5" t="s">
        <v>139</v>
      </c>
      <c r="C2678" s="5" t="s">
        <v>291</v>
      </c>
      <c r="D2678" s="5" t="s">
        <v>7927</v>
      </c>
      <c r="E2678" s="8" t="s">
        <v>7928</v>
      </c>
      <c r="F2678" s="8" t="s">
        <v>7928</v>
      </c>
      <c r="G2678" s="5" t="s">
        <v>442</v>
      </c>
      <c r="H2678" s="6">
        <v>17500</v>
      </c>
      <c r="I2678" s="6">
        <v>13125</v>
      </c>
      <c r="J2678" s="7">
        <v>0.75</v>
      </c>
      <c r="K2678" s="6"/>
      <c r="L2678" s="6"/>
      <c r="M2678" s="6">
        <v>13125</v>
      </c>
    </row>
    <row r="2679" spans="1:13" x14ac:dyDescent="0.25">
      <c r="A2679" s="5" t="s">
        <v>262</v>
      </c>
      <c r="B2679" s="5" t="s">
        <v>139</v>
      </c>
      <c r="C2679" s="5" t="s">
        <v>291</v>
      </c>
      <c r="D2679" s="5" t="s">
        <v>7929</v>
      </c>
      <c r="E2679" s="8" t="s">
        <v>7930</v>
      </c>
      <c r="F2679" s="8" t="s">
        <v>7931</v>
      </c>
      <c r="G2679" s="5" t="s">
        <v>442</v>
      </c>
      <c r="H2679" s="6">
        <v>17500</v>
      </c>
      <c r="I2679" s="6">
        <v>13125</v>
      </c>
      <c r="J2679" s="7">
        <v>0.75</v>
      </c>
      <c r="K2679" s="6"/>
      <c r="L2679" s="6"/>
      <c r="M2679" s="6">
        <v>13125</v>
      </c>
    </row>
    <row r="2680" spans="1:13" ht="30" x14ac:dyDescent="0.25">
      <c r="A2680" s="5" t="s">
        <v>262</v>
      </c>
      <c r="B2680" s="5" t="s">
        <v>139</v>
      </c>
      <c r="C2680" s="5" t="s">
        <v>291</v>
      </c>
      <c r="D2680" s="5" t="s">
        <v>7932</v>
      </c>
      <c r="E2680" s="8" t="s">
        <v>7933</v>
      </c>
      <c r="F2680" s="8" t="s">
        <v>7934</v>
      </c>
      <c r="G2680" s="5" t="s">
        <v>442</v>
      </c>
      <c r="H2680" s="6">
        <v>17500</v>
      </c>
      <c r="I2680" s="6">
        <v>13125</v>
      </c>
      <c r="J2680" s="7">
        <v>0.75</v>
      </c>
      <c r="K2680" s="6"/>
      <c r="L2680" s="6"/>
      <c r="M2680" s="6">
        <v>13125</v>
      </c>
    </row>
    <row r="2681" spans="1:13" x14ac:dyDescent="0.25">
      <c r="A2681" s="5" t="s">
        <v>262</v>
      </c>
      <c r="B2681" s="5" t="s">
        <v>139</v>
      </c>
      <c r="C2681" s="5" t="s">
        <v>291</v>
      </c>
      <c r="D2681" s="5" t="s">
        <v>7935</v>
      </c>
      <c r="E2681" s="8" t="s">
        <v>7936</v>
      </c>
      <c r="F2681" s="8" t="s">
        <v>7937</v>
      </c>
      <c r="G2681" s="5" t="s">
        <v>442</v>
      </c>
      <c r="H2681" s="6">
        <v>17500</v>
      </c>
      <c r="I2681" s="6">
        <v>13125</v>
      </c>
      <c r="J2681" s="7">
        <v>0.75</v>
      </c>
      <c r="K2681" s="6"/>
      <c r="L2681" s="6"/>
      <c r="M2681" s="6">
        <v>13125</v>
      </c>
    </row>
    <row r="2682" spans="1:13" ht="30" x14ac:dyDescent="0.25">
      <c r="A2682" s="5" t="s">
        <v>262</v>
      </c>
      <c r="B2682" s="5" t="s">
        <v>139</v>
      </c>
      <c r="C2682" s="5" t="s">
        <v>291</v>
      </c>
      <c r="D2682" s="5" t="s">
        <v>7938</v>
      </c>
      <c r="E2682" s="8" t="s">
        <v>7939</v>
      </c>
      <c r="F2682" s="8" t="s">
        <v>7940</v>
      </c>
      <c r="G2682" s="5" t="s">
        <v>442</v>
      </c>
      <c r="H2682" s="6">
        <v>17500</v>
      </c>
      <c r="I2682" s="6">
        <v>13125</v>
      </c>
      <c r="J2682" s="7">
        <v>0.75</v>
      </c>
      <c r="K2682" s="6"/>
      <c r="L2682" s="6"/>
      <c r="M2682" s="6">
        <v>13125</v>
      </c>
    </row>
    <row r="2683" spans="1:13" x14ac:dyDescent="0.25">
      <c r="A2683" s="5" t="s">
        <v>262</v>
      </c>
      <c r="B2683" s="5" t="s">
        <v>139</v>
      </c>
      <c r="C2683" s="5" t="s">
        <v>291</v>
      </c>
      <c r="D2683" s="5" t="s">
        <v>7941</v>
      </c>
      <c r="E2683" s="8" t="s">
        <v>7942</v>
      </c>
      <c r="F2683" s="8" t="s">
        <v>7943</v>
      </c>
      <c r="G2683" s="5" t="s">
        <v>442</v>
      </c>
      <c r="H2683" s="6">
        <v>17500</v>
      </c>
      <c r="I2683" s="6">
        <v>13125</v>
      </c>
      <c r="J2683" s="7">
        <v>0.75</v>
      </c>
      <c r="K2683" s="6"/>
      <c r="L2683" s="6"/>
      <c r="M2683" s="6">
        <v>13125</v>
      </c>
    </row>
    <row r="2684" spans="1:13" x14ac:dyDescent="0.25">
      <c r="A2684" s="5" t="s">
        <v>262</v>
      </c>
      <c r="B2684" s="5" t="s">
        <v>139</v>
      </c>
      <c r="C2684" s="5" t="s">
        <v>291</v>
      </c>
      <c r="D2684" s="5" t="s">
        <v>7944</v>
      </c>
      <c r="E2684" s="8" t="s">
        <v>7945</v>
      </c>
      <c r="F2684" s="8" t="s">
        <v>7946</v>
      </c>
      <c r="G2684" s="5" t="s">
        <v>442</v>
      </c>
      <c r="H2684" s="6">
        <v>17500</v>
      </c>
      <c r="I2684" s="6">
        <v>13125</v>
      </c>
      <c r="J2684" s="7">
        <v>0.75</v>
      </c>
      <c r="K2684" s="6"/>
      <c r="L2684" s="6"/>
      <c r="M2684" s="6">
        <v>13125</v>
      </c>
    </row>
    <row r="2685" spans="1:13" x14ac:dyDescent="0.25">
      <c r="A2685" s="5" t="s">
        <v>262</v>
      </c>
      <c r="B2685" s="5" t="s">
        <v>139</v>
      </c>
      <c r="C2685" s="5" t="s">
        <v>291</v>
      </c>
      <c r="D2685" s="5" t="s">
        <v>7947</v>
      </c>
      <c r="E2685" s="8" t="s">
        <v>7948</v>
      </c>
      <c r="F2685" s="8" t="s">
        <v>7949</v>
      </c>
      <c r="G2685" s="5" t="s">
        <v>442</v>
      </c>
      <c r="H2685" s="6">
        <v>17500</v>
      </c>
      <c r="I2685" s="6">
        <v>13125</v>
      </c>
      <c r="J2685" s="7">
        <v>0.75</v>
      </c>
      <c r="K2685" s="6"/>
      <c r="L2685" s="6"/>
      <c r="M2685" s="6">
        <v>13125</v>
      </c>
    </row>
    <row r="2686" spans="1:13" x14ac:dyDescent="0.25">
      <c r="A2686" s="5" t="s">
        <v>262</v>
      </c>
      <c r="B2686" s="5" t="s">
        <v>139</v>
      </c>
      <c r="C2686" s="5" t="s">
        <v>291</v>
      </c>
      <c r="D2686" s="5" t="s">
        <v>7950</v>
      </c>
      <c r="E2686" s="8" t="s">
        <v>7951</v>
      </c>
      <c r="F2686" s="8" t="s">
        <v>7952</v>
      </c>
      <c r="G2686" s="5" t="s">
        <v>442</v>
      </c>
      <c r="H2686" s="6">
        <v>17500</v>
      </c>
      <c r="I2686" s="6">
        <v>13125</v>
      </c>
      <c r="J2686" s="7">
        <v>0.75</v>
      </c>
      <c r="K2686" s="6"/>
      <c r="L2686" s="6"/>
      <c r="M2686" s="6">
        <v>13125</v>
      </c>
    </row>
    <row r="2687" spans="1:13" x14ac:dyDescent="0.25">
      <c r="A2687" s="5" t="s">
        <v>262</v>
      </c>
      <c r="B2687" s="5" t="s">
        <v>139</v>
      </c>
      <c r="C2687" s="5" t="s">
        <v>291</v>
      </c>
      <c r="D2687" s="5" t="s">
        <v>7953</v>
      </c>
      <c r="E2687" s="8" t="s">
        <v>7954</v>
      </c>
      <c r="F2687" s="8" t="s">
        <v>7955</v>
      </c>
      <c r="G2687" s="5" t="s">
        <v>442</v>
      </c>
      <c r="H2687" s="6">
        <v>17500</v>
      </c>
      <c r="I2687" s="6">
        <v>13125</v>
      </c>
      <c r="J2687" s="7">
        <v>0.75</v>
      </c>
      <c r="K2687" s="6"/>
      <c r="L2687" s="6"/>
      <c r="M2687" s="6">
        <v>13125</v>
      </c>
    </row>
    <row r="2688" spans="1:13" x14ac:dyDescent="0.25">
      <c r="A2688" s="5" t="s">
        <v>262</v>
      </c>
      <c r="B2688" s="5" t="s">
        <v>139</v>
      </c>
      <c r="C2688" s="5" t="s">
        <v>291</v>
      </c>
      <c r="D2688" s="5" t="s">
        <v>7956</v>
      </c>
      <c r="E2688" s="8" t="s">
        <v>7957</v>
      </c>
      <c r="F2688" s="8" t="s">
        <v>7958</v>
      </c>
      <c r="G2688" s="5" t="s">
        <v>442</v>
      </c>
      <c r="H2688" s="6">
        <v>17500</v>
      </c>
      <c r="I2688" s="6">
        <v>13125</v>
      </c>
      <c r="J2688" s="7">
        <v>0.75</v>
      </c>
      <c r="K2688" s="6"/>
      <c r="L2688" s="6"/>
      <c r="M2688" s="6">
        <v>13125</v>
      </c>
    </row>
    <row r="2689" spans="1:13" ht="30" x14ac:dyDescent="0.25">
      <c r="A2689" s="5" t="s">
        <v>262</v>
      </c>
      <c r="B2689" s="5" t="s">
        <v>139</v>
      </c>
      <c r="C2689" s="5" t="s">
        <v>291</v>
      </c>
      <c r="D2689" s="5" t="s">
        <v>7959</v>
      </c>
      <c r="E2689" s="8" t="s">
        <v>7960</v>
      </c>
      <c r="F2689" s="8" t="s">
        <v>7961</v>
      </c>
      <c r="G2689" s="5" t="s">
        <v>442</v>
      </c>
      <c r="H2689" s="6">
        <v>17500</v>
      </c>
      <c r="I2689" s="6">
        <v>13125</v>
      </c>
      <c r="J2689" s="7">
        <v>0.75</v>
      </c>
      <c r="K2689" s="6"/>
      <c r="L2689" s="6"/>
      <c r="M2689" s="6">
        <v>13125</v>
      </c>
    </row>
    <row r="2690" spans="1:13" x14ac:dyDescent="0.25">
      <c r="A2690" s="5" t="s">
        <v>262</v>
      </c>
      <c r="B2690" s="5" t="s">
        <v>139</v>
      </c>
      <c r="C2690" s="5" t="s">
        <v>291</v>
      </c>
      <c r="D2690" s="5" t="s">
        <v>7962</v>
      </c>
      <c r="E2690" s="8" t="s">
        <v>7963</v>
      </c>
      <c r="F2690" s="8" t="s">
        <v>7964</v>
      </c>
      <c r="G2690" s="5" t="s">
        <v>442</v>
      </c>
      <c r="H2690" s="6">
        <v>17500</v>
      </c>
      <c r="I2690" s="6">
        <v>13125</v>
      </c>
      <c r="J2690" s="7">
        <v>0.75</v>
      </c>
      <c r="K2690" s="6"/>
      <c r="L2690" s="6"/>
      <c r="M2690" s="6">
        <v>13125</v>
      </c>
    </row>
    <row r="2691" spans="1:13" ht="30" x14ac:dyDescent="0.25">
      <c r="A2691" s="5" t="s">
        <v>262</v>
      </c>
      <c r="B2691" s="5" t="s">
        <v>139</v>
      </c>
      <c r="C2691" s="5" t="s">
        <v>291</v>
      </c>
      <c r="D2691" s="5" t="s">
        <v>7965</v>
      </c>
      <c r="E2691" s="8" t="s">
        <v>7966</v>
      </c>
      <c r="F2691" s="8" t="s">
        <v>7967</v>
      </c>
      <c r="G2691" s="5" t="s">
        <v>442</v>
      </c>
      <c r="H2691" s="6">
        <v>17500</v>
      </c>
      <c r="I2691" s="6">
        <v>13125</v>
      </c>
      <c r="J2691" s="7">
        <v>0.75</v>
      </c>
      <c r="K2691" s="6"/>
      <c r="L2691" s="6"/>
      <c r="M2691" s="6">
        <v>13125</v>
      </c>
    </row>
    <row r="2692" spans="1:13" x14ac:dyDescent="0.25">
      <c r="A2692" s="5" t="s">
        <v>262</v>
      </c>
      <c r="B2692" s="5" t="s">
        <v>139</v>
      </c>
      <c r="C2692" s="5" t="s">
        <v>291</v>
      </c>
      <c r="D2692" s="5" t="s">
        <v>7968</v>
      </c>
      <c r="E2692" s="8" t="s">
        <v>7969</v>
      </c>
      <c r="F2692" s="8" t="s">
        <v>7969</v>
      </c>
      <c r="G2692" s="5" t="s">
        <v>442</v>
      </c>
      <c r="H2692" s="6">
        <v>17500</v>
      </c>
      <c r="I2692" s="6">
        <v>13125</v>
      </c>
      <c r="J2692" s="7">
        <v>0.75</v>
      </c>
      <c r="K2692" s="6"/>
      <c r="L2692" s="6"/>
      <c r="M2692" s="6">
        <v>13125</v>
      </c>
    </row>
    <row r="2693" spans="1:13" x14ac:dyDescent="0.25">
      <c r="A2693" s="5" t="s">
        <v>262</v>
      </c>
      <c r="B2693" s="5" t="s">
        <v>139</v>
      </c>
      <c r="C2693" s="5" t="s">
        <v>291</v>
      </c>
      <c r="D2693" s="5" t="s">
        <v>7970</v>
      </c>
      <c r="E2693" s="8" t="s">
        <v>7971</v>
      </c>
      <c r="F2693" s="8" t="s">
        <v>7972</v>
      </c>
      <c r="G2693" s="5" t="s">
        <v>442</v>
      </c>
      <c r="H2693" s="6">
        <v>17500</v>
      </c>
      <c r="I2693" s="6">
        <v>13125</v>
      </c>
      <c r="J2693" s="7">
        <v>0.75</v>
      </c>
      <c r="K2693" s="6"/>
      <c r="L2693" s="6"/>
      <c r="M2693" s="6">
        <v>13125</v>
      </c>
    </row>
    <row r="2694" spans="1:13" x14ac:dyDescent="0.25">
      <c r="A2694" s="5" t="s">
        <v>262</v>
      </c>
      <c r="B2694" s="5" t="s">
        <v>139</v>
      </c>
      <c r="C2694" s="5" t="s">
        <v>291</v>
      </c>
      <c r="D2694" s="5" t="s">
        <v>7973</v>
      </c>
      <c r="E2694" s="8" t="s">
        <v>7974</v>
      </c>
      <c r="F2694" s="8" t="s">
        <v>7975</v>
      </c>
      <c r="G2694" s="5" t="s">
        <v>442</v>
      </c>
      <c r="H2694" s="6">
        <v>17500</v>
      </c>
      <c r="I2694" s="6">
        <v>13125</v>
      </c>
      <c r="J2694" s="7">
        <v>0.75</v>
      </c>
      <c r="K2694" s="6"/>
      <c r="L2694" s="6"/>
      <c r="M2694" s="6">
        <v>13125</v>
      </c>
    </row>
    <row r="2695" spans="1:13" x14ac:dyDescent="0.25">
      <c r="A2695" s="5" t="s">
        <v>262</v>
      </c>
      <c r="B2695" s="5" t="s">
        <v>139</v>
      </c>
      <c r="C2695" s="5" t="s">
        <v>291</v>
      </c>
      <c r="D2695" s="5" t="s">
        <v>7976</v>
      </c>
      <c r="E2695" s="8" t="s">
        <v>7977</v>
      </c>
      <c r="F2695" s="8" t="s">
        <v>7978</v>
      </c>
      <c r="G2695" s="5" t="s">
        <v>442</v>
      </c>
      <c r="H2695" s="6">
        <v>17500</v>
      </c>
      <c r="I2695" s="6">
        <v>13125</v>
      </c>
      <c r="J2695" s="7">
        <v>0.75</v>
      </c>
      <c r="K2695" s="6"/>
      <c r="L2695" s="6"/>
      <c r="M2695" s="6">
        <v>13125</v>
      </c>
    </row>
    <row r="2696" spans="1:13" x14ac:dyDescent="0.25">
      <c r="A2696" s="5" t="s">
        <v>262</v>
      </c>
      <c r="B2696" s="5" t="s">
        <v>139</v>
      </c>
      <c r="C2696" s="5" t="s">
        <v>291</v>
      </c>
      <c r="D2696" s="5" t="s">
        <v>7979</v>
      </c>
      <c r="E2696" s="8" t="s">
        <v>7980</v>
      </c>
      <c r="F2696" s="8" t="s">
        <v>7981</v>
      </c>
      <c r="G2696" s="5" t="s">
        <v>442</v>
      </c>
      <c r="H2696" s="6">
        <v>17500</v>
      </c>
      <c r="I2696" s="6">
        <v>13125</v>
      </c>
      <c r="J2696" s="7">
        <v>0.75</v>
      </c>
      <c r="K2696" s="6"/>
      <c r="L2696" s="6"/>
      <c r="M2696" s="6">
        <v>13125</v>
      </c>
    </row>
    <row r="2697" spans="1:13" x14ac:dyDescent="0.25">
      <c r="A2697" s="5" t="s">
        <v>262</v>
      </c>
      <c r="B2697" s="5" t="s">
        <v>139</v>
      </c>
      <c r="C2697" s="5" t="s">
        <v>291</v>
      </c>
      <c r="D2697" s="5" t="s">
        <v>7982</v>
      </c>
      <c r="E2697" s="8" t="s">
        <v>7983</v>
      </c>
      <c r="F2697" s="8" t="s">
        <v>7984</v>
      </c>
      <c r="G2697" s="5" t="s">
        <v>442</v>
      </c>
      <c r="H2697" s="6">
        <v>17500</v>
      </c>
      <c r="I2697" s="6">
        <v>13125</v>
      </c>
      <c r="J2697" s="7">
        <v>0.75</v>
      </c>
      <c r="K2697" s="6"/>
      <c r="L2697" s="6"/>
      <c r="M2697" s="6">
        <v>13125</v>
      </c>
    </row>
    <row r="2698" spans="1:13" x14ac:dyDescent="0.25">
      <c r="A2698" s="5" t="s">
        <v>262</v>
      </c>
      <c r="B2698" s="5" t="s">
        <v>139</v>
      </c>
      <c r="C2698" s="5" t="s">
        <v>291</v>
      </c>
      <c r="D2698" s="5" t="s">
        <v>7985</v>
      </c>
      <c r="E2698" s="8" t="s">
        <v>7986</v>
      </c>
      <c r="F2698" s="8" t="s">
        <v>7987</v>
      </c>
      <c r="G2698" s="5" t="s">
        <v>442</v>
      </c>
      <c r="H2698" s="6">
        <v>17500</v>
      </c>
      <c r="I2698" s="6">
        <v>13125</v>
      </c>
      <c r="J2698" s="7">
        <v>0.75</v>
      </c>
      <c r="K2698" s="6"/>
      <c r="L2698" s="6"/>
      <c r="M2698" s="6">
        <v>13125</v>
      </c>
    </row>
    <row r="2699" spans="1:13" ht="30" x14ac:dyDescent="0.25">
      <c r="A2699" s="5" t="s">
        <v>262</v>
      </c>
      <c r="B2699" s="5" t="s">
        <v>139</v>
      </c>
      <c r="C2699" s="5" t="s">
        <v>291</v>
      </c>
      <c r="D2699" s="5" t="s">
        <v>7988</v>
      </c>
      <c r="E2699" s="8" t="s">
        <v>7989</v>
      </c>
      <c r="F2699" s="8" t="s">
        <v>7990</v>
      </c>
      <c r="G2699" s="5" t="s">
        <v>442</v>
      </c>
      <c r="H2699" s="6">
        <v>17500</v>
      </c>
      <c r="I2699" s="6">
        <v>13125</v>
      </c>
      <c r="J2699" s="7">
        <v>0.75</v>
      </c>
      <c r="K2699" s="6"/>
      <c r="L2699" s="6"/>
      <c r="M2699" s="6">
        <v>13125</v>
      </c>
    </row>
    <row r="2700" spans="1:13" x14ac:dyDescent="0.25">
      <c r="A2700" s="5" t="s">
        <v>262</v>
      </c>
      <c r="B2700" s="5" t="s">
        <v>139</v>
      </c>
      <c r="C2700" s="5" t="s">
        <v>291</v>
      </c>
      <c r="D2700" s="5" t="s">
        <v>7991</v>
      </c>
      <c r="E2700" s="8" t="s">
        <v>7992</v>
      </c>
      <c r="F2700" s="8" t="s">
        <v>7993</v>
      </c>
      <c r="G2700" s="5" t="s">
        <v>442</v>
      </c>
      <c r="H2700" s="6">
        <v>17500</v>
      </c>
      <c r="I2700" s="6">
        <v>13125</v>
      </c>
      <c r="J2700" s="7">
        <v>0.75</v>
      </c>
      <c r="K2700" s="6"/>
      <c r="L2700" s="6"/>
      <c r="M2700" s="6">
        <v>13125</v>
      </c>
    </row>
    <row r="2701" spans="1:13" x14ac:dyDescent="0.25">
      <c r="A2701" s="5" t="s">
        <v>262</v>
      </c>
      <c r="B2701" s="5" t="s">
        <v>139</v>
      </c>
      <c r="C2701" s="5" t="s">
        <v>291</v>
      </c>
      <c r="D2701" s="5" t="s">
        <v>7994</v>
      </c>
      <c r="E2701" s="8" t="s">
        <v>7995</v>
      </c>
      <c r="F2701" s="8" t="s">
        <v>7996</v>
      </c>
      <c r="G2701" s="5" t="s">
        <v>442</v>
      </c>
      <c r="H2701" s="6">
        <v>17500</v>
      </c>
      <c r="I2701" s="6">
        <v>13125</v>
      </c>
      <c r="J2701" s="7">
        <v>0.75</v>
      </c>
      <c r="K2701" s="6"/>
      <c r="L2701" s="6"/>
      <c r="M2701" s="6">
        <v>13125</v>
      </c>
    </row>
    <row r="2702" spans="1:13" ht="45" x14ac:dyDescent="0.25">
      <c r="A2702" s="5" t="s">
        <v>262</v>
      </c>
      <c r="B2702" s="5" t="s">
        <v>139</v>
      </c>
      <c r="C2702" s="5" t="s">
        <v>291</v>
      </c>
      <c r="D2702" s="5" t="s">
        <v>7997</v>
      </c>
      <c r="E2702" s="8" t="s">
        <v>7998</v>
      </c>
      <c r="F2702" s="8" t="s">
        <v>7999</v>
      </c>
      <c r="G2702" s="5" t="s">
        <v>442</v>
      </c>
      <c r="H2702" s="6">
        <v>17500</v>
      </c>
      <c r="I2702" s="6">
        <v>13125</v>
      </c>
      <c r="J2702" s="7">
        <v>0.75</v>
      </c>
      <c r="K2702" s="6"/>
      <c r="L2702" s="6"/>
      <c r="M2702" s="6">
        <v>13125</v>
      </c>
    </row>
    <row r="2703" spans="1:13" x14ac:dyDescent="0.25">
      <c r="A2703" s="5" t="s">
        <v>262</v>
      </c>
      <c r="B2703" s="5" t="s">
        <v>139</v>
      </c>
      <c r="C2703" s="5" t="s">
        <v>291</v>
      </c>
      <c r="D2703" s="5" t="s">
        <v>8000</v>
      </c>
      <c r="E2703" s="8" t="s">
        <v>8001</v>
      </c>
      <c r="F2703" s="8" t="s">
        <v>8002</v>
      </c>
      <c r="G2703" s="5" t="s">
        <v>442</v>
      </c>
      <c r="H2703" s="6">
        <v>17500</v>
      </c>
      <c r="I2703" s="6">
        <v>13125</v>
      </c>
      <c r="J2703" s="7">
        <v>0.75</v>
      </c>
      <c r="K2703" s="6"/>
      <c r="L2703" s="6"/>
      <c r="M2703" s="6">
        <v>13125</v>
      </c>
    </row>
    <row r="2704" spans="1:13" ht="45" x14ac:dyDescent="0.25">
      <c r="A2704" s="5" t="s">
        <v>262</v>
      </c>
      <c r="B2704" s="5" t="s">
        <v>139</v>
      </c>
      <c r="C2704" s="5" t="s">
        <v>291</v>
      </c>
      <c r="D2704" s="5" t="s">
        <v>8003</v>
      </c>
      <c r="E2704" s="8" t="s">
        <v>8004</v>
      </c>
      <c r="F2704" s="8" t="s">
        <v>8005</v>
      </c>
      <c r="G2704" s="5" t="s">
        <v>442</v>
      </c>
      <c r="H2704" s="6">
        <v>17500</v>
      </c>
      <c r="I2704" s="6">
        <v>13125</v>
      </c>
      <c r="J2704" s="7">
        <v>0.75</v>
      </c>
      <c r="K2704" s="6"/>
      <c r="L2704" s="6"/>
      <c r="M2704" s="6">
        <v>13125</v>
      </c>
    </row>
    <row r="2705" spans="1:13" x14ac:dyDescent="0.25">
      <c r="A2705" s="5" t="s">
        <v>262</v>
      </c>
      <c r="B2705" s="5" t="s">
        <v>139</v>
      </c>
      <c r="C2705" s="5" t="s">
        <v>291</v>
      </c>
      <c r="D2705" s="5" t="s">
        <v>8006</v>
      </c>
      <c r="E2705" s="8" t="s">
        <v>8007</v>
      </c>
      <c r="F2705" s="8" t="s">
        <v>8008</v>
      </c>
      <c r="G2705" s="5" t="s">
        <v>442</v>
      </c>
      <c r="H2705" s="6">
        <v>17500</v>
      </c>
      <c r="I2705" s="6">
        <v>13125</v>
      </c>
      <c r="J2705" s="7">
        <v>0.75</v>
      </c>
      <c r="K2705" s="6"/>
      <c r="L2705" s="6"/>
      <c r="M2705" s="6">
        <v>13125</v>
      </c>
    </row>
    <row r="2706" spans="1:13" ht="30" x14ac:dyDescent="0.25">
      <c r="A2706" s="5" t="s">
        <v>262</v>
      </c>
      <c r="B2706" s="5" t="s">
        <v>139</v>
      </c>
      <c r="C2706" s="5" t="s">
        <v>291</v>
      </c>
      <c r="D2706" s="5" t="s">
        <v>8009</v>
      </c>
      <c r="E2706" s="8" t="s">
        <v>8010</v>
      </c>
      <c r="F2706" s="8" t="s">
        <v>8011</v>
      </c>
      <c r="G2706" s="5" t="s">
        <v>442</v>
      </c>
      <c r="H2706" s="6">
        <v>17500</v>
      </c>
      <c r="I2706" s="6">
        <v>13125</v>
      </c>
      <c r="J2706" s="7">
        <v>0.75</v>
      </c>
      <c r="K2706" s="6"/>
      <c r="L2706" s="6"/>
      <c r="M2706" s="6">
        <v>13125</v>
      </c>
    </row>
    <row r="2707" spans="1:13" ht="30" x14ac:dyDescent="0.25">
      <c r="A2707" s="5" t="s">
        <v>262</v>
      </c>
      <c r="B2707" s="5" t="s">
        <v>139</v>
      </c>
      <c r="C2707" s="5" t="s">
        <v>291</v>
      </c>
      <c r="D2707" s="5" t="s">
        <v>8012</v>
      </c>
      <c r="E2707" s="8" t="s">
        <v>8013</v>
      </c>
      <c r="F2707" s="8" t="s">
        <v>8014</v>
      </c>
      <c r="G2707" s="5" t="s">
        <v>442</v>
      </c>
      <c r="H2707" s="6">
        <v>17500</v>
      </c>
      <c r="I2707" s="6">
        <v>13125</v>
      </c>
      <c r="J2707" s="7">
        <v>0.75</v>
      </c>
      <c r="K2707" s="6"/>
      <c r="L2707" s="6"/>
      <c r="M2707" s="6">
        <v>13125</v>
      </c>
    </row>
    <row r="2708" spans="1:13" x14ac:dyDescent="0.25">
      <c r="A2708" s="5" t="s">
        <v>262</v>
      </c>
      <c r="B2708" s="5" t="s">
        <v>139</v>
      </c>
      <c r="C2708" s="5" t="s">
        <v>291</v>
      </c>
      <c r="D2708" s="5" t="s">
        <v>8015</v>
      </c>
      <c r="E2708" s="8" t="s">
        <v>8016</v>
      </c>
      <c r="F2708" s="8" t="s">
        <v>8017</v>
      </c>
      <c r="G2708" s="5" t="s">
        <v>442</v>
      </c>
      <c r="H2708" s="6">
        <v>17500</v>
      </c>
      <c r="I2708" s="6"/>
      <c r="J2708" s="5"/>
      <c r="K2708" s="6">
        <v>13125</v>
      </c>
      <c r="L2708" s="6"/>
      <c r="M2708" s="6">
        <v>13125</v>
      </c>
    </row>
    <row r="2709" spans="1:13" x14ac:dyDescent="0.25">
      <c r="A2709" s="5" t="s">
        <v>262</v>
      </c>
      <c r="B2709" s="5" t="s">
        <v>139</v>
      </c>
      <c r="C2709" s="5" t="s">
        <v>291</v>
      </c>
      <c r="D2709" s="5" t="s">
        <v>8018</v>
      </c>
      <c r="E2709" s="8" t="s">
        <v>8019</v>
      </c>
      <c r="F2709" s="8" t="s">
        <v>8020</v>
      </c>
      <c r="G2709" s="5" t="s">
        <v>442</v>
      </c>
      <c r="H2709" s="6">
        <v>17500</v>
      </c>
      <c r="I2709" s="6">
        <v>13125</v>
      </c>
      <c r="J2709" s="7">
        <v>0.75</v>
      </c>
      <c r="K2709" s="6"/>
      <c r="L2709" s="6"/>
      <c r="M2709" s="6">
        <v>13125</v>
      </c>
    </row>
    <row r="2710" spans="1:13" x14ac:dyDescent="0.25">
      <c r="A2710" s="5" t="s">
        <v>262</v>
      </c>
      <c r="B2710" s="5" t="s">
        <v>139</v>
      </c>
      <c r="C2710" s="5" t="s">
        <v>291</v>
      </c>
      <c r="D2710" s="5" t="s">
        <v>8021</v>
      </c>
      <c r="E2710" s="8" t="s">
        <v>8022</v>
      </c>
      <c r="F2710" s="8" t="s">
        <v>8023</v>
      </c>
      <c r="G2710" s="5" t="s">
        <v>442</v>
      </c>
      <c r="H2710" s="6">
        <v>17500</v>
      </c>
      <c r="I2710" s="6">
        <v>13125</v>
      </c>
      <c r="J2710" s="7">
        <v>0.75</v>
      </c>
      <c r="K2710" s="6"/>
      <c r="L2710" s="6"/>
      <c r="M2710" s="6">
        <v>13125</v>
      </c>
    </row>
    <row r="2711" spans="1:13" x14ac:dyDescent="0.25">
      <c r="A2711" s="5" t="s">
        <v>262</v>
      </c>
      <c r="B2711" s="5" t="s">
        <v>139</v>
      </c>
      <c r="C2711" s="5" t="s">
        <v>291</v>
      </c>
      <c r="D2711" s="5" t="s">
        <v>8024</v>
      </c>
      <c r="E2711" s="8" t="s">
        <v>8025</v>
      </c>
      <c r="F2711" s="8" t="s">
        <v>8026</v>
      </c>
      <c r="G2711" s="5" t="s">
        <v>442</v>
      </c>
      <c r="H2711" s="6">
        <v>17500</v>
      </c>
      <c r="I2711" s="6">
        <v>13125</v>
      </c>
      <c r="J2711" s="7">
        <v>0.75</v>
      </c>
      <c r="K2711" s="6"/>
      <c r="L2711" s="6"/>
      <c r="M2711" s="6">
        <v>13125</v>
      </c>
    </row>
    <row r="2712" spans="1:13" x14ac:dyDescent="0.25">
      <c r="A2712" s="5" t="s">
        <v>262</v>
      </c>
      <c r="B2712" s="5" t="s">
        <v>139</v>
      </c>
      <c r="C2712" s="5" t="s">
        <v>291</v>
      </c>
      <c r="D2712" s="5" t="s">
        <v>8027</v>
      </c>
      <c r="E2712" s="8" t="s">
        <v>8028</v>
      </c>
      <c r="F2712" s="8" t="s">
        <v>8028</v>
      </c>
      <c r="G2712" s="5" t="s">
        <v>442</v>
      </c>
      <c r="H2712" s="6">
        <v>17500</v>
      </c>
      <c r="I2712" s="6">
        <v>13125</v>
      </c>
      <c r="J2712" s="7">
        <v>0.75</v>
      </c>
      <c r="K2712" s="6"/>
      <c r="L2712" s="6"/>
      <c r="M2712" s="6">
        <v>13125</v>
      </c>
    </row>
    <row r="2713" spans="1:13" x14ac:dyDescent="0.25">
      <c r="A2713" s="5" t="s">
        <v>262</v>
      </c>
      <c r="B2713" s="5" t="s">
        <v>139</v>
      </c>
      <c r="C2713" s="5" t="s">
        <v>291</v>
      </c>
      <c r="D2713" s="5" t="s">
        <v>8029</v>
      </c>
      <c r="E2713" s="8" t="s">
        <v>8030</v>
      </c>
      <c r="F2713" s="8" t="s">
        <v>8031</v>
      </c>
      <c r="G2713" s="5" t="s">
        <v>442</v>
      </c>
      <c r="H2713" s="6">
        <v>17500</v>
      </c>
      <c r="I2713" s="6">
        <v>13125</v>
      </c>
      <c r="J2713" s="7">
        <v>0.75</v>
      </c>
      <c r="K2713" s="6"/>
      <c r="L2713" s="6"/>
      <c r="M2713" s="6">
        <v>13125</v>
      </c>
    </row>
    <row r="2714" spans="1:13" x14ac:dyDescent="0.25">
      <c r="A2714" s="5" t="s">
        <v>262</v>
      </c>
      <c r="B2714" s="5" t="s">
        <v>139</v>
      </c>
      <c r="C2714" s="5" t="s">
        <v>291</v>
      </c>
      <c r="D2714" s="5" t="s">
        <v>8032</v>
      </c>
      <c r="E2714" s="8" t="s">
        <v>8033</v>
      </c>
      <c r="F2714" s="8" t="s">
        <v>8034</v>
      </c>
      <c r="G2714" s="5" t="s">
        <v>442</v>
      </c>
      <c r="H2714" s="6">
        <v>17500</v>
      </c>
      <c r="I2714" s="6">
        <v>13125</v>
      </c>
      <c r="J2714" s="7">
        <v>0.75</v>
      </c>
      <c r="K2714" s="6"/>
      <c r="L2714" s="6"/>
      <c r="M2714" s="6">
        <v>13125</v>
      </c>
    </row>
    <row r="2715" spans="1:13" x14ac:dyDescent="0.25">
      <c r="A2715" s="5" t="s">
        <v>262</v>
      </c>
      <c r="B2715" s="5" t="s">
        <v>139</v>
      </c>
      <c r="C2715" s="5" t="s">
        <v>291</v>
      </c>
      <c r="D2715" s="5" t="s">
        <v>8035</v>
      </c>
      <c r="E2715" s="8" t="s">
        <v>8036</v>
      </c>
      <c r="F2715" s="8" t="s">
        <v>8037</v>
      </c>
      <c r="G2715" s="5" t="s">
        <v>442</v>
      </c>
      <c r="H2715" s="6">
        <v>17500</v>
      </c>
      <c r="I2715" s="6">
        <v>13125</v>
      </c>
      <c r="J2715" s="7">
        <v>0.75</v>
      </c>
      <c r="K2715" s="6"/>
      <c r="L2715" s="6"/>
      <c r="M2715" s="6">
        <v>13125</v>
      </c>
    </row>
    <row r="2716" spans="1:13" x14ac:dyDescent="0.25">
      <c r="A2716" s="5" t="s">
        <v>262</v>
      </c>
      <c r="B2716" s="5" t="s">
        <v>139</v>
      </c>
      <c r="C2716" s="5" t="s">
        <v>291</v>
      </c>
      <c r="D2716" s="5" t="s">
        <v>8038</v>
      </c>
      <c r="E2716" s="8" t="s">
        <v>8039</v>
      </c>
      <c r="F2716" s="8" t="s">
        <v>8040</v>
      </c>
      <c r="G2716" s="5" t="s">
        <v>442</v>
      </c>
      <c r="H2716" s="6">
        <v>17500</v>
      </c>
      <c r="I2716" s="6">
        <v>13125</v>
      </c>
      <c r="J2716" s="7">
        <v>0.75</v>
      </c>
      <c r="K2716" s="6"/>
      <c r="L2716" s="6"/>
      <c r="M2716" s="6">
        <v>13125</v>
      </c>
    </row>
    <row r="2717" spans="1:13" x14ac:dyDescent="0.25">
      <c r="A2717" s="5" t="s">
        <v>262</v>
      </c>
      <c r="B2717" s="5" t="s">
        <v>139</v>
      </c>
      <c r="C2717" s="5" t="s">
        <v>291</v>
      </c>
      <c r="D2717" s="5" t="s">
        <v>8041</v>
      </c>
      <c r="E2717" s="8" t="s">
        <v>8042</v>
      </c>
      <c r="F2717" s="8" t="s">
        <v>8043</v>
      </c>
      <c r="G2717" s="5" t="s">
        <v>442</v>
      </c>
      <c r="H2717" s="6">
        <v>17500</v>
      </c>
      <c r="I2717" s="6">
        <v>13125</v>
      </c>
      <c r="J2717" s="7">
        <v>0.75</v>
      </c>
      <c r="K2717" s="6"/>
      <c r="L2717" s="6"/>
      <c r="M2717" s="6">
        <v>13125</v>
      </c>
    </row>
    <row r="2718" spans="1:13" x14ac:dyDescent="0.25">
      <c r="A2718" s="5" t="s">
        <v>262</v>
      </c>
      <c r="B2718" s="5" t="s">
        <v>139</v>
      </c>
      <c r="C2718" s="5" t="s">
        <v>291</v>
      </c>
      <c r="D2718" s="5" t="s">
        <v>8044</v>
      </c>
      <c r="E2718" s="8" t="s">
        <v>8045</v>
      </c>
      <c r="F2718" s="8" t="s">
        <v>8046</v>
      </c>
      <c r="G2718" s="5" t="s">
        <v>442</v>
      </c>
      <c r="H2718" s="6">
        <v>17500</v>
      </c>
      <c r="I2718" s="6">
        <v>13125</v>
      </c>
      <c r="J2718" s="7">
        <v>0.75</v>
      </c>
      <c r="K2718" s="6"/>
      <c r="L2718" s="6"/>
      <c r="M2718" s="6">
        <v>13125</v>
      </c>
    </row>
    <row r="2719" spans="1:13" ht="30" x14ac:dyDescent="0.25">
      <c r="A2719" s="5" t="s">
        <v>262</v>
      </c>
      <c r="B2719" s="5" t="s">
        <v>139</v>
      </c>
      <c r="C2719" s="5" t="s">
        <v>291</v>
      </c>
      <c r="D2719" s="5" t="s">
        <v>8047</v>
      </c>
      <c r="E2719" s="8" t="s">
        <v>8048</v>
      </c>
      <c r="F2719" s="8" t="s">
        <v>8049</v>
      </c>
      <c r="G2719" s="5" t="s">
        <v>442</v>
      </c>
      <c r="H2719" s="6">
        <v>17500</v>
      </c>
      <c r="I2719" s="6">
        <v>13125</v>
      </c>
      <c r="J2719" s="7">
        <v>0.75</v>
      </c>
      <c r="K2719" s="6"/>
      <c r="L2719" s="6"/>
      <c r="M2719" s="6">
        <v>13125</v>
      </c>
    </row>
    <row r="2720" spans="1:13" x14ac:dyDescent="0.25">
      <c r="A2720" s="5" t="s">
        <v>262</v>
      </c>
      <c r="B2720" s="5" t="s">
        <v>139</v>
      </c>
      <c r="C2720" s="5" t="s">
        <v>291</v>
      </c>
      <c r="D2720" s="5" t="s">
        <v>8050</v>
      </c>
      <c r="E2720" s="8" t="s">
        <v>8051</v>
      </c>
      <c r="F2720" s="8" t="s">
        <v>8052</v>
      </c>
      <c r="G2720" s="5" t="s">
        <v>442</v>
      </c>
      <c r="H2720" s="6">
        <v>17500</v>
      </c>
      <c r="I2720" s="6">
        <v>13125</v>
      </c>
      <c r="J2720" s="7">
        <v>0.75</v>
      </c>
      <c r="K2720" s="6"/>
      <c r="L2720" s="6"/>
      <c r="M2720" s="6">
        <v>13125</v>
      </c>
    </row>
    <row r="2721" spans="1:13" x14ac:dyDescent="0.25">
      <c r="A2721" s="5" t="s">
        <v>262</v>
      </c>
      <c r="B2721" s="5" t="s">
        <v>139</v>
      </c>
      <c r="C2721" s="5" t="s">
        <v>291</v>
      </c>
      <c r="D2721" s="5" t="s">
        <v>8053</v>
      </c>
      <c r="E2721" s="8" t="s">
        <v>6068</v>
      </c>
      <c r="F2721" s="8" t="s">
        <v>6068</v>
      </c>
      <c r="G2721" s="5" t="s">
        <v>442</v>
      </c>
      <c r="H2721" s="6">
        <v>17500</v>
      </c>
      <c r="I2721" s="6">
        <v>13125</v>
      </c>
      <c r="J2721" s="7">
        <v>0.75</v>
      </c>
      <c r="K2721" s="6"/>
      <c r="L2721" s="6"/>
      <c r="M2721" s="6">
        <v>13125</v>
      </c>
    </row>
    <row r="2722" spans="1:13" x14ac:dyDescent="0.25">
      <c r="A2722" s="5" t="s">
        <v>262</v>
      </c>
      <c r="B2722" s="5" t="s">
        <v>139</v>
      </c>
      <c r="C2722" s="5" t="s">
        <v>291</v>
      </c>
      <c r="D2722" s="5" t="s">
        <v>8054</v>
      </c>
      <c r="E2722" s="8" t="s">
        <v>8055</v>
      </c>
      <c r="F2722" s="8" t="s">
        <v>8056</v>
      </c>
      <c r="G2722" s="5" t="s">
        <v>442</v>
      </c>
      <c r="H2722" s="6">
        <v>17500</v>
      </c>
      <c r="I2722" s="6"/>
      <c r="J2722" s="5"/>
      <c r="K2722" s="6"/>
      <c r="L2722" s="6"/>
      <c r="M2722" s="6"/>
    </row>
    <row r="2723" spans="1:13" x14ac:dyDescent="0.25">
      <c r="A2723" s="5" t="s">
        <v>262</v>
      </c>
      <c r="B2723" s="5" t="s">
        <v>139</v>
      </c>
      <c r="C2723" s="5" t="s">
        <v>291</v>
      </c>
      <c r="D2723" s="5" t="s">
        <v>8057</v>
      </c>
      <c r="E2723" s="8" t="s">
        <v>8058</v>
      </c>
      <c r="F2723" s="8" t="s">
        <v>8059</v>
      </c>
      <c r="G2723" s="5" t="s">
        <v>442</v>
      </c>
      <c r="H2723" s="6">
        <v>17500</v>
      </c>
      <c r="I2723" s="6">
        <v>13125</v>
      </c>
      <c r="J2723" s="7">
        <v>0.75</v>
      </c>
      <c r="K2723" s="6"/>
      <c r="L2723" s="6"/>
      <c r="M2723" s="6">
        <v>13125</v>
      </c>
    </row>
    <row r="2724" spans="1:13" ht="30" x14ac:dyDescent="0.25">
      <c r="A2724" s="5" t="s">
        <v>262</v>
      </c>
      <c r="B2724" s="5" t="s">
        <v>139</v>
      </c>
      <c r="C2724" s="5" t="s">
        <v>291</v>
      </c>
      <c r="D2724" s="5" t="s">
        <v>8060</v>
      </c>
      <c r="E2724" s="8" t="s">
        <v>8061</v>
      </c>
      <c r="F2724" s="8" t="s">
        <v>8062</v>
      </c>
      <c r="G2724" s="5" t="s">
        <v>442</v>
      </c>
      <c r="H2724" s="6">
        <v>17500</v>
      </c>
      <c r="I2724" s="6">
        <v>13125</v>
      </c>
      <c r="J2724" s="7">
        <v>0.75</v>
      </c>
      <c r="K2724" s="6"/>
      <c r="L2724" s="6"/>
      <c r="M2724" s="6">
        <v>13125</v>
      </c>
    </row>
    <row r="2725" spans="1:13" x14ac:dyDescent="0.25">
      <c r="A2725" s="5" t="s">
        <v>262</v>
      </c>
      <c r="B2725" s="5" t="s">
        <v>139</v>
      </c>
      <c r="C2725" s="5" t="s">
        <v>291</v>
      </c>
      <c r="D2725" s="5" t="s">
        <v>8063</v>
      </c>
      <c r="E2725" s="8" t="s">
        <v>8064</v>
      </c>
      <c r="F2725" s="8" t="s">
        <v>8065</v>
      </c>
      <c r="G2725" s="5" t="s">
        <v>442</v>
      </c>
      <c r="H2725" s="6">
        <v>17500</v>
      </c>
      <c r="I2725" s="6">
        <v>13125</v>
      </c>
      <c r="J2725" s="7">
        <v>0.75</v>
      </c>
      <c r="K2725" s="6"/>
      <c r="L2725" s="6"/>
      <c r="M2725" s="6">
        <v>13125</v>
      </c>
    </row>
    <row r="2726" spans="1:13" x14ac:dyDescent="0.25">
      <c r="A2726" s="5" t="s">
        <v>262</v>
      </c>
      <c r="B2726" s="5" t="s">
        <v>139</v>
      </c>
      <c r="C2726" s="5" t="s">
        <v>291</v>
      </c>
      <c r="D2726" s="5" t="s">
        <v>8066</v>
      </c>
      <c r="E2726" s="8" t="s">
        <v>8067</v>
      </c>
      <c r="F2726" s="8" t="s">
        <v>8068</v>
      </c>
      <c r="G2726" s="5" t="s">
        <v>442</v>
      </c>
      <c r="H2726" s="6">
        <v>17500</v>
      </c>
      <c r="I2726" s="6">
        <v>13125</v>
      </c>
      <c r="J2726" s="7">
        <v>0.75</v>
      </c>
      <c r="K2726" s="6"/>
      <c r="L2726" s="6"/>
      <c r="M2726" s="6">
        <v>13125</v>
      </c>
    </row>
    <row r="2727" spans="1:13" ht="30" x14ac:dyDescent="0.25">
      <c r="A2727" s="5" t="s">
        <v>262</v>
      </c>
      <c r="B2727" s="5" t="s">
        <v>139</v>
      </c>
      <c r="C2727" s="5" t="s">
        <v>291</v>
      </c>
      <c r="D2727" s="5" t="s">
        <v>8069</v>
      </c>
      <c r="E2727" s="8" t="s">
        <v>8070</v>
      </c>
      <c r="F2727" s="8" t="s">
        <v>8071</v>
      </c>
      <c r="G2727" s="5" t="s">
        <v>442</v>
      </c>
      <c r="H2727" s="6">
        <v>17500</v>
      </c>
      <c r="I2727" s="6">
        <v>13125</v>
      </c>
      <c r="J2727" s="7">
        <v>0.75</v>
      </c>
      <c r="K2727" s="6"/>
      <c r="L2727" s="6"/>
      <c r="M2727" s="6">
        <v>13125</v>
      </c>
    </row>
    <row r="2728" spans="1:13" x14ac:dyDescent="0.25">
      <c r="A2728" s="5" t="s">
        <v>262</v>
      </c>
      <c r="B2728" s="5" t="s">
        <v>139</v>
      </c>
      <c r="C2728" s="5" t="s">
        <v>291</v>
      </c>
      <c r="D2728" s="5" t="s">
        <v>8072</v>
      </c>
      <c r="E2728" s="8" t="s">
        <v>8073</v>
      </c>
      <c r="F2728" s="8" t="s">
        <v>8074</v>
      </c>
      <c r="G2728" s="5" t="s">
        <v>442</v>
      </c>
      <c r="H2728" s="6">
        <v>17500</v>
      </c>
      <c r="I2728" s="6">
        <v>13125</v>
      </c>
      <c r="J2728" s="7">
        <v>0.75</v>
      </c>
      <c r="K2728" s="6"/>
      <c r="L2728" s="6"/>
      <c r="M2728" s="6">
        <v>13125</v>
      </c>
    </row>
    <row r="2729" spans="1:13" x14ac:dyDescent="0.25">
      <c r="A2729" s="5" t="s">
        <v>262</v>
      </c>
      <c r="B2729" s="5" t="s">
        <v>139</v>
      </c>
      <c r="C2729" s="5" t="s">
        <v>291</v>
      </c>
      <c r="D2729" s="5" t="s">
        <v>8075</v>
      </c>
      <c r="E2729" s="8" t="s">
        <v>8076</v>
      </c>
      <c r="F2729" s="8" t="s">
        <v>8077</v>
      </c>
      <c r="G2729" s="5" t="s">
        <v>442</v>
      </c>
      <c r="H2729" s="6">
        <v>17500</v>
      </c>
      <c r="I2729" s="6">
        <v>13125</v>
      </c>
      <c r="J2729" s="7">
        <v>0.75</v>
      </c>
      <c r="K2729" s="6"/>
      <c r="L2729" s="6"/>
      <c r="M2729" s="6">
        <v>13125</v>
      </c>
    </row>
    <row r="2730" spans="1:13" ht="30" x14ac:dyDescent="0.25">
      <c r="A2730" s="5" t="s">
        <v>262</v>
      </c>
      <c r="B2730" s="5" t="s">
        <v>139</v>
      </c>
      <c r="C2730" s="5" t="s">
        <v>291</v>
      </c>
      <c r="D2730" s="5" t="s">
        <v>8078</v>
      </c>
      <c r="E2730" s="8" t="s">
        <v>8079</v>
      </c>
      <c r="F2730" s="8" t="s">
        <v>8080</v>
      </c>
      <c r="G2730" s="5" t="s">
        <v>442</v>
      </c>
      <c r="H2730" s="6">
        <v>17500</v>
      </c>
      <c r="I2730" s="6">
        <v>13125</v>
      </c>
      <c r="J2730" s="7">
        <v>0.75</v>
      </c>
      <c r="K2730" s="6"/>
      <c r="L2730" s="6"/>
      <c r="M2730" s="6">
        <v>13125</v>
      </c>
    </row>
    <row r="2731" spans="1:13" x14ac:dyDescent="0.25">
      <c r="A2731" s="5" t="s">
        <v>262</v>
      </c>
      <c r="B2731" s="5" t="s">
        <v>139</v>
      </c>
      <c r="C2731" s="5" t="s">
        <v>291</v>
      </c>
      <c r="D2731" s="5" t="s">
        <v>8081</v>
      </c>
      <c r="E2731" s="8" t="s">
        <v>8082</v>
      </c>
      <c r="F2731" s="8" t="s">
        <v>8083</v>
      </c>
      <c r="G2731" s="5" t="s">
        <v>442</v>
      </c>
      <c r="H2731" s="6">
        <v>17500</v>
      </c>
      <c r="I2731" s="6">
        <v>13125</v>
      </c>
      <c r="J2731" s="7">
        <v>0.75</v>
      </c>
      <c r="K2731" s="6"/>
      <c r="L2731" s="6"/>
      <c r="M2731" s="6">
        <v>13125</v>
      </c>
    </row>
    <row r="2732" spans="1:13" x14ac:dyDescent="0.25">
      <c r="A2732" s="5" t="s">
        <v>262</v>
      </c>
      <c r="B2732" s="5" t="s">
        <v>139</v>
      </c>
      <c r="C2732" s="5" t="s">
        <v>291</v>
      </c>
      <c r="D2732" s="5" t="s">
        <v>8084</v>
      </c>
      <c r="E2732" s="8" t="s">
        <v>8085</v>
      </c>
      <c r="F2732" s="8" t="s">
        <v>8086</v>
      </c>
      <c r="G2732" s="5" t="s">
        <v>442</v>
      </c>
      <c r="H2732" s="6">
        <v>17500</v>
      </c>
      <c r="I2732" s="6">
        <v>13125</v>
      </c>
      <c r="J2732" s="7">
        <v>0.75</v>
      </c>
      <c r="K2732" s="6"/>
      <c r="L2732" s="6"/>
      <c r="M2732" s="6">
        <v>13125</v>
      </c>
    </row>
    <row r="2733" spans="1:13" x14ac:dyDescent="0.25">
      <c r="A2733" s="5" t="s">
        <v>262</v>
      </c>
      <c r="B2733" s="5" t="s">
        <v>139</v>
      </c>
      <c r="C2733" s="5" t="s">
        <v>291</v>
      </c>
      <c r="D2733" s="5" t="s">
        <v>8087</v>
      </c>
      <c r="E2733" s="8" t="s">
        <v>8088</v>
      </c>
      <c r="F2733" s="8" t="s">
        <v>8089</v>
      </c>
      <c r="G2733" s="5" t="s">
        <v>442</v>
      </c>
      <c r="H2733" s="6">
        <v>17500</v>
      </c>
      <c r="I2733" s="6">
        <v>13125</v>
      </c>
      <c r="J2733" s="7">
        <v>0.75</v>
      </c>
      <c r="K2733" s="6"/>
      <c r="L2733" s="6"/>
      <c r="M2733" s="6">
        <v>13125</v>
      </c>
    </row>
    <row r="2734" spans="1:13" ht="30" x14ac:dyDescent="0.25">
      <c r="A2734" s="5" t="s">
        <v>262</v>
      </c>
      <c r="B2734" s="5" t="s">
        <v>139</v>
      </c>
      <c r="C2734" s="5" t="s">
        <v>291</v>
      </c>
      <c r="D2734" s="5" t="s">
        <v>8090</v>
      </c>
      <c r="E2734" s="8" t="s">
        <v>8091</v>
      </c>
      <c r="F2734" s="8" t="s">
        <v>8092</v>
      </c>
      <c r="G2734" s="5" t="s">
        <v>442</v>
      </c>
      <c r="H2734" s="6">
        <v>17500</v>
      </c>
      <c r="I2734" s="6">
        <v>13125</v>
      </c>
      <c r="J2734" s="7">
        <v>0.75</v>
      </c>
      <c r="K2734" s="6"/>
      <c r="L2734" s="6"/>
      <c r="M2734" s="6">
        <v>13125</v>
      </c>
    </row>
    <row r="2735" spans="1:13" x14ac:dyDescent="0.25">
      <c r="A2735" s="5" t="s">
        <v>262</v>
      </c>
      <c r="B2735" s="5" t="s">
        <v>139</v>
      </c>
      <c r="C2735" s="5" t="s">
        <v>291</v>
      </c>
      <c r="D2735" s="5" t="s">
        <v>8093</v>
      </c>
      <c r="E2735" s="8" t="s">
        <v>8094</v>
      </c>
      <c r="F2735" s="8" t="s">
        <v>8095</v>
      </c>
      <c r="G2735" s="5" t="s">
        <v>442</v>
      </c>
      <c r="H2735" s="6">
        <v>17500</v>
      </c>
      <c r="I2735" s="6">
        <v>13125</v>
      </c>
      <c r="J2735" s="7">
        <v>0.75</v>
      </c>
      <c r="K2735" s="6"/>
      <c r="L2735" s="6"/>
      <c r="M2735" s="6">
        <v>13125</v>
      </c>
    </row>
    <row r="2736" spans="1:13" x14ac:dyDescent="0.25">
      <c r="A2736" s="5" t="s">
        <v>262</v>
      </c>
      <c r="B2736" s="5" t="s">
        <v>139</v>
      </c>
      <c r="C2736" s="5" t="s">
        <v>291</v>
      </c>
      <c r="D2736" s="5" t="s">
        <v>8096</v>
      </c>
      <c r="E2736" s="8" t="s">
        <v>8097</v>
      </c>
      <c r="F2736" s="8" t="s">
        <v>8098</v>
      </c>
      <c r="G2736" s="5" t="s">
        <v>442</v>
      </c>
      <c r="H2736" s="6">
        <v>17500</v>
      </c>
      <c r="I2736" s="6">
        <v>13125</v>
      </c>
      <c r="J2736" s="7">
        <v>0.75</v>
      </c>
      <c r="K2736" s="6"/>
      <c r="L2736" s="6"/>
      <c r="M2736" s="6">
        <v>13125</v>
      </c>
    </row>
    <row r="2737" spans="1:13" x14ac:dyDescent="0.25">
      <c r="A2737" s="5" t="s">
        <v>262</v>
      </c>
      <c r="B2737" s="5" t="s">
        <v>139</v>
      </c>
      <c r="C2737" s="5" t="s">
        <v>291</v>
      </c>
      <c r="D2737" s="5" t="s">
        <v>8099</v>
      </c>
      <c r="E2737" s="8" t="s">
        <v>8100</v>
      </c>
      <c r="F2737" s="8" t="s">
        <v>8101</v>
      </c>
      <c r="G2737" s="5" t="s">
        <v>442</v>
      </c>
      <c r="H2737" s="6">
        <v>17500</v>
      </c>
      <c r="I2737" s="6">
        <v>13125</v>
      </c>
      <c r="J2737" s="7">
        <v>0.75</v>
      </c>
      <c r="K2737" s="6"/>
      <c r="L2737" s="6"/>
      <c r="M2737" s="6">
        <v>13125</v>
      </c>
    </row>
    <row r="2738" spans="1:13" x14ac:dyDescent="0.25">
      <c r="A2738" s="5" t="s">
        <v>262</v>
      </c>
      <c r="B2738" s="5" t="s">
        <v>139</v>
      </c>
      <c r="C2738" s="5" t="s">
        <v>291</v>
      </c>
      <c r="D2738" s="5" t="s">
        <v>8102</v>
      </c>
      <c r="E2738" s="8" t="s">
        <v>8103</v>
      </c>
      <c r="F2738" s="8" t="s">
        <v>8103</v>
      </c>
      <c r="G2738" s="5" t="s">
        <v>442</v>
      </c>
      <c r="H2738" s="6">
        <v>17500</v>
      </c>
      <c r="I2738" s="6">
        <v>13125</v>
      </c>
      <c r="J2738" s="7">
        <v>0.75</v>
      </c>
      <c r="K2738" s="6"/>
      <c r="L2738" s="6"/>
      <c r="M2738" s="6">
        <v>13125</v>
      </c>
    </row>
    <row r="2739" spans="1:13" x14ac:dyDescent="0.25">
      <c r="A2739" s="5" t="s">
        <v>262</v>
      </c>
      <c r="B2739" s="5" t="s">
        <v>139</v>
      </c>
      <c r="C2739" s="5" t="s">
        <v>291</v>
      </c>
      <c r="D2739" s="5" t="s">
        <v>8104</v>
      </c>
      <c r="E2739" s="8" t="s">
        <v>8105</v>
      </c>
      <c r="F2739" s="8" t="s">
        <v>8106</v>
      </c>
      <c r="G2739" s="5" t="s">
        <v>442</v>
      </c>
      <c r="H2739" s="6">
        <v>17500</v>
      </c>
      <c r="I2739" s="6">
        <v>13125</v>
      </c>
      <c r="J2739" s="7">
        <v>0.75</v>
      </c>
      <c r="K2739" s="6"/>
      <c r="L2739" s="6"/>
      <c r="M2739" s="6">
        <v>13125</v>
      </c>
    </row>
    <row r="2740" spans="1:13" x14ac:dyDescent="0.25">
      <c r="A2740" s="5" t="s">
        <v>262</v>
      </c>
      <c r="B2740" s="5" t="s">
        <v>139</v>
      </c>
      <c r="C2740" s="5" t="s">
        <v>291</v>
      </c>
      <c r="D2740" s="5" t="s">
        <v>8107</v>
      </c>
      <c r="E2740" s="8" t="s">
        <v>8108</v>
      </c>
      <c r="F2740" s="8" t="s">
        <v>8109</v>
      </c>
      <c r="G2740" s="5" t="s">
        <v>442</v>
      </c>
      <c r="H2740" s="6">
        <v>17500</v>
      </c>
      <c r="I2740" s="6">
        <v>13125</v>
      </c>
      <c r="J2740" s="7">
        <v>0.75</v>
      </c>
      <c r="K2740" s="6"/>
      <c r="L2740" s="6"/>
      <c r="M2740" s="6">
        <v>13125</v>
      </c>
    </row>
    <row r="2741" spans="1:13" ht="30" x14ac:dyDescent="0.25">
      <c r="A2741" s="5" t="s">
        <v>262</v>
      </c>
      <c r="B2741" s="5" t="s">
        <v>139</v>
      </c>
      <c r="C2741" s="5" t="s">
        <v>291</v>
      </c>
      <c r="D2741" s="5" t="s">
        <v>8110</v>
      </c>
      <c r="E2741" s="8" t="s">
        <v>8111</v>
      </c>
      <c r="F2741" s="8" t="s">
        <v>8112</v>
      </c>
      <c r="G2741" s="5" t="s">
        <v>442</v>
      </c>
      <c r="H2741" s="6">
        <v>17500</v>
      </c>
      <c r="I2741" s="6">
        <v>13125</v>
      </c>
      <c r="J2741" s="7">
        <v>0.75</v>
      </c>
      <c r="K2741" s="6"/>
      <c r="L2741" s="6"/>
      <c r="M2741" s="6">
        <v>13125</v>
      </c>
    </row>
    <row r="2742" spans="1:13" ht="30" x14ac:dyDescent="0.25">
      <c r="A2742" s="5" t="s">
        <v>262</v>
      </c>
      <c r="B2742" s="5" t="s">
        <v>139</v>
      </c>
      <c r="C2742" s="5" t="s">
        <v>291</v>
      </c>
      <c r="D2742" s="5" t="s">
        <v>8113</v>
      </c>
      <c r="E2742" s="8" t="s">
        <v>8114</v>
      </c>
      <c r="F2742" s="8" t="s">
        <v>8115</v>
      </c>
      <c r="G2742" s="5" t="s">
        <v>442</v>
      </c>
      <c r="H2742" s="6">
        <v>17500</v>
      </c>
      <c r="I2742" s="6"/>
      <c r="J2742" s="5"/>
      <c r="K2742" s="6"/>
      <c r="L2742" s="6"/>
      <c r="M2742" s="6"/>
    </row>
    <row r="2743" spans="1:13" x14ac:dyDescent="0.25">
      <c r="A2743" s="5" t="s">
        <v>262</v>
      </c>
      <c r="B2743" s="5" t="s">
        <v>139</v>
      </c>
      <c r="C2743" s="5" t="s">
        <v>291</v>
      </c>
      <c r="D2743" s="5" t="s">
        <v>8116</v>
      </c>
      <c r="E2743" s="8" t="s">
        <v>8117</v>
      </c>
      <c r="F2743" s="8" t="s">
        <v>8118</v>
      </c>
      <c r="G2743" s="5" t="s">
        <v>442</v>
      </c>
      <c r="H2743" s="6">
        <v>17500</v>
      </c>
      <c r="I2743" s="6">
        <v>13125</v>
      </c>
      <c r="J2743" s="7">
        <v>0.75</v>
      </c>
      <c r="K2743" s="6"/>
      <c r="L2743" s="6"/>
      <c r="M2743" s="6">
        <v>13125</v>
      </c>
    </row>
    <row r="2744" spans="1:13" ht="30" x14ac:dyDescent="0.25">
      <c r="A2744" s="5" t="s">
        <v>262</v>
      </c>
      <c r="B2744" s="5" t="s">
        <v>139</v>
      </c>
      <c r="C2744" s="5" t="s">
        <v>291</v>
      </c>
      <c r="D2744" s="5" t="s">
        <v>8119</v>
      </c>
      <c r="E2744" s="8" t="s">
        <v>8120</v>
      </c>
      <c r="F2744" s="8" t="s">
        <v>8121</v>
      </c>
      <c r="G2744" s="5" t="s">
        <v>442</v>
      </c>
      <c r="H2744" s="6">
        <v>17500</v>
      </c>
      <c r="I2744" s="6">
        <v>13125</v>
      </c>
      <c r="J2744" s="7">
        <v>0.75</v>
      </c>
      <c r="K2744" s="6"/>
      <c r="L2744" s="6"/>
      <c r="M2744" s="6">
        <v>13125</v>
      </c>
    </row>
    <row r="2745" spans="1:13" x14ac:dyDescent="0.25">
      <c r="A2745" s="5" t="s">
        <v>262</v>
      </c>
      <c r="B2745" s="5" t="s">
        <v>139</v>
      </c>
      <c r="C2745" s="5" t="s">
        <v>291</v>
      </c>
      <c r="D2745" s="5" t="s">
        <v>8122</v>
      </c>
      <c r="E2745" s="8" t="s">
        <v>8123</v>
      </c>
      <c r="F2745" s="8" t="s">
        <v>8124</v>
      </c>
      <c r="G2745" s="5" t="s">
        <v>442</v>
      </c>
      <c r="H2745" s="6">
        <v>17500</v>
      </c>
      <c r="I2745" s="6">
        <v>13125</v>
      </c>
      <c r="J2745" s="7">
        <v>0.75</v>
      </c>
      <c r="K2745" s="6"/>
      <c r="L2745" s="6"/>
      <c r="M2745" s="6">
        <v>13125</v>
      </c>
    </row>
    <row r="2746" spans="1:13" x14ac:dyDescent="0.25">
      <c r="A2746" s="5" t="s">
        <v>262</v>
      </c>
      <c r="B2746" s="5" t="s">
        <v>139</v>
      </c>
      <c r="C2746" s="5" t="s">
        <v>291</v>
      </c>
      <c r="D2746" s="5" t="s">
        <v>8125</v>
      </c>
      <c r="E2746" s="8" t="s">
        <v>8126</v>
      </c>
      <c r="F2746" s="8" t="s">
        <v>8127</v>
      </c>
      <c r="G2746" s="5" t="s">
        <v>442</v>
      </c>
      <c r="H2746" s="6">
        <v>17500</v>
      </c>
      <c r="I2746" s="6">
        <v>13125</v>
      </c>
      <c r="J2746" s="7">
        <v>0.75</v>
      </c>
      <c r="K2746" s="6"/>
      <c r="L2746" s="6"/>
      <c r="M2746" s="6">
        <v>13125</v>
      </c>
    </row>
    <row r="2747" spans="1:13" x14ac:dyDescent="0.25">
      <c r="A2747" s="5" t="s">
        <v>262</v>
      </c>
      <c r="B2747" s="5" t="s">
        <v>139</v>
      </c>
      <c r="C2747" s="5" t="s">
        <v>291</v>
      </c>
      <c r="D2747" s="5" t="s">
        <v>8128</v>
      </c>
      <c r="E2747" s="8" t="s">
        <v>8129</v>
      </c>
      <c r="F2747" s="8" t="s">
        <v>8130</v>
      </c>
      <c r="G2747" s="5" t="s">
        <v>442</v>
      </c>
      <c r="H2747" s="6">
        <v>17500</v>
      </c>
      <c r="I2747" s="6">
        <v>13125</v>
      </c>
      <c r="J2747" s="7">
        <v>0.75</v>
      </c>
      <c r="K2747" s="6"/>
      <c r="L2747" s="6"/>
      <c r="M2747" s="6">
        <v>13125</v>
      </c>
    </row>
    <row r="2748" spans="1:13" ht="30" x14ac:dyDescent="0.25">
      <c r="A2748" s="5" t="s">
        <v>262</v>
      </c>
      <c r="B2748" s="5" t="s">
        <v>139</v>
      </c>
      <c r="C2748" s="5" t="s">
        <v>291</v>
      </c>
      <c r="D2748" s="5" t="s">
        <v>8131</v>
      </c>
      <c r="E2748" s="8" t="s">
        <v>8132</v>
      </c>
      <c r="F2748" s="8" t="s">
        <v>8133</v>
      </c>
      <c r="G2748" s="5" t="s">
        <v>442</v>
      </c>
      <c r="H2748" s="6">
        <v>17500</v>
      </c>
      <c r="I2748" s="6">
        <v>13125</v>
      </c>
      <c r="J2748" s="7">
        <v>0.75</v>
      </c>
      <c r="K2748" s="6"/>
      <c r="L2748" s="6"/>
      <c r="M2748" s="6">
        <v>13125</v>
      </c>
    </row>
    <row r="2749" spans="1:13" x14ac:dyDescent="0.25">
      <c r="A2749" s="5" t="s">
        <v>262</v>
      </c>
      <c r="B2749" s="5" t="s">
        <v>139</v>
      </c>
      <c r="C2749" s="5" t="s">
        <v>291</v>
      </c>
      <c r="D2749" s="5" t="s">
        <v>8134</v>
      </c>
      <c r="E2749" s="8" t="s">
        <v>8135</v>
      </c>
      <c r="F2749" s="8" t="s">
        <v>8136</v>
      </c>
      <c r="G2749" s="5" t="s">
        <v>442</v>
      </c>
      <c r="H2749" s="6">
        <v>17500</v>
      </c>
      <c r="I2749" s="6">
        <v>13125</v>
      </c>
      <c r="J2749" s="7">
        <v>0.75</v>
      </c>
      <c r="K2749" s="6"/>
      <c r="L2749" s="6"/>
      <c r="M2749" s="6">
        <v>13125</v>
      </c>
    </row>
    <row r="2750" spans="1:13" x14ac:dyDescent="0.25">
      <c r="A2750" s="5" t="s">
        <v>262</v>
      </c>
      <c r="B2750" s="5" t="s">
        <v>139</v>
      </c>
      <c r="C2750" s="5" t="s">
        <v>291</v>
      </c>
      <c r="D2750" s="5" t="s">
        <v>8137</v>
      </c>
      <c r="E2750" s="8" t="s">
        <v>8138</v>
      </c>
      <c r="F2750" s="8" t="s">
        <v>8139</v>
      </c>
      <c r="G2750" s="5" t="s">
        <v>442</v>
      </c>
      <c r="H2750" s="6">
        <v>17500</v>
      </c>
      <c r="I2750" s="6">
        <v>13125</v>
      </c>
      <c r="J2750" s="7">
        <v>0.75</v>
      </c>
      <c r="K2750" s="6"/>
      <c r="L2750" s="6"/>
      <c r="M2750" s="6">
        <v>13125</v>
      </c>
    </row>
    <row r="2751" spans="1:13" ht="30" x14ac:dyDescent="0.25">
      <c r="A2751" s="5" t="s">
        <v>262</v>
      </c>
      <c r="B2751" s="5" t="s">
        <v>139</v>
      </c>
      <c r="C2751" s="5" t="s">
        <v>291</v>
      </c>
      <c r="D2751" s="5" t="s">
        <v>8140</v>
      </c>
      <c r="E2751" s="8" t="s">
        <v>8141</v>
      </c>
      <c r="F2751" s="8" t="s">
        <v>8142</v>
      </c>
      <c r="G2751" s="5" t="s">
        <v>442</v>
      </c>
      <c r="H2751" s="6">
        <v>17500</v>
      </c>
      <c r="I2751" s="6">
        <v>13125</v>
      </c>
      <c r="J2751" s="7">
        <v>0.75</v>
      </c>
      <c r="K2751" s="6"/>
      <c r="L2751" s="6"/>
      <c r="M2751" s="6">
        <v>13125</v>
      </c>
    </row>
    <row r="2752" spans="1:13" ht="30" x14ac:dyDescent="0.25">
      <c r="A2752" s="5" t="s">
        <v>262</v>
      </c>
      <c r="B2752" s="5" t="s">
        <v>139</v>
      </c>
      <c r="C2752" s="5" t="s">
        <v>291</v>
      </c>
      <c r="D2752" s="5" t="s">
        <v>8143</v>
      </c>
      <c r="E2752" s="8" t="s">
        <v>8144</v>
      </c>
      <c r="F2752" s="8" t="s">
        <v>8145</v>
      </c>
      <c r="G2752" s="5" t="s">
        <v>442</v>
      </c>
      <c r="H2752" s="6">
        <v>17500</v>
      </c>
      <c r="I2752" s="6">
        <v>13125</v>
      </c>
      <c r="J2752" s="7">
        <v>0.75</v>
      </c>
      <c r="K2752" s="6"/>
      <c r="L2752" s="6"/>
      <c r="M2752" s="6">
        <v>13125</v>
      </c>
    </row>
    <row r="2753" spans="1:13" x14ac:dyDescent="0.25">
      <c r="A2753" s="5" t="s">
        <v>262</v>
      </c>
      <c r="B2753" s="5" t="s">
        <v>139</v>
      </c>
      <c r="C2753" s="5" t="s">
        <v>291</v>
      </c>
      <c r="D2753" s="5" t="s">
        <v>8146</v>
      </c>
      <c r="E2753" s="8" t="s">
        <v>8147</v>
      </c>
      <c r="F2753" s="8" t="s">
        <v>8148</v>
      </c>
      <c r="G2753" s="5" t="s">
        <v>442</v>
      </c>
      <c r="H2753" s="6">
        <v>17500</v>
      </c>
      <c r="I2753" s="6">
        <v>13125</v>
      </c>
      <c r="J2753" s="7">
        <v>0.75</v>
      </c>
      <c r="K2753" s="6"/>
      <c r="L2753" s="6"/>
      <c r="M2753" s="6">
        <v>13125</v>
      </c>
    </row>
    <row r="2754" spans="1:13" x14ac:dyDescent="0.25">
      <c r="A2754" s="5" t="s">
        <v>262</v>
      </c>
      <c r="B2754" s="5" t="s">
        <v>139</v>
      </c>
      <c r="C2754" s="5" t="s">
        <v>291</v>
      </c>
      <c r="D2754" s="5" t="s">
        <v>8149</v>
      </c>
      <c r="E2754" s="8" t="s">
        <v>8150</v>
      </c>
      <c r="F2754" s="8" t="s">
        <v>8151</v>
      </c>
      <c r="G2754" s="5" t="s">
        <v>442</v>
      </c>
      <c r="H2754" s="6">
        <v>17500</v>
      </c>
      <c r="I2754" s="6">
        <v>13125</v>
      </c>
      <c r="J2754" s="7">
        <v>0.75</v>
      </c>
      <c r="K2754" s="6"/>
      <c r="L2754" s="6"/>
      <c r="M2754" s="6">
        <v>13125</v>
      </c>
    </row>
    <row r="2755" spans="1:13" x14ac:dyDescent="0.25">
      <c r="A2755" s="5" t="s">
        <v>262</v>
      </c>
      <c r="B2755" s="5" t="s">
        <v>139</v>
      </c>
      <c r="C2755" s="5" t="s">
        <v>291</v>
      </c>
      <c r="D2755" s="5" t="s">
        <v>8152</v>
      </c>
      <c r="E2755" s="8" t="s">
        <v>8153</v>
      </c>
      <c r="F2755" s="8" t="s">
        <v>8154</v>
      </c>
      <c r="G2755" s="5" t="s">
        <v>442</v>
      </c>
      <c r="H2755" s="6">
        <v>17500</v>
      </c>
      <c r="I2755" s="6"/>
      <c r="J2755" s="5"/>
      <c r="K2755" s="6"/>
      <c r="L2755" s="6"/>
      <c r="M2755" s="6"/>
    </row>
    <row r="2756" spans="1:13" x14ac:dyDescent="0.25">
      <c r="A2756" s="5" t="s">
        <v>262</v>
      </c>
      <c r="B2756" s="5" t="s">
        <v>139</v>
      </c>
      <c r="C2756" s="5" t="s">
        <v>291</v>
      </c>
      <c r="D2756" s="5" t="s">
        <v>8155</v>
      </c>
      <c r="E2756" s="8" t="s">
        <v>8156</v>
      </c>
      <c r="F2756" s="8" t="s">
        <v>8157</v>
      </c>
      <c r="G2756" s="5" t="s">
        <v>442</v>
      </c>
      <c r="H2756" s="6">
        <v>17500</v>
      </c>
      <c r="I2756" s="6">
        <v>13125</v>
      </c>
      <c r="J2756" s="7">
        <v>0.75</v>
      </c>
      <c r="K2756" s="6"/>
      <c r="L2756" s="6"/>
      <c r="M2756" s="6">
        <v>13125</v>
      </c>
    </row>
    <row r="2757" spans="1:13" ht="30" x14ac:dyDescent="0.25">
      <c r="A2757" s="5" t="s">
        <v>262</v>
      </c>
      <c r="B2757" s="5" t="s">
        <v>139</v>
      </c>
      <c r="C2757" s="5" t="s">
        <v>291</v>
      </c>
      <c r="D2757" s="5" t="s">
        <v>8158</v>
      </c>
      <c r="E2757" s="8" t="s">
        <v>8159</v>
      </c>
      <c r="F2757" s="8" t="s">
        <v>8160</v>
      </c>
      <c r="G2757" s="5" t="s">
        <v>442</v>
      </c>
      <c r="H2757" s="6">
        <v>17500</v>
      </c>
      <c r="I2757" s="6"/>
      <c r="J2757" s="5"/>
      <c r="K2757" s="6"/>
      <c r="L2757" s="6"/>
      <c r="M2757" s="6"/>
    </row>
    <row r="2758" spans="1:13" x14ac:dyDescent="0.25">
      <c r="A2758" s="5" t="s">
        <v>262</v>
      </c>
      <c r="B2758" s="5" t="s">
        <v>139</v>
      </c>
      <c r="C2758" s="5" t="s">
        <v>291</v>
      </c>
      <c r="D2758" s="5" t="s">
        <v>8161</v>
      </c>
      <c r="E2758" s="8" t="s">
        <v>8162</v>
      </c>
      <c r="F2758" s="8" t="s">
        <v>8163</v>
      </c>
      <c r="G2758" s="5" t="s">
        <v>442</v>
      </c>
      <c r="H2758" s="6">
        <v>17500</v>
      </c>
      <c r="I2758" s="6">
        <v>13125</v>
      </c>
      <c r="J2758" s="7">
        <v>0.75</v>
      </c>
      <c r="K2758" s="6"/>
      <c r="L2758" s="6"/>
      <c r="M2758" s="6">
        <v>13125</v>
      </c>
    </row>
    <row r="2759" spans="1:13" ht="30" x14ac:dyDescent="0.25">
      <c r="A2759" s="5" t="s">
        <v>262</v>
      </c>
      <c r="B2759" s="5" t="s">
        <v>139</v>
      </c>
      <c r="C2759" s="5" t="s">
        <v>291</v>
      </c>
      <c r="D2759" s="5" t="s">
        <v>8164</v>
      </c>
      <c r="E2759" s="8" t="s">
        <v>8165</v>
      </c>
      <c r="F2759" s="8" t="s">
        <v>8166</v>
      </c>
      <c r="G2759" s="5" t="s">
        <v>442</v>
      </c>
      <c r="H2759" s="6">
        <v>17500</v>
      </c>
      <c r="I2759" s="6">
        <v>13125</v>
      </c>
      <c r="J2759" s="7">
        <v>0.75</v>
      </c>
      <c r="K2759" s="6"/>
      <c r="L2759" s="6"/>
      <c r="M2759" s="6">
        <v>13125</v>
      </c>
    </row>
    <row r="2760" spans="1:13" ht="30" x14ac:dyDescent="0.25">
      <c r="A2760" s="5" t="s">
        <v>262</v>
      </c>
      <c r="B2760" s="5" t="s">
        <v>139</v>
      </c>
      <c r="C2760" s="5" t="s">
        <v>291</v>
      </c>
      <c r="D2760" s="5" t="s">
        <v>8167</v>
      </c>
      <c r="E2760" s="8" t="s">
        <v>8168</v>
      </c>
      <c r="F2760" s="8" t="s">
        <v>8169</v>
      </c>
      <c r="G2760" s="5" t="s">
        <v>442</v>
      </c>
      <c r="H2760" s="6">
        <v>17500</v>
      </c>
      <c r="I2760" s="6">
        <v>13125</v>
      </c>
      <c r="J2760" s="7">
        <v>0.75</v>
      </c>
      <c r="K2760" s="6"/>
      <c r="L2760" s="6"/>
      <c r="M2760" s="6">
        <v>13125</v>
      </c>
    </row>
    <row r="2761" spans="1:13" ht="30" x14ac:dyDescent="0.25">
      <c r="A2761" s="5" t="s">
        <v>262</v>
      </c>
      <c r="B2761" s="5" t="s">
        <v>139</v>
      </c>
      <c r="C2761" s="5" t="s">
        <v>291</v>
      </c>
      <c r="D2761" s="5" t="s">
        <v>8170</v>
      </c>
      <c r="E2761" s="8" t="s">
        <v>8171</v>
      </c>
      <c r="F2761" s="8" t="s">
        <v>8172</v>
      </c>
      <c r="G2761" s="5" t="s">
        <v>442</v>
      </c>
      <c r="H2761" s="6">
        <v>17500</v>
      </c>
      <c r="I2761" s="6">
        <v>13125</v>
      </c>
      <c r="J2761" s="7">
        <v>0.75</v>
      </c>
      <c r="K2761" s="6"/>
      <c r="L2761" s="6"/>
      <c r="M2761" s="6">
        <v>13125</v>
      </c>
    </row>
    <row r="2762" spans="1:13" x14ac:dyDescent="0.25">
      <c r="A2762" s="5" t="s">
        <v>262</v>
      </c>
      <c r="B2762" s="5" t="s">
        <v>139</v>
      </c>
      <c r="C2762" s="5" t="s">
        <v>291</v>
      </c>
      <c r="D2762" s="5" t="s">
        <v>8173</v>
      </c>
      <c r="E2762" s="8" t="s">
        <v>8174</v>
      </c>
      <c r="F2762" s="8" t="s">
        <v>8175</v>
      </c>
      <c r="G2762" s="5" t="s">
        <v>442</v>
      </c>
      <c r="H2762" s="6">
        <v>17500</v>
      </c>
      <c r="I2762" s="6">
        <v>13125</v>
      </c>
      <c r="J2762" s="7">
        <v>0.75</v>
      </c>
      <c r="K2762" s="6"/>
      <c r="L2762" s="6"/>
      <c r="M2762" s="6">
        <v>13125</v>
      </c>
    </row>
    <row r="2763" spans="1:13" ht="45" x14ac:dyDescent="0.25">
      <c r="A2763" s="5" t="s">
        <v>262</v>
      </c>
      <c r="B2763" s="5" t="s">
        <v>139</v>
      </c>
      <c r="C2763" s="5" t="s">
        <v>291</v>
      </c>
      <c r="D2763" s="5" t="s">
        <v>8176</v>
      </c>
      <c r="E2763" s="8" t="s">
        <v>8177</v>
      </c>
      <c r="F2763" s="8" t="s">
        <v>8178</v>
      </c>
      <c r="G2763" s="5" t="s">
        <v>442</v>
      </c>
      <c r="H2763" s="6">
        <v>17500</v>
      </c>
      <c r="I2763" s="6">
        <v>13125</v>
      </c>
      <c r="J2763" s="7">
        <v>0.75</v>
      </c>
      <c r="K2763" s="6"/>
      <c r="L2763" s="6"/>
      <c r="M2763" s="6">
        <v>13125</v>
      </c>
    </row>
    <row r="2764" spans="1:13" x14ac:dyDescent="0.25">
      <c r="A2764" s="5" t="s">
        <v>262</v>
      </c>
      <c r="B2764" s="5" t="s">
        <v>139</v>
      </c>
      <c r="C2764" s="5" t="s">
        <v>291</v>
      </c>
      <c r="D2764" s="5" t="s">
        <v>8179</v>
      </c>
      <c r="E2764" s="8" t="s">
        <v>8180</v>
      </c>
      <c r="F2764" s="8" t="s">
        <v>8181</v>
      </c>
      <c r="G2764" s="5" t="s">
        <v>442</v>
      </c>
      <c r="H2764" s="6">
        <v>17500</v>
      </c>
      <c r="I2764" s="6">
        <v>13125</v>
      </c>
      <c r="J2764" s="7">
        <v>0.75</v>
      </c>
      <c r="K2764" s="6"/>
      <c r="L2764" s="6"/>
      <c r="M2764" s="6">
        <v>13125</v>
      </c>
    </row>
    <row r="2765" spans="1:13" x14ac:dyDescent="0.25">
      <c r="A2765" s="5" t="s">
        <v>262</v>
      </c>
      <c r="B2765" s="5" t="s">
        <v>139</v>
      </c>
      <c r="C2765" s="5" t="s">
        <v>291</v>
      </c>
      <c r="D2765" s="5" t="s">
        <v>8182</v>
      </c>
      <c r="E2765" s="8" t="s">
        <v>8183</v>
      </c>
      <c r="F2765" s="8" t="s">
        <v>8184</v>
      </c>
      <c r="G2765" s="5" t="s">
        <v>442</v>
      </c>
      <c r="H2765" s="6">
        <v>17500</v>
      </c>
      <c r="I2765" s="6">
        <v>13125</v>
      </c>
      <c r="J2765" s="7">
        <v>0.75</v>
      </c>
      <c r="K2765" s="6"/>
      <c r="L2765" s="6"/>
      <c r="M2765" s="6">
        <v>13125</v>
      </c>
    </row>
    <row r="2766" spans="1:13" x14ac:dyDescent="0.25">
      <c r="A2766" s="5" t="s">
        <v>262</v>
      </c>
      <c r="B2766" s="5" t="s">
        <v>139</v>
      </c>
      <c r="C2766" s="5" t="s">
        <v>291</v>
      </c>
      <c r="D2766" s="5" t="s">
        <v>8185</v>
      </c>
      <c r="E2766" s="8" t="s">
        <v>8186</v>
      </c>
      <c r="F2766" s="8" t="s">
        <v>8187</v>
      </c>
      <c r="G2766" s="5" t="s">
        <v>442</v>
      </c>
      <c r="H2766" s="6">
        <v>17500</v>
      </c>
      <c r="I2766" s="6"/>
      <c r="J2766" s="5"/>
      <c r="K2766" s="6"/>
      <c r="L2766" s="6"/>
      <c r="M2766" s="6"/>
    </row>
    <row r="2767" spans="1:13" x14ac:dyDescent="0.25">
      <c r="A2767" s="5" t="s">
        <v>262</v>
      </c>
      <c r="B2767" s="5" t="s">
        <v>139</v>
      </c>
      <c r="C2767" s="5" t="s">
        <v>291</v>
      </c>
      <c r="D2767" s="5" t="s">
        <v>8188</v>
      </c>
      <c r="E2767" s="8" t="s">
        <v>8189</v>
      </c>
      <c r="F2767" s="8" t="s">
        <v>8190</v>
      </c>
      <c r="G2767" s="5" t="s">
        <v>442</v>
      </c>
      <c r="H2767" s="6">
        <v>17500</v>
      </c>
      <c r="I2767" s="6">
        <v>13125</v>
      </c>
      <c r="J2767" s="7">
        <v>0.75</v>
      </c>
      <c r="K2767" s="6"/>
      <c r="L2767" s="6"/>
      <c r="M2767" s="6">
        <v>13125</v>
      </c>
    </row>
    <row r="2768" spans="1:13" x14ac:dyDescent="0.25">
      <c r="A2768" s="5" t="s">
        <v>262</v>
      </c>
      <c r="B2768" s="5" t="s">
        <v>139</v>
      </c>
      <c r="C2768" s="5" t="s">
        <v>291</v>
      </c>
      <c r="D2768" s="5" t="s">
        <v>8191</v>
      </c>
      <c r="E2768" s="8" t="s">
        <v>8192</v>
      </c>
      <c r="F2768" s="8" t="s">
        <v>8193</v>
      </c>
      <c r="G2768" s="5" t="s">
        <v>442</v>
      </c>
      <c r="H2768" s="6">
        <v>17500</v>
      </c>
      <c r="I2768" s="6">
        <v>13125</v>
      </c>
      <c r="J2768" s="7">
        <v>0.75</v>
      </c>
      <c r="K2768" s="6"/>
      <c r="L2768" s="6"/>
      <c r="M2768" s="6">
        <v>13125</v>
      </c>
    </row>
    <row r="2769" spans="1:13" x14ac:dyDescent="0.25">
      <c r="A2769" s="5" t="s">
        <v>262</v>
      </c>
      <c r="B2769" s="5" t="s">
        <v>139</v>
      </c>
      <c r="C2769" s="5" t="s">
        <v>291</v>
      </c>
      <c r="D2769" s="5" t="s">
        <v>8194</v>
      </c>
      <c r="E2769" s="8" t="s">
        <v>8195</v>
      </c>
      <c r="F2769" s="8" t="s">
        <v>8196</v>
      </c>
      <c r="G2769" s="5" t="s">
        <v>442</v>
      </c>
      <c r="H2769" s="6">
        <v>17500</v>
      </c>
      <c r="I2769" s="6"/>
      <c r="J2769" s="5"/>
      <c r="K2769" s="6">
        <v>13125</v>
      </c>
      <c r="L2769" s="6"/>
      <c r="M2769" s="6">
        <v>13125</v>
      </c>
    </row>
    <row r="2770" spans="1:13" ht="30" x14ac:dyDescent="0.25">
      <c r="A2770" s="5" t="s">
        <v>262</v>
      </c>
      <c r="B2770" s="5" t="s">
        <v>139</v>
      </c>
      <c r="C2770" s="5" t="s">
        <v>291</v>
      </c>
      <c r="D2770" s="5" t="s">
        <v>8197</v>
      </c>
      <c r="E2770" s="8" t="s">
        <v>8198</v>
      </c>
      <c r="F2770" s="8" t="s">
        <v>8199</v>
      </c>
      <c r="G2770" s="5" t="s">
        <v>442</v>
      </c>
      <c r="H2770" s="6">
        <v>17500</v>
      </c>
      <c r="I2770" s="6">
        <v>13125</v>
      </c>
      <c r="J2770" s="7">
        <v>0.75</v>
      </c>
      <c r="K2770" s="6"/>
      <c r="L2770" s="6"/>
      <c r="M2770" s="6">
        <v>13125</v>
      </c>
    </row>
    <row r="2771" spans="1:13" ht="30" x14ac:dyDescent="0.25">
      <c r="A2771" s="5" t="s">
        <v>262</v>
      </c>
      <c r="B2771" s="5" t="s">
        <v>139</v>
      </c>
      <c r="C2771" s="5" t="s">
        <v>291</v>
      </c>
      <c r="D2771" s="5" t="s">
        <v>8200</v>
      </c>
      <c r="E2771" s="8" t="s">
        <v>8201</v>
      </c>
      <c r="F2771" s="8" t="s">
        <v>8202</v>
      </c>
      <c r="G2771" s="5" t="s">
        <v>442</v>
      </c>
      <c r="H2771" s="6">
        <v>17500</v>
      </c>
      <c r="I2771" s="6">
        <v>13125</v>
      </c>
      <c r="J2771" s="7">
        <v>0.75</v>
      </c>
      <c r="K2771" s="6"/>
      <c r="L2771" s="6"/>
      <c r="M2771" s="6">
        <v>13125</v>
      </c>
    </row>
    <row r="2772" spans="1:13" x14ac:dyDescent="0.25">
      <c r="A2772" s="5" t="s">
        <v>262</v>
      </c>
      <c r="B2772" s="5" t="s">
        <v>139</v>
      </c>
      <c r="C2772" s="5" t="s">
        <v>291</v>
      </c>
      <c r="D2772" s="5" t="s">
        <v>8203</v>
      </c>
      <c r="E2772" s="8" t="s">
        <v>8204</v>
      </c>
      <c r="F2772" s="8" t="s">
        <v>8204</v>
      </c>
      <c r="G2772" s="5" t="s">
        <v>442</v>
      </c>
      <c r="H2772" s="6">
        <v>17500</v>
      </c>
      <c r="I2772" s="6">
        <v>13125</v>
      </c>
      <c r="J2772" s="7">
        <v>0.75</v>
      </c>
      <c r="K2772" s="6"/>
      <c r="L2772" s="6"/>
      <c r="M2772" s="6">
        <v>13125</v>
      </c>
    </row>
    <row r="2773" spans="1:13" ht="45" x14ac:dyDescent="0.25">
      <c r="A2773" s="5" t="s">
        <v>262</v>
      </c>
      <c r="B2773" s="5" t="s">
        <v>139</v>
      </c>
      <c r="C2773" s="5" t="s">
        <v>291</v>
      </c>
      <c r="D2773" s="5" t="s">
        <v>8205</v>
      </c>
      <c r="E2773" s="8" t="s">
        <v>8206</v>
      </c>
      <c r="F2773" s="8" t="s">
        <v>8207</v>
      </c>
      <c r="G2773" s="5" t="s">
        <v>442</v>
      </c>
      <c r="H2773" s="6">
        <v>17500</v>
      </c>
      <c r="I2773" s="6"/>
      <c r="J2773" s="5"/>
      <c r="K2773" s="6"/>
      <c r="L2773" s="6"/>
      <c r="M2773" s="6"/>
    </row>
    <row r="2774" spans="1:13" x14ac:dyDescent="0.25">
      <c r="A2774" s="5" t="s">
        <v>262</v>
      </c>
      <c r="B2774" s="5" t="s">
        <v>139</v>
      </c>
      <c r="C2774" s="5" t="s">
        <v>291</v>
      </c>
      <c r="D2774" s="5" t="s">
        <v>8208</v>
      </c>
      <c r="E2774" s="8" t="s">
        <v>8209</v>
      </c>
      <c r="F2774" s="8" t="s">
        <v>8210</v>
      </c>
      <c r="G2774" s="5" t="s">
        <v>442</v>
      </c>
      <c r="H2774" s="6">
        <v>17500</v>
      </c>
      <c r="I2774" s="6">
        <v>13125</v>
      </c>
      <c r="J2774" s="7">
        <v>0.75</v>
      </c>
      <c r="K2774" s="6"/>
      <c r="L2774" s="6"/>
      <c r="M2774" s="6">
        <v>13125</v>
      </c>
    </row>
    <row r="2775" spans="1:13" x14ac:dyDescent="0.25">
      <c r="A2775" s="5" t="s">
        <v>262</v>
      </c>
      <c r="B2775" s="5" t="s">
        <v>139</v>
      </c>
      <c r="C2775" s="5" t="s">
        <v>291</v>
      </c>
      <c r="D2775" s="5" t="s">
        <v>8211</v>
      </c>
      <c r="E2775" s="8" t="s">
        <v>8212</v>
      </c>
      <c r="F2775" s="8" t="s">
        <v>8212</v>
      </c>
      <c r="G2775" s="5" t="s">
        <v>442</v>
      </c>
      <c r="H2775" s="6">
        <v>17500</v>
      </c>
      <c r="I2775" s="6"/>
      <c r="J2775" s="5"/>
      <c r="K2775" s="6"/>
      <c r="L2775" s="6"/>
      <c r="M2775" s="6"/>
    </row>
    <row r="2776" spans="1:13" x14ac:dyDescent="0.25">
      <c r="A2776" s="5" t="s">
        <v>262</v>
      </c>
      <c r="B2776" s="5" t="s">
        <v>139</v>
      </c>
      <c r="C2776" s="5" t="s">
        <v>291</v>
      </c>
      <c r="D2776" s="5" t="s">
        <v>8213</v>
      </c>
      <c r="E2776" s="8" t="s">
        <v>8214</v>
      </c>
      <c r="F2776" s="8" t="s">
        <v>8215</v>
      </c>
      <c r="G2776" s="5" t="s">
        <v>442</v>
      </c>
      <c r="H2776" s="6">
        <v>17500</v>
      </c>
      <c r="I2776" s="6"/>
      <c r="J2776" s="5"/>
      <c r="K2776" s="6"/>
      <c r="L2776" s="6"/>
      <c r="M2776" s="6"/>
    </row>
    <row r="2777" spans="1:13" x14ac:dyDescent="0.25">
      <c r="A2777" s="5" t="s">
        <v>262</v>
      </c>
      <c r="B2777" s="5" t="s">
        <v>139</v>
      </c>
      <c r="C2777" s="5" t="s">
        <v>291</v>
      </c>
      <c r="D2777" s="5" t="s">
        <v>8216</v>
      </c>
      <c r="E2777" s="8" t="s">
        <v>8217</v>
      </c>
      <c r="F2777" s="8" t="s">
        <v>8218</v>
      </c>
      <c r="G2777" s="5" t="s">
        <v>442</v>
      </c>
      <c r="H2777" s="6">
        <v>17500</v>
      </c>
      <c r="I2777" s="6">
        <v>13125</v>
      </c>
      <c r="J2777" s="7">
        <v>0.75</v>
      </c>
      <c r="K2777" s="6"/>
      <c r="L2777" s="6"/>
      <c r="M2777" s="6">
        <v>13125</v>
      </c>
    </row>
    <row r="2778" spans="1:13" x14ac:dyDescent="0.25">
      <c r="A2778" s="5" t="s">
        <v>262</v>
      </c>
      <c r="B2778" s="5" t="s">
        <v>139</v>
      </c>
      <c r="C2778" s="5" t="s">
        <v>291</v>
      </c>
      <c r="D2778" s="5" t="s">
        <v>8219</v>
      </c>
      <c r="E2778" s="8" t="s">
        <v>8220</v>
      </c>
      <c r="F2778" s="8" t="s">
        <v>8221</v>
      </c>
      <c r="G2778" s="5" t="s">
        <v>442</v>
      </c>
      <c r="H2778" s="6">
        <v>17500</v>
      </c>
      <c r="I2778" s="6">
        <v>13125</v>
      </c>
      <c r="J2778" s="7">
        <v>0.75</v>
      </c>
      <c r="K2778" s="6"/>
      <c r="L2778" s="6"/>
      <c r="M2778" s="6">
        <v>13125</v>
      </c>
    </row>
    <row r="2779" spans="1:13" x14ac:dyDescent="0.25">
      <c r="A2779" s="5" t="s">
        <v>262</v>
      </c>
      <c r="B2779" s="5" t="s">
        <v>139</v>
      </c>
      <c r="C2779" s="5" t="s">
        <v>291</v>
      </c>
      <c r="D2779" s="5" t="s">
        <v>8222</v>
      </c>
      <c r="E2779" s="8" t="s">
        <v>8223</v>
      </c>
      <c r="F2779" s="8" t="s">
        <v>8223</v>
      </c>
      <c r="G2779" s="5" t="s">
        <v>442</v>
      </c>
      <c r="H2779" s="6">
        <v>17500</v>
      </c>
      <c r="I2779" s="6">
        <v>13125</v>
      </c>
      <c r="J2779" s="7">
        <v>0.75</v>
      </c>
      <c r="K2779" s="6"/>
      <c r="L2779" s="6"/>
      <c r="M2779" s="6">
        <v>13125</v>
      </c>
    </row>
    <row r="2780" spans="1:13" x14ac:dyDescent="0.25">
      <c r="A2780" s="5" t="s">
        <v>262</v>
      </c>
      <c r="B2780" s="5" t="s">
        <v>139</v>
      </c>
      <c r="C2780" s="5" t="s">
        <v>291</v>
      </c>
      <c r="D2780" s="5" t="s">
        <v>8224</v>
      </c>
      <c r="E2780" s="8" t="s">
        <v>8225</v>
      </c>
      <c r="F2780" s="8" t="s">
        <v>8226</v>
      </c>
      <c r="G2780" s="5" t="s">
        <v>442</v>
      </c>
      <c r="H2780" s="6">
        <v>17500</v>
      </c>
      <c r="I2780" s="6"/>
      <c r="J2780" s="5"/>
      <c r="K2780" s="6"/>
      <c r="L2780" s="6"/>
      <c r="M2780" s="6"/>
    </row>
    <row r="2781" spans="1:13" x14ac:dyDescent="0.25">
      <c r="A2781" s="5" t="s">
        <v>262</v>
      </c>
      <c r="B2781" s="5" t="s">
        <v>139</v>
      </c>
      <c r="C2781" s="5" t="s">
        <v>291</v>
      </c>
      <c r="D2781" s="5" t="s">
        <v>8227</v>
      </c>
      <c r="E2781" s="8" t="s">
        <v>8228</v>
      </c>
      <c r="F2781" s="8" t="s">
        <v>8229</v>
      </c>
      <c r="G2781" s="5" t="s">
        <v>442</v>
      </c>
      <c r="H2781" s="6">
        <v>17500</v>
      </c>
      <c r="I2781" s="6">
        <v>13125</v>
      </c>
      <c r="J2781" s="7">
        <v>0.75</v>
      </c>
      <c r="K2781" s="6"/>
      <c r="L2781" s="6"/>
      <c r="M2781" s="6">
        <v>13125</v>
      </c>
    </row>
    <row r="2782" spans="1:13" x14ac:dyDescent="0.25">
      <c r="A2782" s="5" t="s">
        <v>262</v>
      </c>
      <c r="B2782" s="5" t="s">
        <v>139</v>
      </c>
      <c r="C2782" s="5" t="s">
        <v>291</v>
      </c>
      <c r="D2782" s="5" t="s">
        <v>8230</v>
      </c>
      <c r="E2782" s="8" t="s">
        <v>8231</v>
      </c>
      <c r="F2782" s="8" t="s">
        <v>8232</v>
      </c>
      <c r="G2782" s="5" t="s">
        <v>442</v>
      </c>
      <c r="H2782" s="6">
        <v>17500</v>
      </c>
      <c r="I2782" s="6"/>
      <c r="J2782" s="5"/>
      <c r="K2782" s="6">
        <v>13125</v>
      </c>
      <c r="L2782" s="6"/>
      <c r="M2782" s="6">
        <v>13125</v>
      </c>
    </row>
    <row r="2783" spans="1:13" x14ac:dyDescent="0.25">
      <c r="A2783" s="5" t="s">
        <v>262</v>
      </c>
      <c r="B2783" s="5" t="s">
        <v>139</v>
      </c>
      <c r="C2783" s="5" t="s">
        <v>291</v>
      </c>
      <c r="D2783" s="5" t="s">
        <v>8233</v>
      </c>
      <c r="E2783" s="8" t="s">
        <v>8234</v>
      </c>
      <c r="F2783" s="8" t="s">
        <v>8235</v>
      </c>
      <c r="G2783" s="5" t="s">
        <v>442</v>
      </c>
      <c r="H2783" s="6">
        <v>17500</v>
      </c>
      <c r="I2783" s="6"/>
      <c r="J2783" s="5"/>
      <c r="K2783" s="6"/>
      <c r="L2783" s="6"/>
      <c r="M2783" s="6"/>
    </row>
    <row r="2784" spans="1:13" x14ac:dyDescent="0.25">
      <c r="A2784" s="5" t="s">
        <v>262</v>
      </c>
      <c r="B2784" s="5" t="s">
        <v>139</v>
      </c>
      <c r="C2784" s="5" t="s">
        <v>291</v>
      </c>
      <c r="D2784" s="5" t="s">
        <v>8236</v>
      </c>
      <c r="E2784" s="8" t="s">
        <v>8237</v>
      </c>
      <c r="F2784" s="8" t="s">
        <v>8238</v>
      </c>
      <c r="G2784" s="5" t="s">
        <v>442</v>
      </c>
      <c r="H2784" s="6">
        <v>17500</v>
      </c>
      <c r="I2784" s="6">
        <v>13125</v>
      </c>
      <c r="J2784" s="7">
        <v>0.75</v>
      </c>
      <c r="K2784" s="6"/>
      <c r="L2784" s="6"/>
      <c r="M2784" s="6">
        <v>13125</v>
      </c>
    </row>
    <row r="2785" spans="1:13" ht="30" x14ac:dyDescent="0.25">
      <c r="A2785" s="5" t="s">
        <v>262</v>
      </c>
      <c r="B2785" s="5" t="s">
        <v>139</v>
      </c>
      <c r="C2785" s="5" t="s">
        <v>291</v>
      </c>
      <c r="D2785" s="5" t="s">
        <v>8239</v>
      </c>
      <c r="E2785" s="8" t="s">
        <v>8240</v>
      </c>
      <c r="F2785" s="8" t="s">
        <v>8241</v>
      </c>
      <c r="G2785" s="5" t="s">
        <v>442</v>
      </c>
      <c r="H2785" s="6">
        <v>17500</v>
      </c>
      <c r="I2785" s="6"/>
      <c r="J2785" s="5"/>
      <c r="K2785" s="6"/>
      <c r="L2785" s="6"/>
      <c r="M2785" s="6"/>
    </row>
    <row r="2786" spans="1:13" x14ac:dyDescent="0.25">
      <c r="A2786" s="5" t="s">
        <v>262</v>
      </c>
      <c r="B2786" s="5" t="s">
        <v>139</v>
      </c>
      <c r="C2786" s="5" t="s">
        <v>291</v>
      </c>
      <c r="D2786" s="5" t="s">
        <v>8242</v>
      </c>
      <c r="E2786" s="8" t="s">
        <v>8243</v>
      </c>
      <c r="F2786" s="8" t="s">
        <v>8244</v>
      </c>
      <c r="G2786" s="5" t="s">
        <v>442</v>
      </c>
      <c r="H2786" s="6">
        <v>17500</v>
      </c>
      <c r="I2786" s="6"/>
      <c r="J2786" s="5"/>
      <c r="K2786" s="6"/>
      <c r="L2786" s="6"/>
      <c r="M2786" s="6"/>
    </row>
    <row r="2787" spans="1:13" x14ac:dyDescent="0.25">
      <c r="A2787" s="5" t="s">
        <v>262</v>
      </c>
      <c r="B2787" s="5" t="s">
        <v>139</v>
      </c>
      <c r="C2787" s="5" t="s">
        <v>291</v>
      </c>
      <c r="D2787" s="5" t="s">
        <v>8245</v>
      </c>
      <c r="E2787" s="8" t="s">
        <v>8246</v>
      </c>
      <c r="F2787" s="8" t="s">
        <v>8247</v>
      </c>
      <c r="G2787" s="5" t="s">
        <v>442</v>
      </c>
      <c r="H2787" s="6">
        <v>17500</v>
      </c>
      <c r="I2787" s="6"/>
      <c r="J2787" s="5"/>
      <c r="K2787" s="6"/>
      <c r="L2787" s="6"/>
      <c r="M2787" s="6"/>
    </row>
    <row r="2788" spans="1:13" x14ac:dyDescent="0.25">
      <c r="A2788" s="5" t="s">
        <v>262</v>
      </c>
      <c r="B2788" s="5" t="s">
        <v>139</v>
      </c>
      <c r="C2788" s="5" t="s">
        <v>309</v>
      </c>
      <c r="D2788" s="5" t="s">
        <v>8248</v>
      </c>
      <c r="E2788" s="8" t="s">
        <v>8249</v>
      </c>
      <c r="F2788" s="8" t="s">
        <v>8250</v>
      </c>
      <c r="G2788" s="5" t="s">
        <v>442</v>
      </c>
      <c r="H2788" s="6">
        <v>14790898</v>
      </c>
      <c r="I2788" s="6">
        <v>6150718</v>
      </c>
      <c r="J2788" s="7">
        <v>0.4158</v>
      </c>
      <c r="K2788" s="6">
        <v>133483</v>
      </c>
      <c r="L2788" s="6"/>
      <c r="M2788" s="6">
        <v>6284201</v>
      </c>
    </row>
    <row r="2789" spans="1:13" ht="30" x14ac:dyDescent="0.25">
      <c r="A2789" s="5" t="s">
        <v>262</v>
      </c>
      <c r="B2789" s="5" t="s">
        <v>139</v>
      </c>
      <c r="C2789" s="5" t="s">
        <v>309</v>
      </c>
      <c r="D2789" s="5" t="s">
        <v>8251</v>
      </c>
      <c r="E2789" s="8" t="s">
        <v>8252</v>
      </c>
      <c r="F2789" s="8" t="s">
        <v>8253</v>
      </c>
      <c r="G2789" s="5" t="s">
        <v>442</v>
      </c>
      <c r="H2789" s="6">
        <v>907118</v>
      </c>
      <c r="I2789" s="6">
        <v>448500</v>
      </c>
      <c r="J2789" s="7">
        <v>0.49440000000000001</v>
      </c>
      <c r="K2789" s="6"/>
      <c r="L2789" s="6"/>
      <c r="M2789" s="6">
        <v>448500</v>
      </c>
    </row>
    <row r="2790" spans="1:13" ht="30" x14ac:dyDescent="0.25">
      <c r="A2790" s="5" t="s">
        <v>262</v>
      </c>
      <c r="B2790" s="5" t="s">
        <v>139</v>
      </c>
      <c r="C2790" s="5" t="s">
        <v>309</v>
      </c>
      <c r="D2790" s="5" t="s">
        <v>8254</v>
      </c>
      <c r="E2790" s="8" t="s">
        <v>8255</v>
      </c>
      <c r="F2790" s="8" t="s">
        <v>8256</v>
      </c>
      <c r="G2790" s="5" t="s">
        <v>442</v>
      </c>
      <c r="H2790" s="6">
        <v>2600000</v>
      </c>
      <c r="I2790" s="6">
        <v>620874</v>
      </c>
      <c r="J2790" s="7">
        <v>0.23880000000000001</v>
      </c>
      <c r="K2790" s="6"/>
      <c r="L2790" s="6"/>
      <c r="M2790" s="6">
        <v>620874</v>
      </c>
    </row>
    <row r="2791" spans="1:13" x14ac:dyDescent="0.25">
      <c r="A2791" s="5" t="s">
        <v>262</v>
      </c>
      <c r="B2791" s="5" t="s">
        <v>139</v>
      </c>
      <c r="C2791" s="5" t="s">
        <v>309</v>
      </c>
      <c r="D2791" s="5" t="s">
        <v>8257</v>
      </c>
      <c r="E2791" s="8" t="s">
        <v>8258</v>
      </c>
      <c r="F2791" s="8" t="s">
        <v>8259</v>
      </c>
      <c r="G2791" s="5" t="s">
        <v>442</v>
      </c>
      <c r="H2791" s="6">
        <v>1952353</v>
      </c>
      <c r="I2791" s="6">
        <v>334839</v>
      </c>
      <c r="J2791" s="7">
        <v>0.17150000000000001</v>
      </c>
      <c r="K2791" s="6"/>
      <c r="L2791" s="6"/>
      <c r="M2791" s="6">
        <v>334839</v>
      </c>
    </row>
    <row r="2792" spans="1:13" ht="30" x14ac:dyDescent="0.25">
      <c r="A2792" s="5" t="s">
        <v>262</v>
      </c>
      <c r="B2792" s="5" t="s">
        <v>139</v>
      </c>
      <c r="C2792" s="5" t="s">
        <v>309</v>
      </c>
      <c r="D2792" s="5" t="s">
        <v>8260</v>
      </c>
      <c r="E2792" s="8" t="s">
        <v>8261</v>
      </c>
      <c r="F2792" s="8" t="s">
        <v>8262</v>
      </c>
      <c r="G2792" s="5" t="s">
        <v>442</v>
      </c>
      <c r="H2792" s="6">
        <v>1447485</v>
      </c>
      <c r="I2792" s="6">
        <v>707443</v>
      </c>
      <c r="J2792" s="7">
        <v>0.48870000000000002</v>
      </c>
      <c r="K2792" s="6"/>
      <c r="L2792" s="6"/>
      <c r="M2792" s="6">
        <v>707443</v>
      </c>
    </row>
    <row r="2793" spans="1:13" ht="30" x14ac:dyDescent="0.25">
      <c r="A2793" s="5" t="s">
        <v>262</v>
      </c>
      <c r="B2793" s="5" t="s">
        <v>139</v>
      </c>
      <c r="C2793" s="5" t="s">
        <v>309</v>
      </c>
      <c r="D2793" s="5" t="s">
        <v>8263</v>
      </c>
      <c r="E2793" s="8" t="s">
        <v>8264</v>
      </c>
      <c r="F2793" s="8" t="s">
        <v>8265</v>
      </c>
      <c r="G2793" s="5" t="s">
        <v>442</v>
      </c>
      <c r="H2793" s="6">
        <v>2284980</v>
      </c>
      <c r="I2793" s="6">
        <v>144257</v>
      </c>
      <c r="J2793" s="7">
        <v>6.3100000000000003E-2</v>
      </c>
      <c r="K2793" s="6"/>
      <c r="L2793" s="6"/>
      <c r="M2793" s="6">
        <v>144257</v>
      </c>
    </row>
    <row r="2794" spans="1:13" x14ac:dyDescent="0.25">
      <c r="A2794" s="5" t="s">
        <v>262</v>
      </c>
      <c r="B2794" s="5" t="s">
        <v>139</v>
      </c>
      <c r="C2794" s="5" t="s">
        <v>309</v>
      </c>
      <c r="D2794" s="5" t="s">
        <v>8266</v>
      </c>
      <c r="E2794" s="8" t="s">
        <v>8267</v>
      </c>
      <c r="F2794" s="8" t="s">
        <v>8268</v>
      </c>
      <c r="G2794" s="5" t="s">
        <v>442</v>
      </c>
      <c r="H2794" s="6">
        <v>10147452</v>
      </c>
      <c r="I2794" s="6"/>
      <c r="J2794" s="5"/>
      <c r="K2794" s="6"/>
      <c r="L2794" s="6"/>
      <c r="M2794" s="6"/>
    </row>
    <row r="2795" spans="1:13" x14ac:dyDescent="0.25">
      <c r="A2795" s="5" t="s">
        <v>262</v>
      </c>
      <c r="B2795" s="5" t="s">
        <v>139</v>
      </c>
      <c r="C2795" s="5" t="s">
        <v>309</v>
      </c>
      <c r="D2795" s="5" t="s">
        <v>8269</v>
      </c>
      <c r="E2795" s="8" t="s">
        <v>8270</v>
      </c>
      <c r="F2795" s="8" t="s">
        <v>8271</v>
      </c>
      <c r="G2795" s="5" t="s">
        <v>442</v>
      </c>
      <c r="H2795" s="6">
        <v>1627200</v>
      </c>
      <c r="I2795" s="6">
        <v>13720</v>
      </c>
      <c r="J2795" s="7">
        <v>8.3999999999999995E-3</v>
      </c>
      <c r="K2795" s="6"/>
      <c r="L2795" s="6"/>
      <c r="M2795" s="6">
        <v>13720</v>
      </c>
    </row>
    <row r="2796" spans="1:13" ht="30" x14ac:dyDescent="0.25">
      <c r="A2796" s="5" t="s">
        <v>262</v>
      </c>
      <c r="B2796" s="5" t="s">
        <v>139</v>
      </c>
      <c r="C2796" s="5" t="s">
        <v>309</v>
      </c>
      <c r="D2796" s="5" t="s">
        <v>8272</v>
      </c>
      <c r="E2796" s="8" t="s">
        <v>8273</v>
      </c>
      <c r="F2796" s="8" t="s">
        <v>8274</v>
      </c>
      <c r="G2796" s="5" t="s">
        <v>442</v>
      </c>
      <c r="H2796" s="6">
        <v>2093731</v>
      </c>
      <c r="I2796" s="6">
        <v>141148</v>
      </c>
      <c r="J2796" s="7">
        <v>6.7400000000000002E-2</v>
      </c>
      <c r="K2796" s="6"/>
      <c r="L2796" s="6"/>
      <c r="M2796" s="6">
        <v>141148</v>
      </c>
    </row>
    <row r="2797" spans="1:13" ht="30" x14ac:dyDescent="0.25">
      <c r="A2797" s="5" t="s">
        <v>262</v>
      </c>
      <c r="B2797" s="5" t="s">
        <v>139</v>
      </c>
      <c r="C2797" s="5" t="s">
        <v>309</v>
      </c>
      <c r="D2797" s="5" t="s">
        <v>8275</v>
      </c>
      <c r="E2797" s="8" t="s">
        <v>8276</v>
      </c>
      <c r="F2797" s="8" t="s">
        <v>8277</v>
      </c>
      <c r="G2797" s="5" t="s">
        <v>442</v>
      </c>
      <c r="H2797" s="6">
        <v>842342</v>
      </c>
      <c r="I2797" s="6">
        <v>2512</v>
      </c>
      <c r="J2797" s="7">
        <v>3.0000000000000001E-3</v>
      </c>
      <c r="K2797" s="6"/>
      <c r="L2797" s="6"/>
      <c r="M2797" s="6">
        <v>2512</v>
      </c>
    </row>
    <row r="2798" spans="1:13" x14ac:dyDescent="0.25">
      <c r="A2798" s="5" t="s">
        <v>262</v>
      </c>
      <c r="B2798" s="5" t="s">
        <v>139</v>
      </c>
      <c r="C2798" s="5" t="s">
        <v>309</v>
      </c>
      <c r="D2798" s="5" t="s">
        <v>8278</v>
      </c>
      <c r="E2798" s="8" t="s">
        <v>8279</v>
      </c>
      <c r="F2798" s="8" t="s">
        <v>8280</v>
      </c>
      <c r="G2798" s="5" t="s">
        <v>442</v>
      </c>
      <c r="H2798" s="6">
        <v>4950000</v>
      </c>
      <c r="I2798" s="6"/>
      <c r="J2798" s="5"/>
      <c r="K2798" s="6"/>
      <c r="L2798" s="6"/>
      <c r="M2798" s="6"/>
    </row>
    <row r="2799" spans="1:13" ht="30" x14ac:dyDescent="0.25">
      <c r="A2799" s="5" t="s">
        <v>262</v>
      </c>
      <c r="B2799" s="5" t="s">
        <v>139</v>
      </c>
      <c r="C2799" s="5" t="s">
        <v>309</v>
      </c>
      <c r="D2799" s="5" t="s">
        <v>8281</v>
      </c>
      <c r="E2799" s="8" t="s">
        <v>8282</v>
      </c>
      <c r="F2799" s="8" t="s">
        <v>8283</v>
      </c>
      <c r="G2799" s="5" t="s">
        <v>442</v>
      </c>
      <c r="H2799" s="6">
        <v>13000000</v>
      </c>
      <c r="I2799" s="6">
        <v>2520829</v>
      </c>
      <c r="J2799" s="7">
        <v>0.19389999999999999</v>
      </c>
      <c r="K2799" s="6"/>
      <c r="L2799" s="6"/>
      <c r="M2799" s="6">
        <v>2520829</v>
      </c>
    </row>
    <row r="2800" spans="1:13" ht="30" x14ac:dyDescent="0.25">
      <c r="A2800" s="5" t="s">
        <v>262</v>
      </c>
      <c r="B2800" s="5" t="s">
        <v>139</v>
      </c>
      <c r="C2800" s="5" t="s">
        <v>309</v>
      </c>
      <c r="D2800" s="5" t="s">
        <v>8284</v>
      </c>
      <c r="E2800" s="8" t="s">
        <v>8285</v>
      </c>
      <c r="F2800" s="8" t="s">
        <v>8286</v>
      </c>
      <c r="G2800" s="5" t="s">
        <v>442</v>
      </c>
      <c r="H2800" s="6">
        <v>685080</v>
      </c>
      <c r="I2800" s="6">
        <v>4800</v>
      </c>
      <c r="J2800" s="7">
        <v>7.0000000000000001E-3</v>
      </c>
      <c r="K2800" s="6">
        <v>98285</v>
      </c>
      <c r="L2800" s="6"/>
      <c r="M2800" s="6">
        <v>103085</v>
      </c>
    </row>
    <row r="2801" spans="1:13" ht="30" x14ac:dyDescent="0.25">
      <c r="A2801" s="5" t="s">
        <v>262</v>
      </c>
      <c r="B2801" s="5" t="s">
        <v>139</v>
      </c>
      <c r="C2801" s="5" t="s">
        <v>309</v>
      </c>
      <c r="D2801" s="5" t="s">
        <v>8287</v>
      </c>
      <c r="E2801" s="8" t="s">
        <v>8288</v>
      </c>
      <c r="F2801" s="8" t="s">
        <v>8289</v>
      </c>
      <c r="G2801" s="5" t="s">
        <v>442</v>
      </c>
      <c r="H2801" s="6">
        <v>6066800</v>
      </c>
      <c r="I2801" s="6">
        <v>10080</v>
      </c>
      <c r="J2801" s="7">
        <v>1.6999999999999999E-3</v>
      </c>
      <c r="K2801" s="6"/>
      <c r="L2801" s="6"/>
      <c r="M2801" s="6">
        <v>10080</v>
      </c>
    </row>
    <row r="2802" spans="1:13" x14ac:dyDescent="0.25">
      <c r="A2802" s="5" t="s">
        <v>262</v>
      </c>
      <c r="B2802" s="5" t="s">
        <v>139</v>
      </c>
      <c r="C2802" s="5" t="s">
        <v>309</v>
      </c>
      <c r="D2802" s="5" t="s">
        <v>8290</v>
      </c>
      <c r="E2802" s="8" t="s">
        <v>8291</v>
      </c>
      <c r="F2802" s="8" t="s">
        <v>8292</v>
      </c>
      <c r="G2802" s="5" t="s">
        <v>442</v>
      </c>
      <c r="H2802" s="6">
        <v>6650642</v>
      </c>
      <c r="I2802" s="6">
        <v>698620</v>
      </c>
      <c r="J2802" s="7">
        <v>0.105</v>
      </c>
      <c r="K2802" s="6"/>
      <c r="L2802" s="6"/>
      <c r="M2802" s="6">
        <v>698620</v>
      </c>
    </row>
    <row r="2803" spans="1:13" x14ac:dyDescent="0.25">
      <c r="A2803" s="5" t="s">
        <v>262</v>
      </c>
      <c r="B2803" s="5" t="s">
        <v>139</v>
      </c>
      <c r="C2803" s="5" t="s">
        <v>309</v>
      </c>
      <c r="D2803" s="5" t="s">
        <v>8293</v>
      </c>
      <c r="E2803" s="8" t="s">
        <v>8294</v>
      </c>
      <c r="F2803" s="8" t="s">
        <v>8295</v>
      </c>
      <c r="G2803" s="5" t="s">
        <v>442</v>
      </c>
      <c r="H2803" s="6">
        <v>3256570</v>
      </c>
      <c r="I2803" s="6">
        <v>134576</v>
      </c>
      <c r="J2803" s="7">
        <v>4.1300000000000003E-2</v>
      </c>
      <c r="K2803" s="6"/>
      <c r="L2803" s="6"/>
      <c r="M2803" s="6">
        <v>134576</v>
      </c>
    </row>
    <row r="2804" spans="1:13" ht="30" x14ac:dyDescent="0.25">
      <c r="A2804" s="5" t="s">
        <v>262</v>
      </c>
      <c r="B2804" s="5" t="s">
        <v>139</v>
      </c>
      <c r="C2804" s="5" t="s">
        <v>309</v>
      </c>
      <c r="D2804" s="5" t="s">
        <v>8296</v>
      </c>
      <c r="E2804" s="8" t="s">
        <v>8297</v>
      </c>
      <c r="F2804" s="8" t="s">
        <v>8298</v>
      </c>
      <c r="G2804" s="5" t="s">
        <v>442</v>
      </c>
      <c r="H2804" s="6">
        <v>1000000</v>
      </c>
      <c r="I2804" s="6"/>
      <c r="J2804" s="5"/>
      <c r="K2804" s="6"/>
      <c r="L2804" s="6"/>
      <c r="M2804" s="6"/>
    </row>
    <row r="2805" spans="1:13" x14ac:dyDescent="0.25">
      <c r="A2805" s="5" t="s">
        <v>262</v>
      </c>
      <c r="B2805" s="5" t="s">
        <v>139</v>
      </c>
      <c r="C2805" s="5" t="s">
        <v>309</v>
      </c>
      <c r="D2805" s="5" t="s">
        <v>8299</v>
      </c>
      <c r="E2805" s="8" t="s">
        <v>8300</v>
      </c>
      <c r="F2805" s="8" t="s">
        <v>8301</v>
      </c>
      <c r="G2805" s="5" t="s">
        <v>442</v>
      </c>
      <c r="H2805" s="6">
        <v>5923794</v>
      </c>
      <c r="I2805" s="6">
        <v>47920</v>
      </c>
      <c r="J2805" s="7">
        <v>8.0999999999999996E-3</v>
      </c>
      <c r="K2805" s="6"/>
      <c r="L2805" s="6"/>
      <c r="M2805" s="6">
        <v>47920</v>
      </c>
    </row>
    <row r="2806" spans="1:13" ht="30" x14ac:dyDescent="0.25">
      <c r="A2806" s="5" t="s">
        <v>262</v>
      </c>
      <c r="B2806" s="5" t="s">
        <v>139</v>
      </c>
      <c r="C2806" s="5" t="s">
        <v>309</v>
      </c>
      <c r="D2806" s="5" t="s">
        <v>8302</v>
      </c>
      <c r="E2806" s="8" t="s">
        <v>8303</v>
      </c>
      <c r="F2806" s="8" t="s">
        <v>8304</v>
      </c>
      <c r="G2806" s="5" t="s">
        <v>442</v>
      </c>
      <c r="H2806" s="6">
        <v>13000000</v>
      </c>
      <c r="I2806" s="6"/>
      <c r="J2806" s="5"/>
      <c r="K2806" s="6"/>
      <c r="L2806" s="6"/>
      <c r="M2806" s="6"/>
    </row>
    <row r="2807" spans="1:13" x14ac:dyDescent="0.25">
      <c r="A2807" s="5" t="s">
        <v>262</v>
      </c>
      <c r="B2807" s="5" t="s">
        <v>139</v>
      </c>
      <c r="C2807" s="5" t="s">
        <v>309</v>
      </c>
      <c r="D2807" s="5" t="s">
        <v>8305</v>
      </c>
      <c r="E2807" s="8" t="s">
        <v>8306</v>
      </c>
      <c r="F2807" s="8" t="s">
        <v>8307</v>
      </c>
      <c r="G2807" s="5" t="s">
        <v>442</v>
      </c>
      <c r="H2807" s="6">
        <v>13000000</v>
      </c>
      <c r="I2807" s="6"/>
      <c r="J2807" s="5"/>
      <c r="K2807" s="6"/>
      <c r="L2807" s="6"/>
      <c r="M2807" s="6"/>
    </row>
    <row r="2808" spans="1:13" x14ac:dyDescent="0.25">
      <c r="A2808" s="5" t="s">
        <v>262</v>
      </c>
      <c r="B2808" s="5" t="s">
        <v>139</v>
      </c>
      <c r="C2808" s="5" t="s">
        <v>309</v>
      </c>
      <c r="D2808" s="5" t="s">
        <v>8308</v>
      </c>
      <c r="E2808" s="8" t="s">
        <v>8309</v>
      </c>
      <c r="F2808" s="8" t="s">
        <v>8310</v>
      </c>
      <c r="G2808" s="5" t="s">
        <v>442</v>
      </c>
      <c r="H2808" s="6">
        <v>13000000</v>
      </c>
      <c r="I2808" s="6"/>
      <c r="J2808" s="5"/>
      <c r="K2808" s="6"/>
      <c r="L2808" s="6"/>
      <c r="M2808" s="6"/>
    </row>
    <row r="2809" spans="1:13" ht="30" x14ac:dyDescent="0.25">
      <c r="A2809" s="5" t="s">
        <v>262</v>
      </c>
      <c r="B2809" s="5" t="s">
        <v>139</v>
      </c>
      <c r="C2809" s="5" t="s">
        <v>309</v>
      </c>
      <c r="D2809" s="5" t="s">
        <v>8311</v>
      </c>
      <c r="E2809" s="8" t="s">
        <v>8312</v>
      </c>
      <c r="F2809" s="8" t="s">
        <v>8313</v>
      </c>
      <c r="G2809" s="5" t="s">
        <v>442</v>
      </c>
      <c r="H2809" s="6">
        <v>917544</v>
      </c>
      <c r="I2809" s="6"/>
      <c r="J2809" s="5"/>
      <c r="K2809" s="6"/>
      <c r="L2809" s="6"/>
      <c r="M2809" s="6"/>
    </row>
    <row r="2810" spans="1:13" x14ac:dyDescent="0.25">
      <c r="A2810" s="5" t="s">
        <v>262</v>
      </c>
      <c r="B2810" s="5" t="s">
        <v>139</v>
      </c>
      <c r="C2810" s="5" t="s">
        <v>309</v>
      </c>
      <c r="D2810" s="5" t="s">
        <v>8314</v>
      </c>
      <c r="E2810" s="8" t="s">
        <v>8315</v>
      </c>
      <c r="F2810" s="8" t="s">
        <v>8316</v>
      </c>
      <c r="G2810" s="5" t="s">
        <v>442</v>
      </c>
      <c r="H2810" s="6">
        <v>4054000</v>
      </c>
      <c r="I2810" s="6">
        <v>15253</v>
      </c>
      <c r="J2810" s="7">
        <v>3.8E-3</v>
      </c>
      <c r="K2810" s="6"/>
      <c r="L2810" s="6"/>
      <c r="M2810" s="6">
        <v>15253</v>
      </c>
    </row>
    <row r="2811" spans="1:13" x14ac:dyDescent="0.25">
      <c r="A2811" s="5" t="s">
        <v>262</v>
      </c>
      <c r="B2811" s="5" t="s">
        <v>139</v>
      </c>
      <c r="C2811" s="5" t="s">
        <v>309</v>
      </c>
      <c r="D2811" s="5" t="s">
        <v>8317</v>
      </c>
      <c r="E2811" s="8" t="s">
        <v>8318</v>
      </c>
      <c r="F2811" s="8" t="s">
        <v>8319</v>
      </c>
      <c r="G2811" s="5" t="s">
        <v>442</v>
      </c>
      <c r="H2811" s="6">
        <v>6600000</v>
      </c>
      <c r="I2811" s="6"/>
      <c r="J2811" s="5"/>
      <c r="K2811" s="6"/>
      <c r="L2811" s="6"/>
      <c r="M2811" s="6"/>
    </row>
    <row r="2812" spans="1:13" x14ac:dyDescent="0.25">
      <c r="A2812" s="5" t="s">
        <v>262</v>
      </c>
      <c r="B2812" s="5" t="s">
        <v>139</v>
      </c>
      <c r="C2812" s="5" t="s">
        <v>309</v>
      </c>
      <c r="D2812" s="5" t="s">
        <v>8320</v>
      </c>
      <c r="E2812" s="8" t="s">
        <v>8321</v>
      </c>
      <c r="F2812" s="8" t="s">
        <v>8322</v>
      </c>
      <c r="G2812" s="5" t="s">
        <v>442</v>
      </c>
      <c r="H2812" s="6">
        <v>13000000</v>
      </c>
      <c r="I2812" s="6"/>
      <c r="J2812" s="5"/>
      <c r="K2812" s="6"/>
      <c r="L2812" s="6"/>
      <c r="M2812" s="6"/>
    </row>
    <row r="2813" spans="1:13" x14ac:dyDescent="0.25">
      <c r="A2813" s="5" t="s">
        <v>262</v>
      </c>
      <c r="B2813" s="5" t="s">
        <v>139</v>
      </c>
      <c r="C2813" s="5" t="s">
        <v>309</v>
      </c>
      <c r="D2813" s="5" t="s">
        <v>8323</v>
      </c>
      <c r="E2813" s="8" t="s">
        <v>8324</v>
      </c>
      <c r="F2813" s="8" t="s">
        <v>6575</v>
      </c>
      <c r="G2813" s="5" t="s">
        <v>442</v>
      </c>
      <c r="H2813" s="6">
        <v>2400000</v>
      </c>
      <c r="I2813" s="6"/>
      <c r="J2813" s="5"/>
      <c r="K2813" s="6"/>
      <c r="L2813" s="6"/>
      <c r="M2813" s="6"/>
    </row>
    <row r="2814" spans="1:13" ht="30" x14ac:dyDescent="0.25">
      <c r="A2814" s="5" t="s">
        <v>262</v>
      </c>
      <c r="B2814" s="5" t="s">
        <v>139</v>
      </c>
      <c r="C2814" s="5" t="s">
        <v>309</v>
      </c>
      <c r="D2814" s="5" t="s">
        <v>8325</v>
      </c>
      <c r="E2814" s="8" t="s">
        <v>8326</v>
      </c>
      <c r="F2814" s="8" t="s">
        <v>8280</v>
      </c>
      <c r="G2814" s="5" t="s">
        <v>442</v>
      </c>
      <c r="H2814" s="6">
        <v>11700000</v>
      </c>
      <c r="I2814" s="6"/>
      <c r="J2814" s="5"/>
      <c r="K2814" s="6"/>
      <c r="L2814" s="6"/>
      <c r="M2814" s="6"/>
    </row>
    <row r="2815" spans="1:13" x14ac:dyDescent="0.25">
      <c r="A2815" s="5" t="s">
        <v>262</v>
      </c>
      <c r="B2815" s="5" t="s">
        <v>139</v>
      </c>
      <c r="C2815" s="5" t="s">
        <v>309</v>
      </c>
      <c r="D2815" s="5" t="s">
        <v>8327</v>
      </c>
      <c r="E2815" s="8" t="s">
        <v>8328</v>
      </c>
      <c r="F2815" s="8" t="s">
        <v>8329</v>
      </c>
      <c r="G2815" s="5" t="s">
        <v>442</v>
      </c>
      <c r="H2815" s="6">
        <v>4625319</v>
      </c>
      <c r="I2815" s="6"/>
      <c r="J2815" s="5"/>
      <c r="K2815" s="6"/>
      <c r="L2815" s="6"/>
      <c r="M2815" s="6"/>
    </row>
    <row r="2816" spans="1:13" x14ac:dyDescent="0.25">
      <c r="A2816" s="5" t="s">
        <v>262</v>
      </c>
      <c r="B2816" s="5" t="s">
        <v>139</v>
      </c>
      <c r="C2816" s="5" t="s">
        <v>309</v>
      </c>
      <c r="D2816" s="5" t="s">
        <v>8330</v>
      </c>
      <c r="E2816" s="8" t="s">
        <v>8331</v>
      </c>
      <c r="F2816" s="8" t="s">
        <v>8332</v>
      </c>
      <c r="G2816" s="5" t="s">
        <v>442</v>
      </c>
      <c r="H2816" s="6">
        <v>2270256</v>
      </c>
      <c r="I2816" s="6">
        <v>1040170</v>
      </c>
      <c r="J2816" s="7">
        <v>0.4582</v>
      </c>
      <c r="K2816" s="6"/>
      <c r="L2816" s="6"/>
      <c r="M2816" s="6">
        <v>1040170</v>
      </c>
    </row>
    <row r="2817" spans="1:13" x14ac:dyDescent="0.25">
      <c r="A2817" s="5" t="s">
        <v>262</v>
      </c>
      <c r="B2817" s="5" t="s">
        <v>139</v>
      </c>
      <c r="C2817" s="5" t="s">
        <v>309</v>
      </c>
      <c r="D2817" s="5" t="s">
        <v>8333</v>
      </c>
      <c r="E2817" s="8" t="s">
        <v>8334</v>
      </c>
      <c r="F2817" s="8" t="s">
        <v>8335</v>
      </c>
      <c r="G2817" s="5" t="s">
        <v>442</v>
      </c>
      <c r="H2817" s="6">
        <v>13000000</v>
      </c>
      <c r="I2817" s="6"/>
      <c r="J2817" s="5"/>
      <c r="K2817" s="6"/>
      <c r="L2817" s="6"/>
      <c r="M2817" s="6"/>
    </row>
    <row r="2818" spans="1:13" ht="30" x14ac:dyDescent="0.25">
      <c r="A2818" s="5" t="s">
        <v>262</v>
      </c>
      <c r="B2818" s="5" t="s">
        <v>139</v>
      </c>
      <c r="C2818" s="5" t="s">
        <v>312</v>
      </c>
      <c r="D2818" s="5" t="s">
        <v>8336</v>
      </c>
      <c r="E2818" s="8" t="s">
        <v>8337</v>
      </c>
      <c r="F2818" s="8" t="s">
        <v>8338</v>
      </c>
      <c r="G2818" s="5" t="s">
        <v>442</v>
      </c>
      <c r="H2818" s="6">
        <v>1327262</v>
      </c>
      <c r="I2818" s="6">
        <v>42189</v>
      </c>
      <c r="J2818" s="7">
        <v>3.1800000000000002E-2</v>
      </c>
      <c r="K2818" s="6"/>
      <c r="L2818" s="6"/>
      <c r="M2818" s="6">
        <v>42189</v>
      </c>
    </row>
    <row r="2819" spans="1:13" ht="30" x14ac:dyDescent="0.25">
      <c r="A2819" s="5" t="s">
        <v>262</v>
      </c>
      <c r="B2819" s="5" t="s">
        <v>139</v>
      </c>
      <c r="C2819" s="5" t="s">
        <v>312</v>
      </c>
      <c r="D2819" s="5" t="s">
        <v>8339</v>
      </c>
      <c r="E2819" s="8" t="s">
        <v>8340</v>
      </c>
      <c r="F2819" s="8" t="s">
        <v>8338</v>
      </c>
      <c r="G2819" s="5" t="s">
        <v>442</v>
      </c>
      <c r="H2819" s="6">
        <v>1004229</v>
      </c>
      <c r="I2819" s="6">
        <v>73672</v>
      </c>
      <c r="J2819" s="7">
        <v>7.3400000000000007E-2</v>
      </c>
      <c r="K2819" s="6"/>
      <c r="L2819" s="6"/>
      <c r="M2819" s="6">
        <v>73672</v>
      </c>
    </row>
    <row r="2820" spans="1:13" ht="30" x14ac:dyDescent="0.25">
      <c r="A2820" s="5" t="s">
        <v>262</v>
      </c>
      <c r="B2820" s="5" t="s">
        <v>139</v>
      </c>
      <c r="C2820" s="5" t="s">
        <v>312</v>
      </c>
      <c r="D2820" s="5" t="s">
        <v>8341</v>
      </c>
      <c r="E2820" s="8" t="s">
        <v>8342</v>
      </c>
      <c r="F2820" s="8" t="s">
        <v>8343</v>
      </c>
      <c r="G2820" s="5" t="s">
        <v>442</v>
      </c>
      <c r="H2820" s="6">
        <v>658037</v>
      </c>
      <c r="I2820" s="6">
        <v>136159</v>
      </c>
      <c r="J2820" s="7">
        <v>0.2069</v>
      </c>
      <c r="K2820" s="6">
        <v>52841</v>
      </c>
      <c r="L2820" s="6"/>
      <c r="M2820" s="6">
        <v>189000</v>
      </c>
    </row>
    <row r="2821" spans="1:13" ht="45" x14ac:dyDescent="0.25">
      <c r="A2821" s="5" t="s">
        <v>262</v>
      </c>
      <c r="B2821" s="5" t="s">
        <v>139</v>
      </c>
      <c r="C2821" s="5" t="s">
        <v>312</v>
      </c>
      <c r="D2821" s="5" t="s">
        <v>8344</v>
      </c>
      <c r="E2821" s="8" t="s">
        <v>8345</v>
      </c>
      <c r="F2821" s="8" t="s">
        <v>8346</v>
      </c>
      <c r="G2821" s="5" t="s">
        <v>442</v>
      </c>
      <c r="H2821" s="6">
        <v>1642928</v>
      </c>
      <c r="I2821" s="6"/>
      <c r="J2821" s="5"/>
      <c r="K2821" s="6">
        <v>31011</v>
      </c>
      <c r="L2821" s="6"/>
      <c r="M2821" s="6">
        <v>31011</v>
      </c>
    </row>
    <row r="2822" spans="1:13" ht="30" x14ac:dyDescent="0.25">
      <c r="A2822" s="5" t="s">
        <v>262</v>
      </c>
      <c r="B2822" s="5" t="s">
        <v>139</v>
      </c>
      <c r="C2822" s="5" t="s">
        <v>312</v>
      </c>
      <c r="D2822" s="5" t="s">
        <v>8347</v>
      </c>
      <c r="E2822" s="8" t="s">
        <v>8348</v>
      </c>
      <c r="F2822" s="8" t="s">
        <v>6396</v>
      </c>
      <c r="G2822" s="5" t="s">
        <v>442</v>
      </c>
      <c r="H2822" s="6">
        <v>669524</v>
      </c>
      <c r="I2822" s="6">
        <v>27531</v>
      </c>
      <c r="J2822" s="7">
        <v>4.1099999999999998E-2</v>
      </c>
      <c r="K2822" s="6"/>
      <c r="L2822" s="6"/>
      <c r="M2822" s="6">
        <v>27531</v>
      </c>
    </row>
    <row r="2823" spans="1:13" ht="45" x14ac:dyDescent="0.25">
      <c r="A2823" s="5" t="s">
        <v>262</v>
      </c>
      <c r="B2823" s="5" t="s">
        <v>139</v>
      </c>
      <c r="C2823" s="5" t="s">
        <v>312</v>
      </c>
      <c r="D2823" s="5" t="s">
        <v>8349</v>
      </c>
      <c r="E2823" s="8" t="s">
        <v>8350</v>
      </c>
      <c r="F2823" s="8" t="s">
        <v>8351</v>
      </c>
      <c r="G2823" s="5" t="s">
        <v>442</v>
      </c>
      <c r="H2823" s="6">
        <v>371521</v>
      </c>
      <c r="I2823" s="6"/>
      <c r="J2823" s="5"/>
      <c r="K2823" s="6"/>
      <c r="L2823" s="6"/>
      <c r="M2823" s="6"/>
    </row>
    <row r="2824" spans="1:13" ht="60" x14ac:dyDescent="0.25">
      <c r="A2824" s="5" t="s">
        <v>262</v>
      </c>
      <c r="B2824" s="5" t="s">
        <v>139</v>
      </c>
      <c r="C2824" s="5" t="s">
        <v>312</v>
      </c>
      <c r="D2824" s="5" t="s">
        <v>8352</v>
      </c>
      <c r="E2824" s="8" t="s">
        <v>8353</v>
      </c>
      <c r="F2824" s="8" t="s">
        <v>8354</v>
      </c>
      <c r="G2824" s="5" t="s">
        <v>442</v>
      </c>
      <c r="H2824" s="6">
        <v>279540</v>
      </c>
      <c r="I2824" s="6"/>
      <c r="J2824" s="5"/>
      <c r="K2824" s="6"/>
      <c r="L2824" s="6"/>
      <c r="M2824" s="6"/>
    </row>
    <row r="2825" spans="1:13" ht="30" x14ac:dyDescent="0.25">
      <c r="A2825" s="5" t="s">
        <v>262</v>
      </c>
      <c r="B2825" s="5" t="s">
        <v>139</v>
      </c>
      <c r="C2825" s="5" t="s">
        <v>315</v>
      </c>
      <c r="D2825" s="5" t="s">
        <v>8355</v>
      </c>
      <c r="E2825" s="8" t="s">
        <v>8356</v>
      </c>
      <c r="F2825" s="8" t="s">
        <v>8357</v>
      </c>
      <c r="G2825" s="5" t="s">
        <v>442</v>
      </c>
      <c r="H2825" s="6">
        <v>5000000</v>
      </c>
      <c r="I2825" s="6">
        <v>498603</v>
      </c>
      <c r="J2825" s="7">
        <v>9.9699999999999997E-2</v>
      </c>
      <c r="K2825" s="6">
        <v>37519</v>
      </c>
      <c r="L2825" s="6"/>
      <c r="M2825" s="6">
        <v>536122</v>
      </c>
    </row>
    <row r="2826" spans="1:13" ht="30" x14ac:dyDescent="0.25">
      <c r="A2826" s="5" t="s">
        <v>262</v>
      </c>
      <c r="B2826" s="5" t="s">
        <v>139</v>
      </c>
      <c r="C2826" s="5" t="s">
        <v>315</v>
      </c>
      <c r="D2826" s="5" t="s">
        <v>8358</v>
      </c>
      <c r="E2826" s="8" t="s">
        <v>8359</v>
      </c>
      <c r="F2826" s="8" t="s">
        <v>8360</v>
      </c>
      <c r="G2826" s="5" t="s">
        <v>442</v>
      </c>
      <c r="H2826" s="6">
        <v>6788000</v>
      </c>
      <c r="I2826" s="6">
        <v>2118670</v>
      </c>
      <c r="J2826" s="7">
        <v>0.31209999999999999</v>
      </c>
      <c r="K2826" s="6"/>
      <c r="L2826" s="6"/>
      <c r="M2826" s="6">
        <v>2118670</v>
      </c>
    </row>
    <row r="2827" spans="1:13" ht="30" x14ac:dyDescent="0.25">
      <c r="A2827" s="5" t="s">
        <v>262</v>
      </c>
      <c r="B2827" s="5" t="s">
        <v>139</v>
      </c>
      <c r="C2827" s="5" t="s">
        <v>315</v>
      </c>
      <c r="D2827" s="5" t="s">
        <v>8361</v>
      </c>
      <c r="E2827" s="8" t="s">
        <v>8362</v>
      </c>
      <c r="F2827" s="8" t="s">
        <v>8360</v>
      </c>
      <c r="G2827" s="5" t="s">
        <v>442</v>
      </c>
      <c r="H2827" s="6">
        <v>10990000</v>
      </c>
      <c r="I2827" s="6">
        <v>527488</v>
      </c>
      <c r="J2827" s="7">
        <v>4.8000000000000001E-2</v>
      </c>
      <c r="K2827" s="6"/>
      <c r="L2827" s="6"/>
      <c r="M2827" s="6">
        <v>527488</v>
      </c>
    </row>
    <row r="2828" spans="1:13" ht="30" x14ac:dyDescent="0.25">
      <c r="A2828" s="5" t="s">
        <v>262</v>
      </c>
      <c r="B2828" s="5" t="s">
        <v>139</v>
      </c>
      <c r="C2828" s="5" t="s">
        <v>315</v>
      </c>
      <c r="D2828" s="5" t="s">
        <v>8363</v>
      </c>
      <c r="E2828" s="8" t="s">
        <v>8364</v>
      </c>
      <c r="F2828" s="8" t="s">
        <v>8360</v>
      </c>
      <c r="G2828" s="5" t="s">
        <v>442</v>
      </c>
      <c r="H2828" s="6">
        <v>1013860</v>
      </c>
      <c r="I2828" s="6">
        <v>44724</v>
      </c>
      <c r="J2828" s="7">
        <v>4.41E-2</v>
      </c>
      <c r="K2828" s="6">
        <v>38590</v>
      </c>
      <c r="L2828" s="6"/>
      <c r="M2828" s="6">
        <v>83314</v>
      </c>
    </row>
    <row r="2829" spans="1:13" ht="30" x14ac:dyDescent="0.25">
      <c r="A2829" s="5" t="s">
        <v>262</v>
      </c>
      <c r="B2829" s="5" t="s">
        <v>139</v>
      </c>
      <c r="C2829" s="5" t="s">
        <v>315</v>
      </c>
      <c r="D2829" s="5" t="s">
        <v>8365</v>
      </c>
      <c r="E2829" s="8" t="s">
        <v>8366</v>
      </c>
      <c r="F2829" s="8" t="s">
        <v>8360</v>
      </c>
      <c r="G2829" s="5" t="s">
        <v>442</v>
      </c>
      <c r="H2829" s="6">
        <v>5208140</v>
      </c>
      <c r="I2829" s="6"/>
      <c r="J2829" s="5"/>
      <c r="K2829" s="6"/>
      <c r="L2829" s="6"/>
      <c r="M2829" s="6"/>
    </row>
    <row r="2830" spans="1:13" x14ac:dyDescent="0.25">
      <c r="A2830" s="5" t="s">
        <v>262</v>
      </c>
      <c r="B2830" s="5" t="s">
        <v>139</v>
      </c>
      <c r="C2830" s="5" t="s">
        <v>317</v>
      </c>
      <c r="D2830" s="5" t="s">
        <v>8367</v>
      </c>
      <c r="E2830" s="8" t="s">
        <v>8368</v>
      </c>
      <c r="F2830" s="8" t="s">
        <v>6306</v>
      </c>
      <c r="G2830" s="5" t="s">
        <v>442</v>
      </c>
      <c r="H2830" s="6">
        <v>473732</v>
      </c>
      <c r="I2830" s="6">
        <v>119247</v>
      </c>
      <c r="J2830" s="7">
        <v>0.25169999999999998</v>
      </c>
      <c r="K2830" s="6"/>
      <c r="L2830" s="6"/>
      <c r="M2830" s="6">
        <v>119247</v>
      </c>
    </row>
    <row r="2831" spans="1:13" x14ac:dyDescent="0.25">
      <c r="A2831" s="5" t="s">
        <v>262</v>
      </c>
      <c r="B2831" s="5" t="s">
        <v>139</v>
      </c>
      <c r="C2831" s="5" t="s">
        <v>317</v>
      </c>
      <c r="D2831" s="5" t="s">
        <v>8369</v>
      </c>
      <c r="E2831" s="8" t="s">
        <v>8370</v>
      </c>
      <c r="F2831" s="8" t="s">
        <v>8371</v>
      </c>
      <c r="G2831" s="5" t="s">
        <v>442</v>
      </c>
      <c r="H2831" s="6">
        <v>239017</v>
      </c>
      <c r="I2831" s="6">
        <v>118080</v>
      </c>
      <c r="J2831" s="7">
        <v>0.49399999999999999</v>
      </c>
      <c r="K2831" s="6"/>
      <c r="L2831" s="6"/>
      <c r="M2831" s="6">
        <v>118080</v>
      </c>
    </row>
    <row r="2832" spans="1:13" x14ac:dyDescent="0.25">
      <c r="A2832" s="5" t="s">
        <v>262</v>
      </c>
      <c r="B2832" s="5" t="s">
        <v>139</v>
      </c>
      <c r="C2832" s="5" t="s">
        <v>317</v>
      </c>
      <c r="D2832" s="5" t="s">
        <v>8372</v>
      </c>
      <c r="E2832" s="8" t="s">
        <v>8373</v>
      </c>
      <c r="F2832" s="8" t="s">
        <v>8374</v>
      </c>
      <c r="G2832" s="5" t="s">
        <v>442</v>
      </c>
      <c r="H2832" s="6">
        <v>394050</v>
      </c>
      <c r="I2832" s="6">
        <v>321000</v>
      </c>
      <c r="J2832" s="7">
        <v>0.81459999999999999</v>
      </c>
      <c r="K2832" s="6"/>
      <c r="L2832" s="6"/>
      <c r="M2832" s="6">
        <v>321000</v>
      </c>
    </row>
    <row r="2833" spans="1:13" x14ac:dyDescent="0.25">
      <c r="A2833" s="5" t="s">
        <v>262</v>
      </c>
      <c r="B2833" s="5" t="s">
        <v>139</v>
      </c>
      <c r="C2833" s="5" t="s">
        <v>317</v>
      </c>
      <c r="D2833" s="5" t="s">
        <v>8375</v>
      </c>
      <c r="E2833" s="8" t="s">
        <v>8376</v>
      </c>
      <c r="F2833" s="8" t="s">
        <v>8377</v>
      </c>
      <c r="G2833" s="5" t="s">
        <v>442</v>
      </c>
      <c r="H2833" s="6">
        <v>168000</v>
      </c>
      <c r="I2833" s="6"/>
      <c r="J2833" s="5"/>
      <c r="K2833" s="6"/>
      <c r="L2833" s="6"/>
      <c r="M2833" s="6"/>
    </row>
    <row r="2834" spans="1:13" x14ac:dyDescent="0.25">
      <c r="A2834" s="5" t="s">
        <v>262</v>
      </c>
      <c r="B2834" s="5" t="s">
        <v>139</v>
      </c>
      <c r="C2834" s="5" t="s">
        <v>317</v>
      </c>
      <c r="D2834" s="5" t="s">
        <v>8378</v>
      </c>
      <c r="E2834" s="8" t="s">
        <v>8379</v>
      </c>
      <c r="F2834" s="8" t="s">
        <v>8380</v>
      </c>
      <c r="G2834" s="5" t="s">
        <v>446</v>
      </c>
      <c r="H2834" s="6">
        <v>497250</v>
      </c>
      <c r="I2834" s="6">
        <v>497250</v>
      </c>
      <c r="J2834" s="7">
        <v>1</v>
      </c>
      <c r="K2834" s="6"/>
      <c r="L2834" s="6"/>
      <c r="M2834" s="6">
        <v>497250</v>
      </c>
    </row>
    <row r="2835" spans="1:13" x14ac:dyDescent="0.25">
      <c r="A2835" s="5" t="s">
        <v>262</v>
      </c>
      <c r="B2835" s="5" t="s">
        <v>139</v>
      </c>
      <c r="C2835" s="5" t="s">
        <v>317</v>
      </c>
      <c r="D2835" s="5" t="s">
        <v>8381</v>
      </c>
      <c r="E2835" s="8" t="s">
        <v>8382</v>
      </c>
      <c r="F2835" s="8" t="s">
        <v>8383</v>
      </c>
      <c r="G2835" s="5" t="s">
        <v>446</v>
      </c>
      <c r="H2835" s="6">
        <v>120020</v>
      </c>
      <c r="I2835" s="6">
        <v>120020</v>
      </c>
      <c r="J2835" s="7">
        <v>0.94540000000000002</v>
      </c>
      <c r="K2835" s="6"/>
      <c r="L2835" s="6"/>
      <c r="M2835" s="6">
        <v>120020</v>
      </c>
    </row>
    <row r="2836" spans="1:13" ht="30" x14ac:dyDescent="0.25">
      <c r="A2836" s="5" t="s">
        <v>262</v>
      </c>
      <c r="B2836" s="5" t="s">
        <v>139</v>
      </c>
      <c r="C2836" s="5" t="s">
        <v>317</v>
      </c>
      <c r="D2836" s="5" t="s">
        <v>8384</v>
      </c>
      <c r="E2836" s="8" t="s">
        <v>8385</v>
      </c>
      <c r="F2836" s="8" t="s">
        <v>8386</v>
      </c>
      <c r="G2836" s="5" t="s">
        <v>442</v>
      </c>
      <c r="H2836" s="6">
        <v>175951</v>
      </c>
      <c r="I2836" s="6">
        <v>52914</v>
      </c>
      <c r="J2836" s="7">
        <v>0.30070000000000002</v>
      </c>
      <c r="K2836" s="6"/>
      <c r="L2836" s="6"/>
      <c r="M2836" s="6">
        <v>52914</v>
      </c>
    </row>
    <row r="2837" spans="1:13" x14ac:dyDescent="0.25">
      <c r="A2837" s="5" t="s">
        <v>262</v>
      </c>
      <c r="B2837" s="5" t="s">
        <v>139</v>
      </c>
      <c r="C2837" s="5" t="s">
        <v>317</v>
      </c>
      <c r="D2837" s="5" t="s">
        <v>8387</v>
      </c>
      <c r="E2837" s="8" t="s">
        <v>8388</v>
      </c>
      <c r="F2837" s="8" t="s">
        <v>8377</v>
      </c>
      <c r="G2837" s="5" t="s">
        <v>442</v>
      </c>
      <c r="H2837" s="6">
        <v>161250</v>
      </c>
      <c r="I2837" s="6"/>
      <c r="J2837" s="5"/>
      <c r="K2837" s="6"/>
      <c r="L2837" s="6"/>
      <c r="M2837" s="6"/>
    </row>
    <row r="2838" spans="1:13" x14ac:dyDescent="0.25">
      <c r="A2838" s="5" t="s">
        <v>262</v>
      </c>
      <c r="B2838" s="5" t="s">
        <v>139</v>
      </c>
      <c r="C2838" s="5" t="s">
        <v>317</v>
      </c>
      <c r="D2838" s="5" t="s">
        <v>8389</v>
      </c>
      <c r="E2838" s="8" t="s">
        <v>8390</v>
      </c>
      <c r="F2838" s="8" t="s">
        <v>8391</v>
      </c>
      <c r="G2838" s="5" t="s">
        <v>442</v>
      </c>
      <c r="H2838" s="6">
        <v>281475</v>
      </c>
      <c r="I2838" s="6">
        <v>260456</v>
      </c>
      <c r="J2838" s="7">
        <v>0.92530000000000001</v>
      </c>
      <c r="K2838" s="6">
        <v>1080</v>
      </c>
      <c r="L2838" s="6"/>
      <c r="M2838" s="6">
        <v>261536</v>
      </c>
    </row>
    <row r="2839" spans="1:13" x14ac:dyDescent="0.25">
      <c r="A2839" s="5" t="s">
        <v>262</v>
      </c>
      <c r="B2839" s="5" t="s">
        <v>139</v>
      </c>
      <c r="C2839" s="5" t="s">
        <v>317</v>
      </c>
      <c r="D2839" s="5" t="s">
        <v>8392</v>
      </c>
      <c r="E2839" s="8" t="s">
        <v>8393</v>
      </c>
      <c r="F2839" s="8" t="s">
        <v>7314</v>
      </c>
      <c r="G2839" s="5" t="s">
        <v>446</v>
      </c>
      <c r="H2839" s="6">
        <v>339221</v>
      </c>
      <c r="I2839" s="6">
        <v>339221</v>
      </c>
      <c r="J2839" s="7">
        <v>1</v>
      </c>
      <c r="K2839" s="6"/>
      <c r="L2839" s="6"/>
      <c r="M2839" s="6">
        <v>339221</v>
      </c>
    </row>
    <row r="2840" spans="1:13" ht="30" x14ac:dyDescent="0.25">
      <c r="A2840" s="5" t="s">
        <v>262</v>
      </c>
      <c r="B2840" s="5" t="s">
        <v>139</v>
      </c>
      <c r="C2840" s="5" t="s">
        <v>317</v>
      </c>
      <c r="D2840" s="5" t="s">
        <v>8394</v>
      </c>
      <c r="E2840" s="8" t="s">
        <v>8395</v>
      </c>
      <c r="F2840" s="8" t="s">
        <v>6265</v>
      </c>
      <c r="G2840" s="5" t="s">
        <v>446</v>
      </c>
      <c r="H2840" s="6">
        <v>276066</v>
      </c>
      <c r="I2840" s="6">
        <v>276066</v>
      </c>
      <c r="J2840" s="7">
        <v>0.99470000000000003</v>
      </c>
      <c r="K2840" s="6"/>
      <c r="L2840" s="6"/>
      <c r="M2840" s="6">
        <v>276066</v>
      </c>
    </row>
    <row r="2841" spans="1:13" ht="30" x14ac:dyDescent="0.25">
      <c r="A2841" s="5" t="s">
        <v>262</v>
      </c>
      <c r="B2841" s="5" t="s">
        <v>139</v>
      </c>
      <c r="C2841" s="5" t="s">
        <v>317</v>
      </c>
      <c r="D2841" s="5" t="s">
        <v>8396</v>
      </c>
      <c r="E2841" s="8" t="s">
        <v>8397</v>
      </c>
      <c r="F2841" s="8" t="s">
        <v>8398</v>
      </c>
      <c r="G2841" s="5" t="s">
        <v>446</v>
      </c>
      <c r="H2841" s="6">
        <v>24489</v>
      </c>
      <c r="I2841" s="6">
        <v>24489</v>
      </c>
      <c r="J2841" s="7">
        <v>0.80579999999999996</v>
      </c>
      <c r="K2841" s="6"/>
      <c r="L2841" s="6"/>
      <c r="M2841" s="6">
        <v>24489</v>
      </c>
    </row>
    <row r="2842" spans="1:13" ht="30" x14ac:dyDescent="0.25">
      <c r="A2842" s="5" t="s">
        <v>262</v>
      </c>
      <c r="B2842" s="5" t="s">
        <v>139</v>
      </c>
      <c r="C2842" s="5" t="s">
        <v>317</v>
      </c>
      <c r="D2842" s="5" t="s">
        <v>8399</v>
      </c>
      <c r="E2842" s="8" t="s">
        <v>8400</v>
      </c>
      <c r="F2842" s="8" t="s">
        <v>8401</v>
      </c>
      <c r="G2842" s="5" t="s">
        <v>446</v>
      </c>
      <c r="H2842" s="6">
        <v>55212</v>
      </c>
      <c r="I2842" s="6">
        <v>55212</v>
      </c>
      <c r="J2842" s="7">
        <v>1</v>
      </c>
      <c r="K2842" s="6"/>
      <c r="L2842" s="6"/>
      <c r="M2842" s="6">
        <v>55212</v>
      </c>
    </row>
    <row r="2843" spans="1:13" x14ac:dyDescent="0.25">
      <c r="A2843" s="5" t="s">
        <v>262</v>
      </c>
      <c r="B2843" s="5" t="s">
        <v>139</v>
      </c>
      <c r="C2843" s="5" t="s">
        <v>317</v>
      </c>
      <c r="D2843" s="5" t="s">
        <v>8402</v>
      </c>
      <c r="E2843" s="8" t="s">
        <v>8403</v>
      </c>
      <c r="F2843" s="8" t="s">
        <v>8404</v>
      </c>
      <c r="G2843" s="5" t="s">
        <v>442</v>
      </c>
      <c r="H2843" s="6">
        <v>187696</v>
      </c>
      <c r="I2843" s="6">
        <v>187672</v>
      </c>
      <c r="J2843" s="7">
        <v>0.99990000000000001</v>
      </c>
      <c r="K2843" s="6"/>
      <c r="L2843" s="6"/>
      <c r="M2843" s="6">
        <v>187672</v>
      </c>
    </row>
    <row r="2844" spans="1:13" x14ac:dyDescent="0.25">
      <c r="A2844" s="5" t="s">
        <v>262</v>
      </c>
      <c r="B2844" s="5" t="s">
        <v>139</v>
      </c>
      <c r="C2844" s="5" t="s">
        <v>317</v>
      </c>
      <c r="D2844" s="5" t="s">
        <v>8405</v>
      </c>
      <c r="E2844" s="8" t="s">
        <v>8406</v>
      </c>
      <c r="F2844" s="8" t="s">
        <v>8407</v>
      </c>
      <c r="G2844" s="5" t="s">
        <v>442</v>
      </c>
      <c r="H2844" s="6">
        <v>256900</v>
      </c>
      <c r="I2844" s="6">
        <v>235854</v>
      </c>
      <c r="J2844" s="7">
        <v>0.91810000000000003</v>
      </c>
      <c r="K2844" s="6"/>
      <c r="L2844" s="6"/>
      <c r="M2844" s="6">
        <v>235854</v>
      </c>
    </row>
    <row r="2845" spans="1:13" x14ac:dyDescent="0.25">
      <c r="A2845" s="5" t="s">
        <v>262</v>
      </c>
      <c r="B2845" s="5" t="s">
        <v>139</v>
      </c>
      <c r="C2845" s="5" t="s">
        <v>317</v>
      </c>
      <c r="D2845" s="5" t="s">
        <v>8408</v>
      </c>
      <c r="E2845" s="8" t="s">
        <v>8409</v>
      </c>
      <c r="F2845" s="8" t="s">
        <v>8410</v>
      </c>
      <c r="G2845" s="5" t="s">
        <v>442</v>
      </c>
      <c r="H2845" s="6">
        <v>499959</v>
      </c>
      <c r="I2845" s="6">
        <v>65980</v>
      </c>
      <c r="J2845" s="7">
        <v>0.13200000000000001</v>
      </c>
      <c r="K2845" s="6"/>
      <c r="L2845" s="6"/>
      <c r="M2845" s="6">
        <v>65980</v>
      </c>
    </row>
    <row r="2846" spans="1:13" ht="45" x14ac:dyDescent="0.25">
      <c r="A2846" s="5" t="s">
        <v>262</v>
      </c>
      <c r="B2846" s="5" t="s">
        <v>139</v>
      </c>
      <c r="C2846" s="5" t="s">
        <v>317</v>
      </c>
      <c r="D2846" s="5" t="s">
        <v>8411</v>
      </c>
      <c r="E2846" s="8" t="s">
        <v>8412</v>
      </c>
      <c r="F2846" s="8" t="s">
        <v>8413</v>
      </c>
      <c r="G2846" s="5" t="s">
        <v>442</v>
      </c>
      <c r="H2846" s="6">
        <v>287535</v>
      </c>
      <c r="I2846" s="6">
        <v>201820</v>
      </c>
      <c r="J2846" s="7">
        <v>0.70189999999999997</v>
      </c>
      <c r="K2846" s="6"/>
      <c r="L2846" s="6"/>
      <c r="M2846" s="6">
        <v>201820</v>
      </c>
    </row>
    <row r="2847" spans="1:13" x14ac:dyDescent="0.25">
      <c r="A2847" s="5" t="s">
        <v>262</v>
      </c>
      <c r="B2847" s="5" t="s">
        <v>139</v>
      </c>
      <c r="C2847" s="5" t="s">
        <v>317</v>
      </c>
      <c r="D2847" s="5" t="s">
        <v>8414</v>
      </c>
      <c r="E2847" s="8" t="s">
        <v>8415</v>
      </c>
      <c r="F2847" s="8" t="s">
        <v>8416</v>
      </c>
      <c r="G2847" s="5" t="s">
        <v>442</v>
      </c>
      <c r="H2847" s="6">
        <v>150228</v>
      </c>
      <c r="I2847" s="6">
        <v>23968</v>
      </c>
      <c r="J2847" s="7">
        <v>0.1595</v>
      </c>
      <c r="K2847" s="6">
        <v>74130</v>
      </c>
      <c r="L2847" s="6"/>
      <c r="M2847" s="6">
        <v>98098</v>
      </c>
    </row>
    <row r="2848" spans="1:13" ht="45" x14ac:dyDescent="0.25">
      <c r="A2848" s="5" t="s">
        <v>262</v>
      </c>
      <c r="B2848" s="5" t="s">
        <v>139</v>
      </c>
      <c r="C2848" s="5" t="s">
        <v>317</v>
      </c>
      <c r="D2848" s="5" t="s">
        <v>8417</v>
      </c>
      <c r="E2848" s="8" t="s">
        <v>8418</v>
      </c>
      <c r="F2848" s="8" t="s">
        <v>8419</v>
      </c>
      <c r="G2848" s="5" t="s">
        <v>442</v>
      </c>
      <c r="H2848" s="6">
        <v>346500</v>
      </c>
      <c r="I2848" s="6">
        <v>130703</v>
      </c>
      <c r="J2848" s="7">
        <v>0.37719999999999998</v>
      </c>
      <c r="K2848" s="6">
        <v>71146</v>
      </c>
      <c r="L2848" s="6"/>
      <c r="M2848" s="6">
        <v>201849</v>
      </c>
    </row>
    <row r="2849" spans="1:13" x14ac:dyDescent="0.25">
      <c r="A2849" s="5" t="s">
        <v>262</v>
      </c>
      <c r="B2849" s="5" t="s">
        <v>139</v>
      </c>
      <c r="C2849" s="5" t="s">
        <v>317</v>
      </c>
      <c r="D2849" s="5" t="s">
        <v>8420</v>
      </c>
      <c r="E2849" s="8" t="s">
        <v>8421</v>
      </c>
      <c r="F2849" s="8" t="s">
        <v>8422</v>
      </c>
      <c r="G2849" s="5" t="s">
        <v>446</v>
      </c>
      <c r="H2849" s="6">
        <v>86090</v>
      </c>
      <c r="I2849" s="6">
        <v>86090</v>
      </c>
      <c r="J2849" s="7">
        <v>1</v>
      </c>
      <c r="K2849" s="6"/>
      <c r="L2849" s="6"/>
      <c r="M2849" s="6">
        <v>86090</v>
      </c>
    </row>
    <row r="2850" spans="1:13" ht="30" x14ac:dyDescent="0.25">
      <c r="A2850" s="5" t="s">
        <v>262</v>
      </c>
      <c r="B2850" s="5" t="s">
        <v>139</v>
      </c>
      <c r="C2850" s="5" t="s">
        <v>317</v>
      </c>
      <c r="D2850" s="5" t="s">
        <v>8423</v>
      </c>
      <c r="E2850" s="8" t="s">
        <v>8424</v>
      </c>
      <c r="F2850" s="8" t="s">
        <v>8425</v>
      </c>
      <c r="G2850" s="5" t="s">
        <v>442</v>
      </c>
      <c r="H2850" s="6">
        <v>499369</v>
      </c>
      <c r="I2850" s="6">
        <v>50801</v>
      </c>
      <c r="J2850" s="7">
        <v>0.1017</v>
      </c>
      <c r="K2850" s="6"/>
      <c r="L2850" s="6"/>
      <c r="M2850" s="6">
        <v>50801</v>
      </c>
    </row>
    <row r="2851" spans="1:13" ht="30" x14ac:dyDescent="0.25">
      <c r="A2851" s="5" t="s">
        <v>262</v>
      </c>
      <c r="B2851" s="5" t="s">
        <v>139</v>
      </c>
      <c r="C2851" s="5" t="s">
        <v>317</v>
      </c>
      <c r="D2851" s="5" t="s">
        <v>8426</v>
      </c>
      <c r="E2851" s="8" t="s">
        <v>8427</v>
      </c>
      <c r="F2851" s="8" t="s">
        <v>8428</v>
      </c>
      <c r="G2851" s="5" t="s">
        <v>442</v>
      </c>
      <c r="H2851" s="6">
        <v>338050</v>
      </c>
      <c r="I2851" s="6">
        <v>13600</v>
      </c>
      <c r="J2851" s="7">
        <v>4.02E-2</v>
      </c>
      <c r="K2851" s="6"/>
      <c r="L2851" s="6"/>
      <c r="M2851" s="6">
        <v>13600</v>
      </c>
    </row>
    <row r="2852" spans="1:13" ht="30" x14ac:dyDescent="0.25">
      <c r="A2852" s="5" t="s">
        <v>262</v>
      </c>
      <c r="B2852" s="5" t="s">
        <v>139</v>
      </c>
      <c r="C2852" s="5" t="s">
        <v>317</v>
      </c>
      <c r="D2852" s="5" t="s">
        <v>8429</v>
      </c>
      <c r="E2852" s="8" t="s">
        <v>8430</v>
      </c>
      <c r="F2852" s="8" t="s">
        <v>8431</v>
      </c>
      <c r="G2852" s="5" t="s">
        <v>446</v>
      </c>
      <c r="H2852" s="6">
        <v>82262</v>
      </c>
      <c r="I2852" s="6">
        <v>82262</v>
      </c>
      <c r="J2852" s="7">
        <v>0.79549999999999998</v>
      </c>
      <c r="K2852" s="6"/>
      <c r="L2852" s="6"/>
      <c r="M2852" s="6">
        <v>82262</v>
      </c>
    </row>
    <row r="2853" spans="1:13" x14ac:dyDescent="0.25">
      <c r="A2853" s="5" t="s">
        <v>262</v>
      </c>
      <c r="B2853" s="5" t="s">
        <v>139</v>
      </c>
      <c r="C2853" s="5" t="s">
        <v>317</v>
      </c>
      <c r="D2853" s="5" t="s">
        <v>8432</v>
      </c>
      <c r="E2853" s="8" t="s">
        <v>8433</v>
      </c>
      <c r="F2853" s="8" t="s">
        <v>8434</v>
      </c>
      <c r="G2853" s="5" t="s">
        <v>446</v>
      </c>
      <c r="H2853" s="6">
        <v>136683</v>
      </c>
      <c r="I2853" s="6">
        <v>136683</v>
      </c>
      <c r="J2853" s="7">
        <v>0.9929</v>
      </c>
      <c r="K2853" s="6"/>
      <c r="L2853" s="6"/>
      <c r="M2853" s="6">
        <v>136683</v>
      </c>
    </row>
    <row r="2854" spans="1:13" ht="30" x14ac:dyDescent="0.25">
      <c r="A2854" s="5" t="s">
        <v>262</v>
      </c>
      <c r="B2854" s="5" t="s">
        <v>139</v>
      </c>
      <c r="C2854" s="5" t="s">
        <v>317</v>
      </c>
      <c r="D2854" s="5" t="s">
        <v>8435</v>
      </c>
      <c r="E2854" s="8" t="s">
        <v>8436</v>
      </c>
      <c r="F2854" s="8" t="s">
        <v>8437</v>
      </c>
      <c r="G2854" s="5" t="s">
        <v>442</v>
      </c>
      <c r="H2854" s="6">
        <v>299600</v>
      </c>
      <c r="I2854" s="6">
        <v>13354</v>
      </c>
      <c r="J2854" s="7">
        <v>4.4600000000000001E-2</v>
      </c>
      <c r="K2854" s="6"/>
      <c r="L2854" s="6"/>
      <c r="M2854" s="6">
        <v>13354</v>
      </c>
    </row>
    <row r="2855" spans="1:13" x14ac:dyDescent="0.25">
      <c r="A2855" s="5" t="s">
        <v>262</v>
      </c>
      <c r="B2855" s="5" t="s">
        <v>139</v>
      </c>
      <c r="C2855" s="5" t="s">
        <v>317</v>
      </c>
      <c r="D2855" s="5" t="s">
        <v>8438</v>
      </c>
      <c r="E2855" s="8" t="s">
        <v>8439</v>
      </c>
      <c r="F2855" s="8" t="s">
        <v>6306</v>
      </c>
      <c r="G2855" s="5" t="s">
        <v>442</v>
      </c>
      <c r="H2855" s="6">
        <v>495200</v>
      </c>
      <c r="I2855" s="6"/>
      <c r="J2855" s="5"/>
      <c r="K2855" s="6"/>
      <c r="L2855" s="6"/>
      <c r="M2855" s="6"/>
    </row>
    <row r="2856" spans="1:13" ht="30" x14ac:dyDescent="0.25">
      <c r="A2856" s="5" t="s">
        <v>262</v>
      </c>
      <c r="B2856" s="5" t="s">
        <v>139</v>
      </c>
      <c r="C2856" s="5" t="s">
        <v>317</v>
      </c>
      <c r="D2856" s="5" t="s">
        <v>8440</v>
      </c>
      <c r="E2856" s="8" t="s">
        <v>8441</v>
      </c>
      <c r="F2856" s="8" t="s">
        <v>8442</v>
      </c>
      <c r="G2856" s="5" t="s">
        <v>442</v>
      </c>
      <c r="H2856" s="6">
        <v>260880</v>
      </c>
      <c r="I2856" s="6">
        <v>17805</v>
      </c>
      <c r="J2856" s="7">
        <v>6.8199999999999997E-2</v>
      </c>
      <c r="K2856" s="6"/>
      <c r="L2856" s="6"/>
      <c r="M2856" s="6">
        <v>17805</v>
      </c>
    </row>
    <row r="2857" spans="1:13" x14ac:dyDescent="0.25">
      <c r="A2857" s="5" t="s">
        <v>262</v>
      </c>
      <c r="B2857" s="5" t="s">
        <v>139</v>
      </c>
      <c r="C2857" s="5" t="s">
        <v>317</v>
      </c>
      <c r="D2857" s="5" t="s">
        <v>8443</v>
      </c>
      <c r="E2857" s="8" t="s">
        <v>8444</v>
      </c>
      <c r="F2857" s="8" t="s">
        <v>8445</v>
      </c>
      <c r="G2857" s="5" t="s">
        <v>442</v>
      </c>
      <c r="H2857" s="6">
        <v>273754</v>
      </c>
      <c r="I2857" s="6">
        <v>29180</v>
      </c>
      <c r="J2857" s="7">
        <v>0.1066</v>
      </c>
      <c r="K2857" s="6"/>
      <c r="L2857" s="6"/>
      <c r="M2857" s="6">
        <v>29180</v>
      </c>
    </row>
    <row r="2858" spans="1:13" ht="30" x14ac:dyDescent="0.25">
      <c r="A2858" s="5" t="s">
        <v>262</v>
      </c>
      <c r="B2858" s="5" t="s">
        <v>139</v>
      </c>
      <c r="C2858" s="5" t="s">
        <v>317</v>
      </c>
      <c r="D2858" s="5" t="s">
        <v>8446</v>
      </c>
      <c r="E2858" s="8" t="s">
        <v>8447</v>
      </c>
      <c r="F2858" s="8" t="s">
        <v>8448</v>
      </c>
      <c r="G2858" s="5" t="s">
        <v>442</v>
      </c>
      <c r="H2858" s="6">
        <v>499998</v>
      </c>
      <c r="I2858" s="6"/>
      <c r="J2858" s="5"/>
      <c r="K2858" s="6"/>
      <c r="L2858" s="6"/>
      <c r="M2858" s="6"/>
    </row>
    <row r="2859" spans="1:13" x14ac:dyDescent="0.25">
      <c r="A2859" s="5" t="s">
        <v>262</v>
      </c>
      <c r="B2859" s="5" t="s">
        <v>139</v>
      </c>
      <c r="C2859" s="5" t="s">
        <v>317</v>
      </c>
      <c r="D2859" s="5" t="s">
        <v>8449</v>
      </c>
      <c r="E2859" s="8" t="s">
        <v>8450</v>
      </c>
      <c r="F2859" s="8" t="s">
        <v>8451</v>
      </c>
      <c r="G2859" s="5" t="s">
        <v>442</v>
      </c>
      <c r="H2859" s="6">
        <v>307606</v>
      </c>
      <c r="I2859" s="6"/>
      <c r="J2859" s="5"/>
      <c r="K2859" s="6"/>
      <c r="L2859" s="6"/>
      <c r="M2859" s="6"/>
    </row>
    <row r="2860" spans="1:13" x14ac:dyDescent="0.25">
      <c r="A2860" s="5" t="s">
        <v>262</v>
      </c>
      <c r="B2860" s="5" t="s">
        <v>139</v>
      </c>
      <c r="C2860" s="5" t="s">
        <v>317</v>
      </c>
      <c r="D2860" s="5" t="s">
        <v>8452</v>
      </c>
      <c r="E2860" s="8" t="s">
        <v>8453</v>
      </c>
      <c r="F2860" s="8" t="s">
        <v>8454</v>
      </c>
      <c r="G2860" s="5" t="s">
        <v>442</v>
      </c>
      <c r="H2860" s="6">
        <v>138672</v>
      </c>
      <c r="I2860" s="6">
        <v>15322</v>
      </c>
      <c r="J2860" s="7">
        <v>0.1105</v>
      </c>
      <c r="K2860" s="6"/>
      <c r="L2860" s="6"/>
      <c r="M2860" s="6">
        <v>15322</v>
      </c>
    </row>
    <row r="2861" spans="1:13" ht="30" x14ac:dyDescent="0.25">
      <c r="A2861" s="5" t="s">
        <v>262</v>
      </c>
      <c r="B2861" s="5" t="s">
        <v>139</v>
      </c>
      <c r="C2861" s="5" t="s">
        <v>317</v>
      </c>
      <c r="D2861" s="5" t="s">
        <v>8455</v>
      </c>
      <c r="E2861" s="8" t="s">
        <v>8456</v>
      </c>
      <c r="F2861" s="8" t="s">
        <v>8457</v>
      </c>
      <c r="G2861" s="5" t="s">
        <v>446</v>
      </c>
      <c r="H2861" s="6">
        <v>374804</v>
      </c>
      <c r="I2861" s="6">
        <v>374804</v>
      </c>
      <c r="J2861" s="7">
        <v>1</v>
      </c>
      <c r="K2861" s="6"/>
      <c r="L2861" s="6"/>
      <c r="M2861" s="6">
        <v>374804</v>
      </c>
    </row>
    <row r="2862" spans="1:13" ht="30" x14ac:dyDescent="0.25">
      <c r="A2862" s="5" t="s">
        <v>262</v>
      </c>
      <c r="B2862" s="5" t="s">
        <v>139</v>
      </c>
      <c r="C2862" s="5" t="s">
        <v>317</v>
      </c>
      <c r="D2862" s="5" t="s">
        <v>8458</v>
      </c>
      <c r="E2862" s="8" t="s">
        <v>8459</v>
      </c>
      <c r="F2862" s="8" t="s">
        <v>8460</v>
      </c>
      <c r="G2862" s="5" t="s">
        <v>442</v>
      </c>
      <c r="H2862" s="6">
        <v>500000</v>
      </c>
      <c r="I2862" s="6">
        <v>2400</v>
      </c>
      <c r="J2862" s="7">
        <v>4.7999999999999996E-3</v>
      </c>
      <c r="K2862" s="6"/>
      <c r="L2862" s="6"/>
      <c r="M2862" s="6">
        <v>2400</v>
      </c>
    </row>
    <row r="2863" spans="1:13" x14ac:dyDescent="0.25">
      <c r="A2863" s="5" t="s">
        <v>262</v>
      </c>
      <c r="B2863" s="5" t="s">
        <v>139</v>
      </c>
      <c r="C2863" s="5" t="s">
        <v>317</v>
      </c>
      <c r="D2863" s="5" t="s">
        <v>8461</v>
      </c>
      <c r="E2863" s="8" t="s">
        <v>8462</v>
      </c>
      <c r="F2863" s="8" t="s">
        <v>8463</v>
      </c>
      <c r="G2863" s="5" t="s">
        <v>442</v>
      </c>
      <c r="H2863" s="6">
        <v>342390</v>
      </c>
      <c r="I2863" s="6">
        <v>400</v>
      </c>
      <c r="J2863" s="7">
        <v>1.1999999999999999E-3</v>
      </c>
      <c r="K2863" s="6"/>
      <c r="L2863" s="6"/>
      <c r="M2863" s="6">
        <v>400</v>
      </c>
    </row>
    <row r="2864" spans="1:13" x14ac:dyDescent="0.25">
      <c r="A2864" s="5" t="s">
        <v>262</v>
      </c>
      <c r="B2864" s="5" t="s">
        <v>139</v>
      </c>
      <c r="C2864" s="5" t="s">
        <v>317</v>
      </c>
      <c r="D2864" s="5" t="s">
        <v>8464</v>
      </c>
      <c r="E2864" s="8" t="s">
        <v>8465</v>
      </c>
      <c r="F2864" s="8" t="s">
        <v>8466</v>
      </c>
      <c r="G2864" s="5" t="s">
        <v>442</v>
      </c>
      <c r="H2864" s="6">
        <v>500000</v>
      </c>
      <c r="I2864" s="6"/>
      <c r="J2864" s="5"/>
      <c r="K2864" s="6"/>
      <c r="L2864" s="6"/>
      <c r="M2864" s="6"/>
    </row>
    <row r="2865" spans="1:13" x14ac:dyDescent="0.25">
      <c r="A2865" s="5" t="s">
        <v>262</v>
      </c>
      <c r="B2865" s="5" t="s">
        <v>139</v>
      </c>
      <c r="C2865" s="5" t="s">
        <v>317</v>
      </c>
      <c r="D2865" s="5" t="s">
        <v>8467</v>
      </c>
      <c r="E2865" s="8" t="s">
        <v>8468</v>
      </c>
      <c r="F2865" s="8" t="s">
        <v>8469</v>
      </c>
      <c r="G2865" s="5" t="s">
        <v>442</v>
      </c>
      <c r="H2865" s="6">
        <v>188320</v>
      </c>
      <c r="I2865" s="6"/>
      <c r="J2865" s="5"/>
      <c r="K2865" s="6"/>
      <c r="L2865" s="6"/>
      <c r="M2865" s="6"/>
    </row>
    <row r="2866" spans="1:13" x14ac:dyDescent="0.25">
      <c r="A2866" s="5" t="s">
        <v>262</v>
      </c>
      <c r="B2866" s="5" t="s">
        <v>139</v>
      </c>
      <c r="C2866" s="5" t="s">
        <v>317</v>
      </c>
      <c r="D2866" s="5" t="s">
        <v>8470</v>
      </c>
      <c r="E2866" s="8" t="s">
        <v>8471</v>
      </c>
      <c r="F2866" s="8" t="s">
        <v>8472</v>
      </c>
      <c r="G2866" s="5" t="s">
        <v>442</v>
      </c>
      <c r="H2866" s="6">
        <v>499935</v>
      </c>
      <c r="I2866" s="6"/>
      <c r="J2866" s="5"/>
      <c r="K2866" s="6"/>
      <c r="L2866" s="6"/>
      <c r="M2866" s="6"/>
    </row>
    <row r="2867" spans="1:13" ht="30" x14ac:dyDescent="0.25">
      <c r="A2867" s="5" t="s">
        <v>262</v>
      </c>
      <c r="B2867" s="5" t="s">
        <v>139</v>
      </c>
      <c r="C2867" s="5" t="s">
        <v>317</v>
      </c>
      <c r="D2867" s="5" t="s">
        <v>8473</v>
      </c>
      <c r="E2867" s="8" t="s">
        <v>8474</v>
      </c>
      <c r="F2867" s="8" t="s">
        <v>8475</v>
      </c>
      <c r="G2867" s="5" t="s">
        <v>442</v>
      </c>
      <c r="H2867" s="6">
        <v>369831</v>
      </c>
      <c r="I2867" s="6">
        <v>35974</v>
      </c>
      <c r="J2867" s="7">
        <v>9.7299999999999998E-2</v>
      </c>
      <c r="K2867" s="6">
        <v>110531</v>
      </c>
      <c r="L2867" s="6"/>
      <c r="M2867" s="6">
        <v>146505</v>
      </c>
    </row>
    <row r="2868" spans="1:13" x14ac:dyDescent="0.25">
      <c r="A2868" s="5" t="s">
        <v>262</v>
      </c>
      <c r="B2868" s="5" t="s">
        <v>139</v>
      </c>
      <c r="C2868" s="5" t="s">
        <v>317</v>
      </c>
      <c r="D2868" s="5" t="s">
        <v>8476</v>
      </c>
      <c r="E2868" s="8" t="s">
        <v>8477</v>
      </c>
      <c r="F2868" s="8" t="s">
        <v>6879</v>
      </c>
      <c r="G2868" s="5" t="s">
        <v>442</v>
      </c>
      <c r="H2868" s="6">
        <v>259139</v>
      </c>
      <c r="I2868" s="6">
        <v>55054</v>
      </c>
      <c r="J2868" s="7">
        <v>0.21240000000000001</v>
      </c>
      <c r="K2868" s="6"/>
      <c r="L2868" s="6"/>
      <c r="M2868" s="6">
        <v>55054</v>
      </c>
    </row>
    <row r="2869" spans="1:13" x14ac:dyDescent="0.25">
      <c r="A2869" s="5" t="s">
        <v>262</v>
      </c>
      <c r="B2869" s="5" t="s">
        <v>139</v>
      </c>
      <c r="C2869" s="5" t="s">
        <v>317</v>
      </c>
      <c r="D2869" s="5" t="s">
        <v>8478</v>
      </c>
      <c r="E2869" s="8" t="s">
        <v>8479</v>
      </c>
      <c r="F2869" s="8" t="s">
        <v>8480</v>
      </c>
      <c r="G2869" s="5" t="s">
        <v>442</v>
      </c>
      <c r="H2869" s="6">
        <v>290640</v>
      </c>
      <c r="I2869" s="6">
        <v>103735</v>
      </c>
      <c r="J2869" s="7">
        <v>0.3569</v>
      </c>
      <c r="K2869" s="6"/>
      <c r="L2869" s="6"/>
      <c r="M2869" s="6">
        <v>103735</v>
      </c>
    </row>
    <row r="2870" spans="1:13" ht="30" x14ac:dyDescent="0.25">
      <c r="A2870" s="5" t="s">
        <v>262</v>
      </c>
      <c r="B2870" s="5" t="s">
        <v>139</v>
      </c>
      <c r="C2870" s="5" t="s">
        <v>317</v>
      </c>
      <c r="D2870" s="5" t="s">
        <v>8481</v>
      </c>
      <c r="E2870" s="8" t="s">
        <v>8482</v>
      </c>
      <c r="F2870" s="8" t="s">
        <v>7314</v>
      </c>
      <c r="G2870" s="5" t="s">
        <v>442</v>
      </c>
      <c r="H2870" s="6">
        <v>231083</v>
      </c>
      <c r="I2870" s="6">
        <v>5940</v>
      </c>
      <c r="J2870" s="7">
        <v>2.5700000000000001E-2</v>
      </c>
      <c r="K2870" s="6"/>
      <c r="L2870" s="6"/>
      <c r="M2870" s="6">
        <v>5940</v>
      </c>
    </row>
    <row r="2871" spans="1:13" ht="30" x14ac:dyDescent="0.25">
      <c r="A2871" s="5" t="s">
        <v>262</v>
      </c>
      <c r="B2871" s="5" t="s">
        <v>139</v>
      </c>
      <c r="C2871" s="5" t="s">
        <v>317</v>
      </c>
      <c r="D2871" s="5" t="s">
        <v>8483</v>
      </c>
      <c r="E2871" s="8" t="s">
        <v>8484</v>
      </c>
      <c r="F2871" s="8" t="s">
        <v>8485</v>
      </c>
      <c r="G2871" s="5" t="s">
        <v>442</v>
      </c>
      <c r="H2871" s="6">
        <v>500000</v>
      </c>
      <c r="I2871" s="6"/>
      <c r="J2871" s="5"/>
      <c r="K2871" s="6"/>
      <c r="L2871" s="6"/>
      <c r="M2871" s="6"/>
    </row>
    <row r="2872" spans="1:13" ht="45" x14ac:dyDescent="0.25">
      <c r="A2872" s="5" t="s">
        <v>262</v>
      </c>
      <c r="B2872" s="5" t="s">
        <v>139</v>
      </c>
      <c r="C2872" s="5" t="s">
        <v>317</v>
      </c>
      <c r="D2872" s="5" t="s">
        <v>8486</v>
      </c>
      <c r="E2872" s="8" t="s">
        <v>8487</v>
      </c>
      <c r="F2872" s="8" t="s">
        <v>8488</v>
      </c>
      <c r="G2872" s="5" t="s">
        <v>442</v>
      </c>
      <c r="H2872" s="6">
        <v>500000</v>
      </c>
      <c r="I2872" s="6"/>
      <c r="J2872" s="5"/>
      <c r="K2872" s="6"/>
      <c r="L2872" s="6"/>
      <c r="M2872" s="6"/>
    </row>
    <row r="2873" spans="1:13" x14ac:dyDescent="0.25">
      <c r="A2873" s="5" t="s">
        <v>262</v>
      </c>
      <c r="B2873" s="5" t="s">
        <v>139</v>
      </c>
      <c r="C2873" s="5" t="s">
        <v>317</v>
      </c>
      <c r="D2873" s="5" t="s">
        <v>8489</v>
      </c>
      <c r="E2873" s="8" t="s">
        <v>8490</v>
      </c>
      <c r="F2873" s="8" t="s">
        <v>8491</v>
      </c>
      <c r="G2873" s="5" t="s">
        <v>442</v>
      </c>
      <c r="H2873" s="6">
        <v>301800</v>
      </c>
      <c r="I2873" s="6">
        <v>112754</v>
      </c>
      <c r="J2873" s="7">
        <v>0.37359999999999999</v>
      </c>
      <c r="K2873" s="6"/>
      <c r="L2873" s="6"/>
      <c r="M2873" s="6">
        <v>112754</v>
      </c>
    </row>
    <row r="2874" spans="1:13" ht="30" x14ac:dyDescent="0.25">
      <c r="A2874" s="5" t="s">
        <v>262</v>
      </c>
      <c r="B2874" s="5" t="s">
        <v>139</v>
      </c>
      <c r="C2874" s="5" t="s">
        <v>317</v>
      </c>
      <c r="D2874" s="5" t="s">
        <v>8492</v>
      </c>
      <c r="E2874" s="8" t="s">
        <v>8493</v>
      </c>
      <c r="F2874" s="8" t="s">
        <v>8494</v>
      </c>
      <c r="G2874" s="5" t="s">
        <v>442</v>
      </c>
      <c r="H2874" s="6">
        <v>260730</v>
      </c>
      <c r="I2874" s="6">
        <v>12160</v>
      </c>
      <c r="J2874" s="7">
        <v>4.6600000000000003E-2</v>
      </c>
      <c r="K2874" s="6"/>
      <c r="L2874" s="6"/>
      <c r="M2874" s="6">
        <v>12160</v>
      </c>
    </row>
    <row r="2875" spans="1:13" ht="30" x14ac:dyDescent="0.25">
      <c r="A2875" s="5" t="s">
        <v>262</v>
      </c>
      <c r="B2875" s="5" t="s">
        <v>139</v>
      </c>
      <c r="C2875" s="5" t="s">
        <v>317</v>
      </c>
      <c r="D2875" s="5" t="s">
        <v>8495</v>
      </c>
      <c r="E2875" s="8" t="s">
        <v>8496</v>
      </c>
      <c r="F2875" s="8" t="s">
        <v>8497</v>
      </c>
      <c r="G2875" s="5" t="s">
        <v>442</v>
      </c>
      <c r="H2875" s="6">
        <v>364485</v>
      </c>
      <c r="I2875" s="6">
        <v>15920</v>
      </c>
      <c r="J2875" s="7">
        <v>4.3700000000000003E-2</v>
      </c>
      <c r="K2875" s="6"/>
      <c r="L2875" s="6"/>
      <c r="M2875" s="6">
        <v>15920</v>
      </c>
    </row>
    <row r="2876" spans="1:13" x14ac:dyDescent="0.25">
      <c r="A2876" s="5" t="s">
        <v>262</v>
      </c>
      <c r="B2876" s="5" t="s">
        <v>139</v>
      </c>
      <c r="C2876" s="5" t="s">
        <v>317</v>
      </c>
      <c r="D2876" s="5" t="s">
        <v>8498</v>
      </c>
      <c r="E2876" s="8" t="s">
        <v>8499</v>
      </c>
      <c r="F2876" s="8" t="s">
        <v>8499</v>
      </c>
      <c r="G2876" s="5" t="s">
        <v>442</v>
      </c>
      <c r="H2876" s="6">
        <v>500000</v>
      </c>
      <c r="I2876" s="6"/>
      <c r="J2876" s="5"/>
      <c r="K2876" s="6"/>
      <c r="L2876" s="6"/>
      <c r="M2876" s="6"/>
    </row>
    <row r="2877" spans="1:13" ht="30" x14ac:dyDescent="0.25">
      <c r="A2877" s="5" t="s">
        <v>262</v>
      </c>
      <c r="B2877" s="5" t="s">
        <v>139</v>
      </c>
      <c r="C2877" s="5" t="s">
        <v>317</v>
      </c>
      <c r="D2877" s="5" t="s">
        <v>8500</v>
      </c>
      <c r="E2877" s="8" t="s">
        <v>8501</v>
      </c>
      <c r="F2877" s="8" t="s">
        <v>8502</v>
      </c>
      <c r="G2877" s="5" t="s">
        <v>442</v>
      </c>
      <c r="H2877" s="6">
        <v>293334</v>
      </c>
      <c r="I2877" s="6">
        <v>59873</v>
      </c>
      <c r="J2877" s="7">
        <v>0.2041</v>
      </c>
      <c r="K2877" s="6"/>
      <c r="L2877" s="6"/>
      <c r="M2877" s="6">
        <v>59873</v>
      </c>
    </row>
    <row r="2878" spans="1:13" ht="30" x14ac:dyDescent="0.25">
      <c r="A2878" s="5" t="s">
        <v>262</v>
      </c>
      <c r="B2878" s="5" t="s">
        <v>139</v>
      </c>
      <c r="C2878" s="5" t="s">
        <v>317</v>
      </c>
      <c r="D2878" s="5" t="s">
        <v>8503</v>
      </c>
      <c r="E2878" s="8" t="s">
        <v>8504</v>
      </c>
      <c r="F2878" s="8" t="s">
        <v>8505</v>
      </c>
      <c r="G2878" s="5" t="s">
        <v>442</v>
      </c>
      <c r="H2878" s="6">
        <v>232978</v>
      </c>
      <c r="I2878" s="6">
        <v>54404</v>
      </c>
      <c r="J2878" s="7">
        <v>0.23350000000000001</v>
      </c>
      <c r="K2878" s="6"/>
      <c r="L2878" s="6"/>
      <c r="M2878" s="6">
        <v>54404</v>
      </c>
    </row>
    <row r="2879" spans="1:13" ht="30" x14ac:dyDescent="0.25">
      <c r="A2879" s="5" t="s">
        <v>262</v>
      </c>
      <c r="B2879" s="5" t="s">
        <v>35</v>
      </c>
      <c r="C2879" s="5" t="s">
        <v>293</v>
      </c>
      <c r="D2879" s="5" t="s">
        <v>8506</v>
      </c>
      <c r="E2879" s="8" t="s">
        <v>8507</v>
      </c>
      <c r="F2879" s="8" t="s">
        <v>5127</v>
      </c>
      <c r="G2879" s="5" t="s">
        <v>442</v>
      </c>
      <c r="H2879" s="6">
        <v>7805300</v>
      </c>
      <c r="I2879" s="6">
        <v>0</v>
      </c>
      <c r="J2879" s="7">
        <v>0</v>
      </c>
      <c r="K2879" s="6">
        <v>2341590</v>
      </c>
      <c r="L2879" s="6"/>
      <c r="M2879" s="6">
        <v>2341590</v>
      </c>
    </row>
    <row r="2880" spans="1:13" ht="30" x14ac:dyDescent="0.25">
      <c r="A2880" s="5" t="s">
        <v>262</v>
      </c>
      <c r="B2880" s="5" t="s">
        <v>35</v>
      </c>
      <c r="C2880" s="5" t="s">
        <v>293</v>
      </c>
      <c r="D2880" s="5" t="s">
        <v>8508</v>
      </c>
      <c r="E2880" s="8" t="s">
        <v>8509</v>
      </c>
      <c r="F2880" s="8" t="s">
        <v>5127</v>
      </c>
      <c r="G2880" s="5" t="s">
        <v>442</v>
      </c>
      <c r="H2880" s="6">
        <v>9734700</v>
      </c>
      <c r="I2880" s="6">
        <v>2920410</v>
      </c>
      <c r="J2880" s="7">
        <v>0.3</v>
      </c>
      <c r="K2880" s="6"/>
      <c r="L2880" s="6"/>
      <c r="M2880" s="6">
        <v>2920410</v>
      </c>
    </row>
    <row r="2881" spans="1:13" ht="45" x14ac:dyDescent="0.25">
      <c r="A2881" s="5" t="s">
        <v>262</v>
      </c>
      <c r="B2881" s="5" t="s">
        <v>35</v>
      </c>
      <c r="C2881" s="5" t="s">
        <v>299</v>
      </c>
      <c r="D2881" s="5" t="s">
        <v>8510</v>
      </c>
      <c r="E2881" s="8" t="s">
        <v>8511</v>
      </c>
      <c r="F2881" s="8" t="s">
        <v>913</v>
      </c>
      <c r="G2881" s="5" t="s">
        <v>442</v>
      </c>
      <c r="H2881" s="6">
        <v>840950</v>
      </c>
      <c r="I2881" s="6">
        <v>132445</v>
      </c>
      <c r="J2881" s="7">
        <v>0.1575</v>
      </c>
      <c r="K2881" s="6"/>
      <c r="L2881" s="6">
        <v>37505</v>
      </c>
      <c r="M2881" s="6">
        <v>169950</v>
      </c>
    </row>
    <row r="2882" spans="1:13" ht="30" x14ac:dyDescent="0.25">
      <c r="A2882" s="5" t="s">
        <v>262</v>
      </c>
      <c r="B2882" s="5" t="s">
        <v>35</v>
      </c>
      <c r="C2882" s="5" t="s">
        <v>302</v>
      </c>
      <c r="D2882" s="5" t="s">
        <v>8512</v>
      </c>
      <c r="E2882" s="8" t="s">
        <v>8513</v>
      </c>
      <c r="F2882" s="8" t="s">
        <v>773</v>
      </c>
      <c r="G2882" s="5" t="s">
        <v>442</v>
      </c>
      <c r="H2882" s="6">
        <v>525376</v>
      </c>
      <c r="I2882" s="6">
        <v>51765</v>
      </c>
      <c r="J2882" s="7">
        <v>9.8500000000000004E-2</v>
      </c>
      <c r="K2882" s="6">
        <v>19254</v>
      </c>
      <c r="L2882" s="6">
        <v>66990</v>
      </c>
      <c r="M2882" s="6">
        <v>138009</v>
      </c>
    </row>
    <row r="2883" spans="1:13" ht="30" x14ac:dyDescent="0.25">
      <c r="A2883" s="5" t="s">
        <v>262</v>
      </c>
      <c r="B2883" s="5" t="s">
        <v>35</v>
      </c>
      <c r="C2883" s="5" t="s">
        <v>302</v>
      </c>
      <c r="D2883" s="5" t="s">
        <v>8514</v>
      </c>
      <c r="E2883" s="8" t="s">
        <v>8515</v>
      </c>
      <c r="F2883" s="8" t="s">
        <v>8516</v>
      </c>
      <c r="G2883" s="5" t="s">
        <v>442</v>
      </c>
      <c r="H2883" s="6">
        <v>513207</v>
      </c>
      <c r="I2883" s="6">
        <v>109917</v>
      </c>
      <c r="J2883" s="7">
        <v>0.2142</v>
      </c>
      <c r="K2883" s="6">
        <v>23887</v>
      </c>
      <c r="L2883" s="6">
        <v>51263</v>
      </c>
      <c r="M2883" s="6">
        <v>185067</v>
      </c>
    </row>
    <row r="2884" spans="1:13" x14ac:dyDescent="0.25">
      <c r="A2884" s="5" t="s">
        <v>262</v>
      </c>
      <c r="B2884" s="5" t="s">
        <v>35</v>
      </c>
      <c r="C2884" s="5" t="s">
        <v>302</v>
      </c>
      <c r="D2884" s="5" t="s">
        <v>8517</v>
      </c>
      <c r="E2884" s="8" t="s">
        <v>8518</v>
      </c>
      <c r="F2884" s="8" t="s">
        <v>681</v>
      </c>
      <c r="G2884" s="5" t="s">
        <v>442</v>
      </c>
      <c r="H2884" s="6">
        <v>457712</v>
      </c>
      <c r="I2884" s="6">
        <v>80741</v>
      </c>
      <c r="J2884" s="7">
        <v>0.1764</v>
      </c>
      <c r="K2884" s="6"/>
      <c r="L2884" s="6">
        <v>86500</v>
      </c>
      <c r="M2884" s="6">
        <v>167241</v>
      </c>
    </row>
    <row r="2885" spans="1:13" x14ac:dyDescent="0.25">
      <c r="A2885" s="5" t="s">
        <v>262</v>
      </c>
      <c r="B2885" s="5" t="s">
        <v>35</v>
      </c>
      <c r="C2885" s="5" t="s">
        <v>302</v>
      </c>
      <c r="D2885" s="5" t="s">
        <v>8519</v>
      </c>
      <c r="E2885" s="8" t="s">
        <v>8520</v>
      </c>
      <c r="F2885" s="8" t="s">
        <v>809</v>
      </c>
      <c r="G2885" s="5" t="s">
        <v>442</v>
      </c>
      <c r="H2885" s="6">
        <v>545722</v>
      </c>
      <c r="I2885" s="6">
        <v>162738</v>
      </c>
      <c r="J2885" s="7">
        <v>0.29820000000000002</v>
      </c>
      <c r="K2885" s="6"/>
      <c r="L2885" s="6">
        <v>104709</v>
      </c>
      <c r="M2885" s="6">
        <v>267447</v>
      </c>
    </row>
    <row r="2886" spans="1:13" x14ac:dyDescent="0.25">
      <c r="A2886" s="5" t="s">
        <v>262</v>
      </c>
      <c r="B2886" s="5" t="s">
        <v>35</v>
      </c>
      <c r="C2886" s="5" t="s">
        <v>302</v>
      </c>
      <c r="D2886" s="5" t="s">
        <v>8521</v>
      </c>
      <c r="E2886" s="8" t="s">
        <v>8522</v>
      </c>
      <c r="F2886" s="8" t="s">
        <v>702</v>
      </c>
      <c r="G2886" s="5" t="s">
        <v>442</v>
      </c>
      <c r="H2886" s="6">
        <v>537045</v>
      </c>
      <c r="I2886" s="6">
        <v>67094</v>
      </c>
      <c r="J2886" s="7">
        <v>0.1249</v>
      </c>
      <c r="K2886" s="6"/>
      <c r="L2886" s="6">
        <v>63710</v>
      </c>
      <c r="M2886" s="6">
        <v>130804</v>
      </c>
    </row>
    <row r="2887" spans="1:13" ht="30" x14ac:dyDescent="0.25">
      <c r="A2887" s="5" t="s">
        <v>262</v>
      </c>
      <c r="B2887" s="5" t="s">
        <v>35</v>
      </c>
      <c r="C2887" s="5" t="s">
        <v>302</v>
      </c>
      <c r="D2887" s="5" t="s">
        <v>8523</v>
      </c>
      <c r="E2887" s="8" t="s">
        <v>8524</v>
      </c>
      <c r="F2887" s="8" t="s">
        <v>8525</v>
      </c>
      <c r="G2887" s="5" t="s">
        <v>442</v>
      </c>
      <c r="H2887" s="6">
        <v>391492</v>
      </c>
      <c r="I2887" s="6">
        <v>97960</v>
      </c>
      <c r="J2887" s="7">
        <v>0.25019999999999998</v>
      </c>
      <c r="K2887" s="6"/>
      <c r="L2887" s="6">
        <v>61213</v>
      </c>
      <c r="M2887" s="6">
        <v>159173</v>
      </c>
    </row>
    <row r="2888" spans="1:13" ht="30" x14ac:dyDescent="0.25">
      <c r="A2888" s="5" t="s">
        <v>262</v>
      </c>
      <c r="B2888" s="5" t="s">
        <v>35</v>
      </c>
      <c r="C2888" s="5" t="s">
        <v>302</v>
      </c>
      <c r="D2888" s="5" t="s">
        <v>8526</v>
      </c>
      <c r="E2888" s="8" t="s">
        <v>8527</v>
      </c>
      <c r="F2888" s="8" t="s">
        <v>8528</v>
      </c>
      <c r="G2888" s="5" t="s">
        <v>442</v>
      </c>
      <c r="H2888" s="6">
        <v>549541</v>
      </c>
      <c r="I2888" s="6">
        <v>88578</v>
      </c>
      <c r="J2888" s="7">
        <v>0.16120000000000001</v>
      </c>
      <c r="K2888" s="6">
        <v>21803</v>
      </c>
      <c r="L2888" s="6">
        <v>86940</v>
      </c>
      <c r="M2888" s="6">
        <v>197322</v>
      </c>
    </row>
    <row r="2889" spans="1:13" ht="45" x14ac:dyDescent="0.25">
      <c r="A2889" s="5" t="s">
        <v>262</v>
      </c>
      <c r="B2889" s="5" t="s">
        <v>35</v>
      </c>
      <c r="C2889" s="5" t="s">
        <v>302</v>
      </c>
      <c r="D2889" s="5" t="s">
        <v>8529</v>
      </c>
      <c r="E2889" s="8" t="s">
        <v>8530</v>
      </c>
      <c r="F2889" s="8" t="s">
        <v>8531</v>
      </c>
      <c r="G2889" s="5" t="s">
        <v>442</v>
      </c>
      <c r="H2889" s="6">
        <v>342247</v>
      </c>
      <c r="I2889" s="6">
        <v>75805</v>
      </c>
      <c r="J2889" s="7">
        <v>0.2215</v>
      </c>
      <c r="K2889" s="6"/>
      <c r="L2889" s="6">
        <v>40950</v>
      </c>
      <c r="M2889" s="6">
        <v>116755</v>
      </c>
    </row>
    <row r="2890" spans="1:13" ht="30" x14ac:dyDescent="0.25">
      <c r="A2890" s="5" t="s">
        <v>262</v>
      </c>
      <c r="B2890" s="5" t="s">
        <v>35</v>
      </c>
      <c r="C2890" s="5" t="s">
        <v>302</v>
      </c>
      <c r="D2890" s="5" t="s">
        <v>8532</v>
      </c>
      <c r="E2890" s="8" t="s">
        <v>8533</v>
      </c>
      <c r="F2890" s="8" t="s">
        <v>8534</v>
      </c>
      <c r="G2890" s="5" t="s">
        <v>442</v>
      </c>
      <c r="H2890" s="6">
        <v>526326</v>
      </c>
      <c r="I2890" s="6">
        <v>120101</v>
      </c>
      <c r="J2890" s="7">
        <v>0.22819999999999999</v>
      </c>
      <c r="K2890" s="6">
        <v>9416</v>
      </c>
      <c r="L2890" s="6">
        <v>86789</v>
      </c>
      <c r="M2890" s="6">
        <v>216306</v>
      </c>
    </row>
    <row r="2891" spans="1:13" ht="30" x14ac:dyDescent="0.25">
      <c r="A2891" s="5" t="s">
        <v>262</v>
      </c>
      <c r="B2891" s="5" t="s">
        <v>35</v>
      </c>
      <c r="C2891" s="5" t="s">
        <v>302</v>
      </c>
      <c r="D2891" s="5" t="s">
        <v>8535</v>
      </c>
      <c r="E2891" s="8" t="s">
        <v>8536</v>
      </c>
      <c r="F2891" s="8" t="s">
        <v>8534</v>
      </c>
      <c r="G2891" s="5" t="s">
        <v>442</v>
      </c>
      <c r="H2891" s="6">
        <v>593054</v>
      </c>
      <c r="I2891" s="6">
        <v>168384</v>
      </c>
      <c r="J2891" s="7">
        <v>0.28389999999999999</v>
      </c>
      <c r="K2891" s="6">
        <v>604</v>
      </c>
      <c r="L2891" s="6">
        <v>74774</v>
      </c>
      <c r="M2891" s="6">
        <v>243762</v>
      </c>
    </row>
    <row r="2892" spans="1:13" ht="30" x14ac:dyDescent="0.25">
      <c r="A2892" s="5" t="s">
        <v>262</v>
      </c>
      <c r="B2892" s="5" t="s">
        <v>35</v>
      </c>
      <c r="C2892" s="5" t="s">
        <v>302</v>
      </c>
      <c r="D2892" s="5" t="s">
        <v>8537</v>
      </c>
      <c r="E2892" s="8" t="s">
        <v>8538</v>
      </c>
      <c r="F2892" s="8" t="s">
        <v>8534</v>
      </c>
      <c r="G2892" s="5" t="s">
        <v>442</v>
      </c>
      <c r="H2892" s="6">
        <v>592866</v>
      </c>
      <c r="I2892" s="6">
        <v>120719</v>
      </c>
      <c r="J2892" s="7">
        <v>0.2036</v>
      </c>
      <c r="K2892" s="6">
        <v>11315</v>
      </c>
      <c r="L2892" s="6">
        <v>73306</v>
      </c>
      <c r="M2892" s="6">
        <v>205340</v>
      </c>
    </row>
    <row r="2893" spans="1:13" ht="30" x14ac:dyDescent="0.25">
      <c r="A2893" s="5" t="s">
        <v>262</v>
      </c>
      <c r="B2893" s="5" t="s">
        <v>35</v>
      </c>
      <c r="C2893" s="5" t="s">
        <v>302</v>
      </c>
      <c r="D2893" s="5" t="s">
        <v>8539</v>
      </c>
      <c r="E2893" s="8" t="s">
        <v>8540</v>
      </c>
      <c r="F2893" s="8" t="s">
        <v>8541</v>
      </c>
      <c r="G2893" s="5" t="s">
        <v>442</v>
      </c>
      <c r="H2893" s="6">
        <v>526645</v>
      </c>
      <c r="I2893" s="6">
        <v>112228</v>
      </c>
      <c r="J2893" s="7">
        <v>0.21310000000000001</v>
      </c>
      <c r="K2893" s="6"/>
      <c r="L2893" s="6">
        <v>61342</v>
      </c>
      <c r="M2893" s="6">
        <v>173570</v>
      </c>
    </row>
    <row r="2894" spans="1:13" ht="45" x14ac:dyDescent="0.25">
      <c r="A2894" s="5" t="s">
        <v>262</v>
      </c>
      <c r="B2894" s="5" t="s">
        <v>35</v>
      </c>
      <c r="C2894" s="5" t="s">
        <v>302</v>
      </c>
      <c r="D2894" s="5" t="s">
        <v>8542</v>
      </c>
      <c r="E2894" s="8" t="s">
        <v>8543</v>
      </c>
      <c r="F2894" s="8" t="s">
        <v>8544</v>
      </c>
      <c r="G2894" s="5" t="s">
        <v>442</v>
      </c>
      <c r="H2894" s="6">
        <v>305816</v>
      </c>
      <c r="I2894" s="6">
        <v>73617</v>
      </c>
      <c r="J2894" s="7">
        <v>0.2407</v>
      </c>
      <c r="K2894" s="6"/>
      <c r="L2894" s="6">
        <v>36400</v>
      </c>
      <c r="M2894" s="6">
        <v>110017</v>
      </c>
    </row>
    <row r="2895" spans="1:13" x14ac:dyDescent="0.25">
      <c r="A2895" s="5" t="s">
        <v>262</v>
      </c>
      <c r="B2895" s="5" t="s">
        <v>35</v>
      </c>
      <c r="C2895" s="5" t="s">
        <v>302</v>
      </c>
      <c r="D2895" s="5" t="s">
        <v>8545</v>
      </c>
      <c r="E2895" s="8" t="s">
        <v>8546</v>
      </c>
      <c r="F2895" s="8" t="s">
        <v>720</v>
      </c>
      <c r="G2895" s="5" t="s">
        <v>442</v>
      </c>
      <c r="H2895" s="6">
        <v>417666</v>
      </c>
      <c r="I2895" s="6">
        <v>129426</v>
      </c>
      <c r="J2895" s="7">
        <v>0.30990000000000001</v>
      </c>
      <c r="K2895" s="6"/>
      <c r="L2895" s="6">
        <v>52086</v>
      </c>
      <c r="M2895" s="6">
        <v>181512</v>
      </c>
    </row>
    <row r="2896" spans="1:13" ht="30" x14ac:dyDescent="0.25">
      <c r="A2896" s="5" t="s">
        <v>262</v>
      </c>
      <c r="B2896" s="5" t="s">
        <v>35</v>
      </c>
      <c r="C2896" s="5" t="s">
        <v>302</v>
      </c>
      <c r="D2896" s="5" t="s">
        <v>8547</v>
      </c>
      <c r="E2896" s="8" t="s">
        <v>8548</v>
      </c>
      <c r="F2896" s="8" t="s">
        <v>8549</v>
      </c>
      <c r="G2896" s="5" t="s">
        <v>442</v>
      </c>
      <c r="H2896" s="6">
        <v>277885</v>
      </c>
      <c r="I2896" s="6">
        <v>61256</v>
      </c>
      <c r="J2896" s="7">
        <v>0.22040000000000001</v>
      </c>
      <c r="K2896" s="6"/>
      <c r="L2896" s="6">
        <v>33212</v>
      </c>
      <c r="M2896" s="6">
        <v>94468</v>
      </c>
    </row>
    <row r="2897" spans="1:13" ht="45" x14ac:dyDescent="0.25">
      <c r="A2897" s="5" t="s">
        <v>262</v>
      </c>
      <c r="B2897" s="5" t="s">
        <v>35</v>
      </c>
      <c r="C2897" s="5" t="s">
        <v>302</v>
      </c>
      <c r="D2897" s="5" t="s">
        <v>8550</v>
      </c>
      <c r="E2897" s="8" t="s">
        <v>8551</v>
      </c>
      <c r="F2897" s="8" t="s">
        <v>5410</v>
      </c>
      <c r="G2897" s="5" t="s">
        <v>442</v>
      </c>
      <c r="H2897" s="6">
        <v>527884</v>
      </c>
      <c r="I2897" s="6">
        <v>98354</v>
      </c>
      <c r="J2897" s="7">
        <v>0.18629999999999999</v>
      </c>
      <c r="K2897" s="6">
        <v>6934</v>
      </c>
      <c r="L2897" s="6">
        <v>62799</v>
      </c>
      <c r="M2897" s="6">
        <v>168088</v>
      </c>
    </row>
    <row r="2898" spans="1:13" ht="45" x14ac:dyDescent="0.25">
      <c r="A2898" s="5" t="s">
        <v>262</v>
      </c>
      <c r="B2898" s="5" t="s">
        <v>35</v>
      </c>
      <c r="C2898" s="5" t="s">
        <v>302</v>
      </c>
      <c r="D2898" s="5" t="s">
        <v>8552</v>
      </c>
      <c r="E2898" s="8" t="s">
        <v>8553</v>
      </c>
      <c r="F2898" s="8" t="s">
        <v>5410</v>
      </c>
      <c r="G2898" s="5" t="s">
        <v>442</v>
      </c>
      <c r="H2898" s="6">
        <v>332418</v>
      </c>
      <c r="I2898" s="6">
        <v>74976</v>
      </c>
      <c r="J2898" s="7">
        <v>0.22550000000000001</v>
      </c>
      <c r="K2898" s="6">
        <v>5408</v>
      </c>
      <c r="L2898" s="6">
        <v>37686</v>
      </c>
      <c r="M2898" s="6">
        <v>118070</v>
      </c>
    </row>
    <row r="2899" spans="1:13" x14ac:dyDescent="0.25">
      <c r="A2899" s="5" t="s">
        <v>262</v>
      </c>
      <c r="B2899" s="5" t="s">
        <v>35</v>
      </c>
      <c r="C2899" s="5" t="s">
        <v>302</v>
      </c>
      <c r="D2899" s="5" t="s">
        <v>8554</v>
      </c>
      <c r="E2899" s="8" t="s">
        <v>8555</v>
      </c>
      <c r="F2899" s="8" t="s">
        <v>8556</v>
      </c>
      <c r="G2899" s="5" t="s">
        <v>442</v>
      </c>
      <c r="H2899" s="6">
        <v>271554</v>
      </c>
      <c r="I2899" s="6">
        <v>94161</v>
      </c>
      <c r="J2899" s="7">
        <v>0.34670000000000001</v>
      </c>
      <c r="K2899" s="6"/>
      <c r="L2899" s="6">
        <v>49218</v>
      </c>
      <c r="M2899" s="6">
        <v>143379</v>
      </c>
    </row>
    <row r="2900" spans="1:13" x14ac:dyDescent="0.25">
      <c r="A2900" s="5" t="s">
        <v>262</v>
      </c>
      <c r="B2900" s="5" t="s">
        <v>35</v>
      </c>
      <c r="C2900" s="5" t="s">
        <v>302</v>
      </c>
      <c r="D2900" s="5" t="s">
        <v>8557</v>
      </c>
      <c r="E2900" s="8" t="s">
        <v>8558</v>
      </c>
      <c r="F2900" s="8" t="s">
        <v>8559</v>
      </c>
      <c r="G2900" s="5" t="s">
        <v>442</v>
      </c>
      <c r="H2900" s="6">
        <v>21000926</v>
      </c>
      <c r="I2900" s="6">
        <v>4986948</v>
      </c>
      <c r="J2900" s="7">
        <v>0.23749999999999999</v>
      </c>
      <c r="K2900" s="6"/>
      <c r="L2900" s="6">
        <v>2032733</v>
      </c>
      <c r="M2900" s="6">
        <v>7019681</v>
      </c>
    </row>
    <row r="2901" spans="1:13" ht="45" x14ac:dyDescent="0.25">
      <c r="A2901" s="5" t="s">
        <v>262</v>
      </c>
      <c r="B2901" s="5" t="s">
        <v>35</v>
      </c>
      <c r="C2901" s="5" t="s">
        <v>302</v>
      </c>
      <c r="D2901" s="5" t="s">
        <v>8560</v>
      </c>
      <c r="E2901" s="8" t="s">
        <v>8561</v>
      </c>
      <c r="F2901" s="8" t="s">
        <v>913</v>
      </c>
      <c r="G2901" s="5" t="s">
        <v>442</v>
      </c>
      <c r="H2901" s="6">
        <v>2157960</v>
      </c>
      <c r="I2901" s="6">
        <v>265254</v>
      </c>
      <c r="J2901" s="7">
        <v>0.1229</v>
      </c>
      <c r="K2901" s="6"/>
      <c r="L2901" s="6">
        <v>261800</v>
      </c>
      <c r="M2901" s="6">
        <v>527054</v>
      </c>
    </row>
    <row r="2902" spans="1:13" x14ac:dyDescent="0.25">
      <c r="A2902" s="5" t="s">
        <v>262</v>
      </c>
      <c r="B2902" s="5" t="s">
        <v>35</v>
      </c>
      <c r="C2902" s="5" t="s">
        <v>302</v>
      </c>
      <c r="D2902" s="5" t="s">
        <v>8562</v>
      </c>
      <c r="E2902" s="8" t="s">
        <v>8563</v>
      </c>
      <c r="F2902" s="8" t="s">
        <v>8564</v>
      </c>
      <c r="G2902" s="5" t="s">
        <v>442</v>
      </c>
      <c r="H2902" s="6">
        <v>174441</v>
      </c>
      <c r="I2902" s="6">
        <v>69830</v>
      </c>
      <c r="J2902" s="7">
        <v>0.40029999999999999</v>
      </c>
      <c r="K2902" s="6">
        <v>21033</v>
      </c>
      <c r="L2902" s="6">
        <v>47218</v>
      </c>
      <c r="M2902" s="6">
        <v>138081</v>
      </c>
    </row>
    <row r="2903" spans="1:13" ht="45" x14ac:dyDescent="0.25">
      <c r="A2903" s="5" t="s">
        <v>262</v>
      </c>
      <c r="B2903" s="5" t="s">
        <v>35</v>
      </c>
      <c r="C2903" s="5" t="s">
        <v>302</v>
      </c>
      <c r="D2903" s="5" t="s">
        <v>8565</v>
      </c>
      <c r="E2903" s="8" t="s">
        <v>8566</v>
      </c>
      <c r="F2903" s="8" t="s">
        <v>8567</v>
      </c>
      <c r="G2903" s="5" t="s">
        <v>442</v>
      </c>
      <c r="H2903" s="6">
        <v>155892</v>
      </c>
      <c r="I2903" s="6">
        <v>87332</v>
      </c>
      <c r="J2903" s="7">
        <v>0.56020000000000003</v>
      </c>
      <c r="K2903" s="6">
        <v>9732</v>
      </c>
      <c r="L2903" s="6">
        <v>42473</v>
      </c>
      <c r="M2903" s="6">
        <v>139537</v>
      </c>
    </row>
    <row r="2904" spans="1:13" ht="30" x14ac:dyDescent="0.25">
      <c r="A2904" s="5" t="s">
        <v>262</v>
      </c>
      <c r="B2904" s="5" t="s">
        <v>35</v>
      </c>
      <c r="C2904" s="5" t="s">
        <v>302</v>
      </c>
      <c r="D2904" s="5" t="s">
        <v>8568</v>
      </c>
      <c r="E2904" s="8" t="s">
        <v>8569</v>
      </c>
      <c r="F2904" s="8" t="s">
        <v>8357</v>
      </c>
      <c r="G2904" s="5" t="s">
        <v>442</v>
      </c>
      <c r="H2904" s="6">
        <v>476341</v>
      </c>
      <c r="I2904" s="6">
        <v>177878</v>
      </c>
      <c r="J2904" s="7">
        <v>0.37340000000000001</v>
      </c>
      <c r="K2904" s="6"/>
      <c r="L2904" s="6">
        <v>52529</v>
      </c>
      <c r="M2904" s="6">
        <v>230407</v>
      </c>
    </row>
    <row r="2905" spans="1:13" ht="30" x14ac:dyDescent="0.25">
      <c r="A2905" s="5" t="s">
        <v>262</v>
      </c>
      <c r="B2905" s="5" t="s">
        <v>35</v>
      </c>
      <c r="C2905" s="5" t="s">
        <v>302</v>
      </c>
      <c r="D2905" s="5" t="s">
        <v>8570</v>
      </c>
      <c r="E2905" s="8" t="s">
        <v>8571</v>
      </c>
      <c r="F2905" s="8" t="s">
        <v>8572</v>
      </c>
      <c r="G2905" s="5" t="s">
        <v>442</v>
      </c>
      <c r="H2905" s="6">
        <v>349988</v>
      </c>
      <c r="I2905" s="6">
        <v>23321</v>
      </c>
      <c r="J2905" s="7">
        <v>6.6600000000000006E-2</v>
      </c>
      <c r="K2905" s="6">
        <v>9034</v>
      </c>
      <c r="L2905" s="6">
        <v>57938</v>
      </c>
      <c r="M2905" s="6">
        <v>90293</v>
      </c>
    </row>
    <row r="2906" spans="1:13" x14ac:dyDescent="0.25">
      <c r="A2906" s="5" t="s">
        <v>262</v>
      </c>
      <c r="B2906" s="5" t="s">
        <v>35</v>
      </c>
      <c r="C2906" s="5" t="s">
        <v>302</v>
      </c>
      <c r="D2906" s="5" t="s">
        <v>8573</v>
      </c>
      <c r="E2906" s="8" t="s">
        <v>8574</v>
      </c>
      <c r="F2906" s="8" t="s">
        <v>847</v>
      </c>
      <c r="G2906" s="5" t="s">
        <v>442</v>
      </c>
      <c r="H2906" s="6">
        <v>140000</v>
      </c>
      <c r="I2906" s="6">
        <v>1503</v>
      </c>
      <c r="J2906" s="7">
        <v>1.0699999999999999E-2</v>
      </c>
      <c r="K2906" s="6"/>
      <c r="L2906" s="6">
        <v>26978</v>
      </c>
      <c r="M2906" s="6">
        <v>28481</v>
      </c>
    </row>
    <row r="2907" spans="1:13" ht="45" x14ac:dyDescent="0.25">
      <c r="A2907" s="5" t="s">
        <v>262</v>
      </c>
      <c r="B2907" s="5" t="s">
        <v>35</v>
      </c>
      <c r="C2907" s="5" t="s">
        <v>302</v>
      </c>
      <c r="D2907" s="5" t="s">
        <v>8575</v>
      </c>
      <c r="E2907" s="8" t="s">
        <v>8576</v>
      </c>
      <c r="F2907" s="8" t="s">
        <v>8567</v>
      </c>
      <c r="G2907" s="5" t="s">
        <v>442</v>
      </c>
      <c r="H2907" s="6">
        <v>210000</v>
      </c>
      <c r="I2907" s="6">
        <v>4431</v>
      </c>
      <c r="J2907" s="7">
        <v>2.1100000000000001E-2</v>
      </c>
      <c r="K2907" s="6">
        <v>4572</v>
      </c>
      <c r="L2907" s="6">
        <v>47372</v>
      </c>
      <c r="M2907" s="6">
        <v>56374</v>
      </c>
    </row>
    <row r="2908" spans="1:13" ht="60" x14ac:dyDescent="0.25">
      <c r="A2908" s="5" t="s">
        <v>262</v>
      </c>
      <c r="B2908" s="5" t="s">
        <v>35</v>
      </c>
      <c r="C2908" s="5" t="s">
        <v>302</v>
      </c>
      <c r="D2908" s="5" t="s">
        <v>8577</v>
      </c>
      <c r="E2908" s="8" t="s">
        <v>8578</v>
      </c>
      <c r="F2908" s="8" t="s">
        <v>8579</v>
      </c>
      <c r="G2908" s="5" t="s">
        <v>442</v>
      </c>
      <c r="H2908" s="6">
        <v>208684</v>
      </c>
      <c r="I2908" s="6">
        <v>15446</v>
      </c>
      <c r="J2908" s="7">
        <v>7.3999999999999996E-2</v>
      </c>
      <c r="K2908" s="6"/>
      <c r="L2908" s="6">
        <v>91000</v>
      </c>
      <c r="M2908" s="6">
        <v>106446</v>
      </c>
    </row>
    <row r="2909" spans="1:13" ht="30" x14ac:dyDescent="0.25">
      <c r="A2909" s="5" t="s">
        <v>262</v>
      </c>
      <c r="B2909" s="5" t="s">
        <v>35</v>
      </c>
      <c r="C2909" s="5" t="s">
        <v>302</v>
      </c>
      <c r="D2909" s="5" t="s">
        <v>8580</v>
      </c>
      <c r="E2909" s="8" t="s">
        <v>8581</v>
      </c>
      <c r="F2909" s="8" t="s">
        <v>8582</v>
      </c>
      <c r="G2909" s="5" t="s">
        <v>442</v>
      </c>
      <c r="H2909" s="6">
        <v>174913</v>
      </c>
      <c r="I2909" s="6">
        <v>1505</v>
      </c>
      <c r="J2909" s="7">
        <v>8.6E-3</v>
      </c>
      <c r="K2909" s="6">
        <v>25462</v>
      </c>
      <c r="L2909" s="6">
        <v>66703</v>
      </c>
      <c r="M2909" s="6">
        <v>93671</v>
      </c>
    </row>
    <row r="2910" spans="1:13" ht="30" x14ac:dyDescent="0.25">
      <c r="A2910" s="5" t="s">
        <v>262</v>
      </c>
      <c r="B2910" s="5" t="s">
        <v>35</v>
      </c>
      <c r="C2910" s="5" t="s">
        <v>302</v>
      </c>
      <c r="D2910" s="5" t="s">
        <v>8583</v>
      </c>
      <c r="E2910" s="8" t="s">
        <v>8584</v>
      </c>
      <c r="F2910" s="8" t="s">
        <v>8585</v>
      </c>
      <c r="G2910" s="5" t="s">
        <v>442</v>
      </c>
      <c r="H2910" s="6">
        <v>208919</v>
      </c>
      <c r="I2910" s="6">
        <v>1573</v>
      </c>
      <c r="J2910" s="7">
        <v>7.4999999999999997E-3</v>
      </c>
      <c r="K2910" s="6">
        <v>29523</v>
      </c>
      <c r="L2910" s="6">
        <v>38408</v>
      </c>
      <c r="M2910" s="6">
        <v>69504</v>
      </c>
    </row>
    <row r="2911" spans="1:13" x14ac:dyDescent="0.25">
      <c r="A2911" s="5" t="s">
        <v>262</v>
      </c>
      <c r="B2911" s="5" t="s">
        <v>35</v>
      </c>
      <c r="C2911" s="5" t="s">
        <v>302</v>
      </c>
      <c r="D2911" s="5" t="s">
        <v>8586</v>
      </c>
      <c r="E2911" s="8" t="s">
        <v>8587</v>
      </c>
      <c r="F2911" s="8" t="s">
        <v>8588</v>
      </c>
      <c r="G2911" s="5" t="s">
        <v>442</v>
      </c>
      <c r="H2911" s="6">
        <v>209934</v>
      </c>
      <c r="I2911" s="6">
        <v>30866</v>
      </c>
      <c r="J2911" s="7">
        <v>0.14699999999999999</v>
      </c>
      <c r="K2911" s="6"/>
      <c r="L2911" s="6">
        <v>29750</v>
      </c>
      <c r="M2911" s="6">
        <v>60616</v>
      </c>
    </row>
    <row r="2912" spans="1:13" x14ac:dyDescent="0.25">
      <c r="A2912" s="5" t="s">
        <v>262</v>
      </c>
      <c r="B2912" s="5" t="s">
        <v>35</v>
      </c>
      <c r="C2912" s="5" t="s">
        <v>302</v>
      </c>
      <c r="D2912" s="5" t="s">
        <v>8589</v>
      </c>
      <c r="E2912" s="8" t="s">
        <v>8590</v>
      </c>
      <c r="F2912" s="8" t="s">
        <v>8591</v>
      </c>
      <c r="G2912" s="5" t="s">
        <v>442</v>
      </c>
      <c r="H2912" s="6">
        <v>145336</v>
      </c>
      <c r="I2912" s="6">
        <v>15339</v>
      </c>
      <c r="J2912" s="7">
        <v>0.1055</v>
      </c>
      <c r="K2912" s="6"/>
      <c r="L2912" s="6">
        <v>16590</v>
      </c>
      <c r="M2912" s="6">
        <v>31929</v>
      </c>
    </row>
    <row r="2913" spans="1:13" ht="30" x14ac:dyDescent="0.25">
      <c r="A2913" s="5" t="s">
        <v>262</v>
      </c>
      <c r="B2913" s="5" t="s">
        <v>35</v>
      </c>
      <c r="C2913" s="5" t="s">
        <v>302</v>
      </c>
      <c r="D2913" s="5" t="s">
        <v>8592</v>
      </c>
      <c r="E2913" s="8" t="s">
        <v>8593</v>
      </c>
      <c r="F2913" s="8" t="s">
        <v>8594</v>
      </c>
      <c r="G2913" s="5" t="s">
        <v>442</v>
      </c>
      <c r="H2913" s="6">
        <v>349987</v>
      </c>
      <c r="I2913" s="6">
        <v>8527</v>
      </c>
      <c r="J2913" s="7">
        <v>2.4400000000000002E-2</v>
      </c>
      <c r="K2913" s="6"/>
      <c r="L2913" s="6">
        <v>54991</v>
      </c>
      <c r="M2913" s="6">
        <v>63518</v>
      </c>
    </row>
    <row r="2914" spans="1:13" ht="30" x14ac:dyDescent="0.25">
      <c r="A2914" s="5" t="s">
        <v>262</v>
      </c>
      <c r="B2914" s="5" t="s">
        <v>35</v>
      </c>
      <c r="C2914" s="5" t="s">
        <v>302</v>
      </c>
      <c r="D2914" s="5" t="s">
        <v>8595</v>
      </c>
      <c r="E2914" s="8" t="s">
        <v>8596</v>
      </c>
      <c r="F2914" s="8" t="s">
        <v>8597</v>
      </c>
      <c r="G2914" s="5" t="s">
        <v>442</v>
      </c>
      <c r="H2914" s="6">
        <v>208915</v>
      </c>
      <c r="I2914" s="6">
        <v>8903</v>
      </c>
      <c r="J2914" s="7">
        <v>4.2599999999999999E-2</v>
      </c>
      <c r="K2914" s="6"/>
      <c r="L2914" s="6">
        <v>31075</v>
      </c>
      <c r="M2914" s="6">
        <v>39978</v>
      </c>
    </row>
    <row r="2915" spans="1:13" x14ac:dyDescent="0.25">
      <c r="A2915" s="5" t="s">
        <v>262</v>
      </c>
      <c r="B2915" s="5" t="s">
        <v>35</v>
      </c>
      <c r="C2915" s="5" t="s">
        <v>302</v>
      </c>
      <c r="D2915" s="5" t="s">
        <v>8598</v>
      </c>
      <c r="E2915" s="8" t="s">
        <v>8599</v>
      </c>
      <c r="F2915" s="8" t="s">
        <v>8600</v>
      </c>
      <c r="G2915" s="5" t="s">
        <v>442</v>
      </c>
      <c r="H2915" s="6">
        <v>209959</v>
      </c>
      <c r="I2915" s="6">
        <v>24386</v>
      </c>
      <c r="J2915" s="7">
        <v>0.11609999999999999</v>
      </c>
      <c r="K2915" s="6"/>
      <c r="L2915" s="6">
        <v>58752</v>
      </c>
      <c r="M2915" s="6">
        <v>83138</v>
      </c>
    </row>
    <row r="2916" spans="1:13" x14ac:dyDescent="0.25">
      <c r="A2916" s="5" t="s">
        <v>262</v>
      </c>
      <c r="B2916" s="5" t="s">
        <v>35</v>
      </c>
      <c r="C2916" s="5" t="s">
        <v>302</v>
      </c>
      <c r="D2916" s="5" t="s">
        <v>8601</v>
      </c>
      <c r="E2916" s="8" t="s">
        <v>8602</v>
      </c>
      <c r="F2916" s="8" t="s">
        <v>8603</v>
      </c>
      <c r="G2916" s="5" t="s">
        <v>442</v>
      </c>
      <c r="H2916" s="6">
        <v>210000</v>
      </c>
      <c r="I2916" s="6">
        <v>17854</v>
      </c>
      <c r="J2916" s="7">
        <v>8.5000000000000006E-2</v>
      </c>
      <c r="K2916" s="6"/>
      <c r="L2916" s="6">
        <v>36783</v>
      </c>
      <c r="M2916" s="6">
        <v>54637</v>
      </c>
    </row>
    <row r="2917" spans="1:13" x14ac:dyDescent="0.25">
      <c r="A2917" s="5" t="s">
        <v>262</v>
      </c>
      <c r="B2917" s="5" t="s">
        <v>35</v>
      </c>
      <c r="C2917" s="5" t="s">
        <v>302</v>
      </c>
      <c r="D2917" s="5" t="s">
        <v>8604</v>
      </c>
      <c r="E2917" s="8" t="s">
        <v>8605</v>
      </c>
      <c r="F2917" s="8" t="s">
        <v>8606</v>
      </c>
      <c r="G2917" s="5" t="s">
        <v>442</v>
      </c>
      <c r="H2917" s="6">
        <v>208142</v>
      </c>
      <c r="I2917" s="6"/>
      <c r="J2917" s="5"/>
      <c r="K2917" s="6"/>
      <c r="L2917" s="6">
        <v>55256</v>
      </c>
      <c r="M2917" s="6">
        <v>55256</v>
      </c>
    </row>
    <row r="2918" spans="1:13" ht="45" x14ac:dyDescent="0.25">
      <c r="A2918" s="5" t="s">
        <v>262</v>
      </c>
      <c r="B2918" s="5" t="s">
        <v>35</v>
      </c>
      <c r="C2918" s="5" t="s">
        <v>302</v>
      </c>
      <c r="D2918" s="5" t="s">
        <v>8607</v>
      </c>
      <c r="E2918" s="8" t="s">
        <v>8608</v>
      </c>
      <c r="F2918" s="8" t="s">
        <v>675</v>
      </c>
      <c r="G2918" s="5" t="s">
        <v>442</v>
      </c>
      <c r="H2918" s="6">
        <v>208972</v>
      </c>
      <c r="I2918" s="6"/>
      <c r="J2918" s="5"/>
      <c r="K2918" s="6"/>
      <c r="L2918" s="6">
        <v>21507</v>
      </c>
      <c r="M2918" s="6">
        <v>21507</v>
      </c>
    </row>
    <row r="2919" spans="1:13" ht="30" x14ac:dyDescent="0.25">
      <c r="A2919" s="5" t="s">
        <v>262</v>
      </c>
      <c r="B2919" s="5" t="s">
        <v>35</v>
      </c>
      <c r="C2919" s="5" t="s">
        <v>302</v>
      </c>
      <c r="D2919" s="5" t="s">
        <v>8609</v>
      </c>
      <c r="E2919" s="8" t="s">
        <v>8610</v>
      </c>
      <c r="F2919" s="8" t="s">
        <v>5840</v>
      </c>
      <c r="G2919" s="5" t="s">
        <v>442</v>
      </c>
      <c r="H2919" s="6">
        <v>209966</v>
      </c>
      <c r="I2919" s="6"/>
      <c r="J2919" s="5"/>
      <c r="K2919" s="6"/>
      <c r="L2919" s="6">
        <v>25423</v>
      </c>
      <c r="M2919" s="6">
        <v>25423</v>
      </c>
    </row>
    <row r="2920" spans="1:13" ht="30" x14ac:dyDescent="0.25">
      <c r="A2920" s="5" t="s">
        <v>262</v>
      </c>
      <c r="B2920" s="5" t="s">
        <v>35</v>
      </c>
      <c r="C2920" s="5" t="s">
        <v>302</v>
      </c>
      <c r="D2920" s="5" t="s">
        <v>8611</v>
      </c>
      <c r="E2920" s="8" t="s">
        <v>8612</v>
      </c>
      <c r="F2920" s="8" t="s">
        <v>8613</v>
      </c>
      <c r="G2920" s="5" t="s">
        <v>442</v>
      </c>
      <c r="H2920" s="6">
        <v>209988</v>
      </c>
      <c r="I2920" s="6"/>
      <c r="J2920" s="5"/>
      <c r="K2920" s="6"/>
      <c r="L2920" s="6">
        <v>36492</v>
      </c>
      <c r="M2920" s="6">
        <v>36492</v>
      </c>
    </row>
    <row r="2921" spans="1:13" ht="30" x14ac:dyDescent="0.25">
      <c r="A2921" s="5" t="s">
        <v>262</v>
      </c>
      <c r="B2921" s="5" t="s">
        <v>35</v>
      </c>
      <c r="C2921" s="5" t="s">
        <v>306</v>
      </c>
      <c r="D2921" s="5" t="s">
        <v>8614</v>
      </c>
      <c r="E2921" s="8" t="s">
        <v>8615</v>
      </c>
      <c r="F2921" s="8" t="s">
        <v>8616</v>
      </c>
      <c r="G2921" s="5" t="s">
        <v>442</v>
      </c>
      <c r="H2921" s="6">
        <v>14130869</v>
      </c>
      <c r="I2921" s="6">
        <v>5009245</v>
      </c>
      <c r="J2921" s="7">
        <v>0.35449999999999998</v>
      </c>
      <c r="K2921" s="6">
        <v>187171</v>
      </c>
      <c r="L2921" s="6">
        <v>1687000</v>
      </c>
      <c r="M2921" s="6">
        <v>6883416</v>
      </c>
    </row>
    <row r="2922" spans="1:13" ht="45" x14ac:dyDescent="0.25">
      <c r="A2922" s="5" t="s">
        <v>262</v>
      </c>
      <c r="B2922" s="5" t="s">
        <v>35</v>
      </c>
      <c r="C2922" s="5" t="s">
        <v>306</v>
      </c>
      <c r="D2922" s="5" t="s">
        <v>8617</v>
      </c>
      <c r="E2922" s="8" t="s">
        <v>8618</v>
      </c>
      <c r="F2922" s="8" t="s">
        <v>913</v>
      </c>
      <c r="G2922" s="5" t="s">
        <v>442</v>
      </c>
      <c r="H2922" s="6">
        <v>2429290</v>
      </c>
      <c r="I2922" s="6">
        <v>123986</v>
      </c>
      <c r="J2922" s="7">
        <v>5.0999999999999997E-2</v>
      </c>
      <c r="K2922" s="6"/>
      <c r="L2922" s="6">
        <v>208418</v>
      </c>
      <c r="M2922" s="6">
        <v>332404</v>
      </c>
    </row>
    <row r="2923" spans="1:13" x14ac:dyDescent="0.25">
      <c r="A2923" s="5" t="s">
        <v>262</v>
      </c>
      <c r="B2923" s="5" t="s">
        <v>35</v>
      </c>
      <c r="C2923" s="5" t="s">
        <v>306</v>
      </c>
      <c r="D2923" s="5" t="s">
        <v>8619</v>
      </c>
      <c r="E2923" s="8" t="s">
        <v>8558</v>
      </c>
      <c r="F2923" s="8" t="s">
        <v>8559</v>
      </c>
      <c r="G2923" s="5" t="s">
        <v>442</v>
      </c>
      <c r="H2923" s="6">
        <v>2300676</v>
      </c>
      <c r="I2923" s="6">
        <v>966</v>
      </c>
      <c r="J2923" s="7">
        <v>4.0000000000000002E-4</v>
      </c>
      <c r="K2923" s="6"/>
      <c r="L2923" s="6">
        <v>3674</v>
      </c>
      <c r="M2923" s="6">
        <v>4640</v>
      </c>
    </row>
    <row r="2924" spans="1:13" ht="30" x14ac:dyDescent="0.25">
      <c r="A2924" s="5" t="s">
        <v>262</v>
      </c>
      <c r="B2924" s="5" t="s">
        <v>35</v>
      </c>
      <c r="C2924" s="5" t="s">
        <v>320</v>
      </c>
      <c r="D2924" s="5" t="s">
        <v>8620</v>
      </c>
      <c r="E2924" s="8" t="s">
        <v>8621</v>
      </c>
      <c r="F2924" s="8" t="s">
        <v>8559</v>
      </c>
      <c r="G2924" s="5" t="s">
        <v>442</v>
      </c>
      <c r="H2924" s="6">
        <v>5000000</v>
      </c>
      <c r="I2924" s="6">
        <v>129747</v>
      </c>
      <c r="J2924" s="7">
        <v>2.5899999999999999E-2</v>
      </c>
      <c r="K2924" s="6"/>
      <c r="L2924" s="6">
        <v>133578</v>
      </c>
      <c r="M2924" s="6">
        <v>263325</v>
      </c>
    </row>
    <row r="2925" spans="1:13" x14ac:dyDescent="0.25">
      <c r="A2925" s="5" t="s">
        <v>323</v>
      </c>
      <c r="B2925" s="5" t="s">
        <v>35</v>
      </c>
      <c r="C2925" s="5" t="s">
        <v>326</v>
      </c>
      <c r="D2925" s="5" t="s">
        <v>8622</v>
      </c>
      <c r="E2925" s="8" t="s">
        <v>8623</v>
      </c>
      <c r="F2925" s="8" t="s">
        <v>8624</v>
      </c>
      <c r="G2925" s="5" t="s">
        <v>442</v>
      </c>
      <c r="H2925" s="6">
        <v>60000</v>
      </c>
      <c r="I2925" s="6"/>
      <c r="J2925" s="5"/>
      <c r="K2925" s="6"/>
      <c r="L2925" s="6"/>
      <c r="M2925" s="6"/>
    </row>
    <row r="2926" spans="1:13" x14ac:dyDescent="0.25">
      <c r="A2926" s="5" t="s">
        <v>323</v>
      </c>
      <c r="B2926" s="5" t="s">
        <v>35</v>
      </c>
      <c r="C2926" s="5" t="s">
        <v>326</v>
      </c>
      <c r="D2926" s="5" t="s">
        <v>8625</v>
      </c>
      <c r="E2926" s="8" t="s">
        <v>8626</v>
      </c>
      <c r="F2926" s="8" t="s">
        <v>8627</v>
      </c>
      <c r="G2926" s="5" t="s">
        <v>442</v>
      </c>
      <c r="H2926" s="6">
        <v>60000</v>
      </c>
      <c r="I2926" s="6"/>
      <c r="J2926" s="5"/>
      <c r="K2926" s="6"/>
      <c r="L2926" s="6"/>
      <c r="M2926" s="6"/>
    </row>
    <row r="2927" spans="1:13" ht="45" x14ac:dyDescent="0.25">
      <c r="A2927" s="5" t="s">
        <v>323</v>
      </c>
      <c r="B2927" s="5" t="s">
        <v>35</v>
      </c>
      <c r="C2927" s="5" t="s">
        <v>326</v>
      </c>
      <c r="D2927" s="5" t="s">
        <v>8628</v>
      </c>
      <c r="E2927" s="8" t="s">
        <v>8629</v>
      </c>
      <c r="F2927" s="8" t="s">
        <v>8630</v>
      </c>
      <c r="G2927" s="5" t="s">
        <v>442</v>
      </c>
      <c r="H2927" s="6">
        <v>60000</v>
      </c>
      <c r="I2927" s="6"/>
      <c r="J2927" s="5"/>
      <c r="K2927" s="6"/>
      <c r="L2927" s="6">
        <v>60000</v>
      </c>
      <c r="M2927" s="6">
        <v>60000</v>
      </c>
    </row>
    <row r="2928" spans="1:13" x14ac:dyDescent="0.25">
      <c r="A2928" s="5" t="s">
        <v>323</v>
      </c>
      <c r="B2928" s="5" t="s">
        <v>35</v>
      </c>
      <c r="C2928" s="5" t="s">
        <v>326</v>
      </c>
      <c r="D2928" s="5" t="s">
        <v>8631</v>
      </c>
      <c r="E2928" s="8" t="s">
        <v>8632</v>
      </c>
      <c r="F2928" s="8" t="s">
        <v>8633</v>
      </c>
      <c r="G2928" s="5" t="s">
        <v>446</v>
      </c>
      <c r="H2928" s="6">
        <v>46903</v>
      </c>
      <c r="I2928" s="6">
        <v>46903</v>
      </c>
      <c r="J2928" s="7">
        <v>1</v>
      </c>
      <c r="K2928" s="6"/>
      <c r="L2928" s="6"/>
      <c r="M2928" s="6">
        <v>46903</v>
      </c>
    </row>
    <row r="2929" spans="1:13" x14ac:dyDescent="0.25">
      <c r="A2929" s="5" t="s">
        <v>323</v>
      </c>
      <c r="B2929" s="5" t="s">
        <v>35</v>
      </c>
      <c r="C2929" s="5" t="s">
        <v>326</v>
      </c>
      <c r="D2929" s="5" t="s">
        <v>8634</v>
      </c>
      <c r="E2929" s="8" t="s">
        <v>8635</v>
      </c>
      <c r="F2929" s="8" t="s">
        <v>8636</v>
      </c>
      <c r="G2929" s="5" t="s">
        <v>446</v>
      </c>
      <c r="H2929" s="6">
        <v>44865</v>
      </c>
      <c r="I2929" s="6">
        <v>44865</v>
      </c>
      <c r="J2929" s="7">
        <v>1</v>
      </c>
      <c r="K2929" s="6"/>
      <c r="L2929" s="6"/>
      <c r="M2929" s="6">
        <v>44865</v>
      </c>
    </row>
    <row r="2930" spans="1:13" x14ac:dyDescent="0.25">
      <c r="A2930" s="5" t="s">
        <v>323</v>
      </c>
      <c r="B2930" s="5" t="s">
        <v>35</v>
      </c>
      <c r="C2930" s="5" t="s">
        <v>326</v>
      </c>
      <c r="D2930" s="5" t="s">
        <v>8637</v>
      </c>
      <c r="E2930" s="8" t="s">
        <v>8638</v>
      </c>
      <c r="F2930" s="8" t="s">
        <v>8639</v>
      </c>
      <c r="G2930" s="5" t="s">
        <v>442</v>
      </c>
      <c r="H2930" s="6">
        <v>23040</v>
      </c>
      <c r="I2930" s="6">
        <v>15264</v>
      </c>
      <c r="J2930" s="7">
        <v>0.66249999999999998</v>
      </c>
      <c r="K2930" s="6">
        <v>7776</v>
      </c>
      <c r="L2930" s="6">
        <v>7776</v>
      </c>
      <c r="M2930" s="6">
        <v>30816</v>
      </c>
    </row>
    <row r="2931" spans="1:13" ht="30" x14ac:dyDescent="0.25">
      <c r="A2931" s="5" t="s">
        <v>323</v>
      </c>
      <c r="B2931" s="5" t="s">
        <v>35</v>
      </c>
      <c r="C2931" s="5" t="s">
        <v>326</v>
      </c>
      <c r="D2931" s="5" t="s">
        <v>8640</v>
      </c>
      <c r="E2931" s="8" t="s">
        <v>8641</v>
      </c>
      <c r="F2931" s="8" t="s">
        <v>8642</v>
      </c>
      <c r="G2931" s="5" t="s">
        <v>446</v>
      </c>
      <c r="H2931" s="6">
        <v>59591</v>
      </c>
      <c r="I2931" s="6">
        <v>59591</v>
      </c>
      <c r="J2931" s="7">
        <v>1</v>
      </c>
      <c r="K2931" s="6"/>
      <c r="L2931" s="6"/>
      <c r="M2931" s="6">
        <v>59591</v>
      </c>
    </row>
    <row r="2932" spans="1:13" x14ac:dyDescent="0.25">
      <c r="A2932" s="5" t="s">
        <v>323</v>
      </c>
      <c r="B2932" s="5" t="s">
        <v>35</v>
      </c>
      <c r="C2932" s="5" t="s">
        <v>326</v>
      </c>
      <c r="D2932" s="5" t="s">
        <v>8643</v>
      </c>
      <c r="E2932" s="8" t="s">
        <v>8644</v>
      </c>
      <c r="F2932" s="8" t="s">
        <v>8645</v>
      </c>
      <c r="G2932" s="5" t="s">
        <v>446</v>
      </c>
      <c r="H2932" s="6">
        <v>60000</v>
      </c>
      <c r="I2932" s="6">
        <v>60000</v>
      </c>
      <c r="J2932" s="7">
        <v>1</v>
      </c>
      <c r="K2932" s="6"/>
      <c r="L2932" s="6"/>
      <c r="M2932" s="6">
        <v>60000</v>
      </c>
    </row>
    <row r="2933" spans="1:13" ht="30" x14ac:dyDescent="0.25">
      <c r="A2933" s="5" t="s">
        <v>323</v>
      </c>
      <c r="B2933" s="5" t="s">
        <v>35</v>
      </c>
      <c r="C2933" s="5" t="s">
        <v>326</v>
      </c>
      <c r="D2933" s="5" t="s">
        <v>8646</v>
      </c>
      <c r="E2933" s="8" t="s">
        <v>8647</v>
      </c>
      <c r="F2933" s="8" t="s">
        <v>8648</v>
      </c>
      <c r="G2933" s="5" t="s">
        <v>446</v>
      </c>
      <c r="H2933" s="6">
        <v>49822</v>
      </c>
      <c r="I2933" s="6">
        <v>49822</v>
      </c>
      <c r="J2933" s="7">
        <v>1</v>
      </c>
      <c r="K2933" s="6"/>
      <c r="L2933" s="6"/>
      <c r="M2933" s="6">
        <v>49822</v>
      </c>
    </row>
    <row r="2934" spans="1:13" x14ac:dyDescent="0.25">
      <c r="A2934" s="5" t="s">
        <v>323</v>
      </c>
      <c r="B2934" s="5" t="s">
        <v>35</v>
      </c>
      <c r="C2934" s="5" t="s">
        <v>326</v>
      </c>
      <c r="D2934" s="5" t="s">
        <v>8649</v>
      </c>
      <c r="E2934" s="8" t="s">
        <v>8650</v>
      </c>
      <c r="F2934" s="8" t="s">
        <v>8651</v>
      </c>
      <c r="G2934" s="5" t="s">
        <v>442</v>
      </c>
      <c r="H2934" s="6">
        <v>60000</v>
      </c>
      <c r="I2934" s="6">
        <v>30295</v>
      </c>
      <c r="J2934" s="7">
        <v>0.50490000000000002</v>
      </c>
      <c r="K2934" s="6"/>
      <c r="L2934" s="6"/>
      <c r="M2934" s="6">
        <v>30295</v>
      </c>
    </row>
    <row r="2935" spans="1:13" x14ac:dyDescent="0.25">
      <c r="A2935" s="5" t="s">
        <v>323</v>
      </c>
      <c r="B2935" s="5" t="s">
        <v>35</v>
      </c>
      <c r="C2935" s="5" t="s">
        <v>326</v>
      </c>
      <c r="D2935" s="5" t="s">
        <v>8652</v>
      </c>
      <c r="E2935" s="8" t="s">
        <v>8653</v>
      </c>
      <c r="F2935" s="8" t="s">
        <v>8654</v>
      </c>
      <c r="G2935" s="5" t="s">
        <v>446</v>
      </c>
      <c r="H2935" s="6">
        <v>60000</v>
      </c>
      <c r="I2935" s="6">
        <v>60000</v>
      </c>
      <c r="J2935" s="7">
        <v>1</v>
      </c>
      <c r="K2935" s="6"/>
      <c r="L2935" s="6"/>
      <c r="M2935" s="6">
        <v>60000</v>
      </c>
    </row>
    <row r="2936" spans="1:13" ht="30" x14ac:dyDescent="0.25">
      <c r="A2936" s="5" t="s">
        <v>323</v>
      </c>
      <c r="B2936" s="5" t="s">
        <v>35</v>
      </c>
      <c r="C2936" s="5" t="s">
        <v>326</v>
      </c>
      <c r="D2936" s="5" t="s">
        <v>8655</v>
      </c>
      <c r="E2936" s="8" t="s">
        <v>8656</v>
      </c>
      <c r="F2936" s="8" t="s">
        <v>8657</v>
      </c>
      <c r="G2936" s="5" t="s">
        <v>442</v>
      </c>
      <c r="H2936" s="6">
        <v>39053</v>
      </c>
      <c r="I2936" s="6"/>
      <c r="J2936" s="5"/>
      <c r="K2936" s="6"/>
      <c r="L2936" s="6">
        <v>39053</v>
      </c>
      <c r="M2936" s="6">
        <v>39053</v>
      </c>
    </row>
    <row r="2937" spans="1:13" x14ac:dyDescent="0.25">
      <c r="A2937" s="5" t="s">
        <v>323</v>
      </c>
      <c r="B2937" s="5" t="s">
        <v>35</v>
      </c>
      <c r="C2937" s="5" t="s">
        <v>326</v>
      </c>
      <c r="D2937" s="5" t="s">
        <v>8658</v>
      </c>
      <c r="E2937" s="8" t="s">
        <v>8659</v>
      </c>
      <c r="F2937" s="8" t="s">
        <v>8660</v>
      </c>
      <c r="G2937" s="5" t="s">
        <v>446</v>
      </c>
      <c r="H2937" s="6">
        <v>37200</v>
      </c>
      <c r="I2937" s="6">
        <v>37200</v>
      </c>
      <c r="J2937" s="7">
        <v>1</v>
      </c>
      <c r="K2937" s="6"/>
      <c r="L2937" s="6"/>
      <c r="M2937" s="6">
        <v>37200</v>
      </c>
    </row>
    <row r="2938" spans="1:13" x14ac:dyDescent="0.25">
      <c r="A2938" s="5" t="s">
        <v>323</v>
      </c>
      <c r="B2938" s="5" t="s">
        <v>35</v>
      </c>
      <c r="C2938" s="5" t="s">
        <v>326</v>
      </c>
      <c r="D2938" s="5" t="s">
        <v>8661</v>
      </c>
      <c r="E2938" s="8" t="s">
        <v>8662</v>
      </c>
      <c r="F2938" s="8" t="s">
        <v>8663</v>
      </c>
      <c r="G2938" s="5" t="s">
        <v>442</v>
      </c>
      <c r="H2938" s="6">
        <v>60000</v>
      </c>
      <c r="I2938" s="6">
        <v>5278</v>
      </c>
      <c r="J2938" s="7">
        <v>8.7999999999999995E-2</v>
      </c>
      <c r="K2938" s="6"/>
      <c r="L2938" s="6">
        <v>36722</v>
      </c>
      <c r="M2938" s="6">
        <v>42000</v>
      </c>
    </row>
    <row r="2939" spans="1:13" x14ac:dyDescent="0.25">
      <c r="A2939" s="5" t="s">
        <v>323</v>
      </c>
      <c r="B2939" s="5" t="s">
        <v>35</v>
      </c>
      <c r="C2939" s="5" t="s">
        <v>326</v>
      </c>
      <c r="D2939" s="5" t="s">
        <v>8664</v>
      </c>
      <c r="E2939" s="8" t="s">
        <v>8665</v>
      </c>
      <c r="F2939" s="8" t="s">
        <v>8666</v>
      </c>
      <c r="G2939" s="5" t="s">
        <v>446</v>
      </c>
      <c r="H2939" s="6">
        <v>20723</v>
      </c>
      <c r="I2939" s="6">
        <v>20723</v>
      </c>
      <c r="J2939" s="7">
        <v>1</v>
      </c>
      <c r="K2939" s="6"/>
      <c r="L2939" s="6"/>
      <c r="M2939" s="6">
        <v>20723</v>
      </c>
    </row>
    <row r="2940" spans="1:13" x14ac:dyDescent="0.25">
      <c r="A2940" s="5" t="s">
        <v>323</v>
      </c>
      <c r="B2940" s="5" t="s">
        <v>35</v>
      </c>
      <c r="C2940" s="5" t="s">
        <v>326</v>
      </c>
      <c r="D2940" s="5" t="s">
        <v>8667</v>
      </c>
      <c r="E2940" s="8" t="s">
        <v>8668</v>
      </c>
      <c r="F2940" s="8" t="s">
        <v>8669</v>
      </c>
      <c r="G2940" s="5" t="s">
        <v>446</v>
      </c>
      <c r="H2940" s="6">
        <v>60000</v>
      </c>
      <c r="I2940" s="6">
        <v>60000</v>
      </c>
      <c r="J2940" s="7">
        <v>1</v>
      </c>
      <c r="K2940" s="6"/>
      <c r="L2940" s="6"/>
      <c r="M2940" s="6">
        <v>60000</v>
      </c>
    </row>
    <row r="2941" spans="1:13" ht="30" x14ac:dyDescent="0.25">
      <c r="A2941" s="5" t="s">
        <v>323</v>
      </c>
      <c r="B2941" s="5" t="s">
        <v>35</v>
      </c>
      <c r="C2941" s="5" t="s">
        <v>326</v>
      </c>
      <c r="D2941" s="5" t="s">
        <v>8670</v>
      </c>
      <c r="E2941" s="8" t="s">
        <v>8671</v>
      </c>
      <c r="F2941" s="8" t="s">
        <v>8672</v>
      </c>
      <c r="G2941" s="5" t="s">
        <v>446</v>
      </c>
      <c r="H2941" s="6">
        <v>20153</v>
      </c>
      <c r="I2941" s="6">
        <v>20153</v>
      </c>
      <c r="J2941" s="7">
        <v>1</v>
      </c>
      <c r="K2941" s="6"/>
      <c r="L2941" s="6"/>
      <c r="M2941" s="6">
        <v>20153</v>
      </c>
    </row>
    <row r="2942" spans="1:13" ht="30" x14ac:dyDescent="0.25">
      <c r="A2942" s="5" t="s">
        <v>323</v>
      </c>
      <c r="B2942" s="5" t="s">
        <v>35</v>
      </c>
      <c r="C2942" s="5" t="s">
        <v>326</v>
      </c>
      <c r="D2942" s="5" t="s">
        <v>8673</v>
      </c>
      <c r="E2942" s="8" t="s">
        <v>8674</v>
      </c>
      <c r="F2942" s="8" t="s">
        <v>8675</v>
      </c>
      <c r="G2942" s="5" t="s">
        <v>442</v>
      </c>
      <c r="H2942" s="6">
        <v>60000</v>
      </c>
      <c r="I2942" s="6">
        <v>39300</v>
      </c>
      <c r="J2942" s="7">
        <v>0.65500000000000003</v>
      </c>
      <c r="K2942" s="6"/>
      <c r="L2942" s="6">
        <v>20700</v>
      </c>
      <c r="M2942" s="6">
        <v>60000</v>
      </c>
    </row>
    <row r="2943" spans="1:13" ht="30" x14ac:dyDescent="0.25">
      <c r="A2943" s="5" t="s">
        <v>323</v>
      </c>
      <c r="B2943" s="5" t="s">
        <v>35</v>
      </c>
      <c r="C2943" s="5" t="s">
        <v>326</v>
      </c>
      <c r="D2943" s="5" t="s">
        <v>8676</v>
      </c>
      <c r="E2943" s="8" t="s">
        <v>8677</v>
      </c>
      <c r="F2943" s="8" t="s">
        <v>8678</v>
      </c>
      <c r="G2943" s="5" t="s">
        <v>446</v>
      </c>
      <c r="H2943" s="6">
        <v>60000</v>
      </c>
      <c r="I2943" s="6">
        <v>60000</v>
      </c>
      <c r="J2943" s="7">
        <v>1</v>
      </c>
      <c r="K2943" s="6"/>
      <c r="L2943" s="6"/>
      <c r="M2943" s="6">
        <v>60000</v>
      </c>
    </row>
    <row r="2944" spans="1:13" x14ac:dyDescent="0.25">
      <c r="A2944" s="5" t="s">
        <v>323</v>
      </c>
      <c r="B2944" s="5" t="s">
        <v>35</v>
      </c>
      <c r="C2944" s="5" t="s">
        <v>326</v>
      </c>
      <c r="D2944" s="5" t="s">
        <v>8679</v>
      </c>
      <c r="E2944" s="8" t="s">
        <v>8680</v>
      </c>
      <c r="F2944" s="8" t="s">
        <v>8681</v>
      </c>
      <c r="G2944" s="5" t="s">
        <v>442</v>
      </c>
      <c r="H2944" s="6">
        <v>49260</v>
      </c>
      <c r="I2944" s="6"/>
      <c r="J2944" s="5"/>
      <c r="K2944" s="6"/>
      <c r="L2944" s="6"/>
      <c r="M2944" s="6"/>
    </row>
    <row r="2945" spans="1:13" x14ac:dyDescent="0.25">
      <c r="A2945" s="5" t="s">
        <v>323</v>
      </c>
      <c r="B2945" s="5" t="s">
        <v>35</v>
      </c>
      <c r="C2945" s="5" t="s">
        <v>326</v>
      </c>
      <c r="D2945" s="5" t="s">
        <v>8682</v>
      </c>
      <c r="E2945" s="8" t="s">
        <v>8683</v>
      </c>
      <c r="F2945" s="8" t="s">
        <v>8684</v>
      </c>
      <c r="G2945" s="5" t="s">
        <v>446</v>
      </c>
      <c r="H2945" s="6">
        <v>35482</v>
      </c>
      <c r="I2945" s="6">
        <v>35482</v>
      </c>
      <c r="J2945" s="7">
        <v>1</v>
      </c>
      <c r="K2945" s="6"/>
      <c r="L2945" s="6"/>
      <c r="M2945" s="6">
        <v>35482</v>
      </c>
    </row>
    <row r="2946" spans="1:13" ht="30" x14ac:dyDescent="0.25">
      <c r="A2946" s="5" t="s">
        <v>323</v>
      </c>
      <c r="B2946" s="5" t="s">
        <v>35</v>
      </c>
      <c r="C2946" s="5" t="s">
        <v>326</v>
      </c>
      <c r="D2946" s="5" t="s">
        <v>8685</v>
      </c>
      <c r="E2946" s="8" t="s">
        <v>8686</v>
      </c>
      <c r="F2946" s="8" t="s">
        <v>8687</v>
      </c>
      <c r="G2946" s="5" t="s">
        <v>446</v>
      </c>
      <c r="H2946" s="6">
        <v>51469</v>
      </c>
      <c r="I2946" s="6">
        <v>51469</v>
      </c>
      <c r="J2946" s="7">
        <v>1</v>
      </c>
      <c r="K2946" s="6"/>
      <c r="L2946" s="6"/>
      <c r="M2946" s="6">
        <v>51469</v>
      </c>
    </row>
    <row r="2947" spans="1:13" x14ac:dyDescent="0.25">
      <c r="A2947" s="5" t="s">
        <v>323</v>
      </c>
      <c r="B2947" s="5" t="s">
        <v>35</v>
      </c>
      <c r="C2947" s="5" t="s">
        <v>326</v>
      </c>
      <c r="D2947" s="5" t="s">
        <v>8688</v>
      </c>
      <c r="E2947" s="8" t="s">
        <v>8689</v>
      </c>
      <c r="F2947" s="8" t="s">
        <v>8690</v>
      </c>
      <c r="G2947" s="5" t="s">
        <v>442</v>
      </c>
      <c r="H2947" s="6">
        <v>60000</v>
      </c>
      <c r="I2947" s="6"/>
      <c r="J2947" s="5"/>
      <c r="K2947" s="6"/>
      <c r="L2947" s="6">
        <v>60000</v>
      </c>
      <c r="M2947" s="6">
        <v>60000</v>
      </c>
    </row>
    <row r="2948" spans="1:13" x14ac:dyDescent="0.25">
      <c r="A2948" s="5" t="s">
        <v>323</v>
      </c>
      <c r="B2948" s="5" t="s">
        <v>35</v>
      </c>
      <c r="C2948" s="5" t="s">
        <v>326</v>
      </c>
      <c r="D2948" s="5" t="s">
        <v>8691</v>
      </c>
      <c r="E2948" s="8" t="s">
        <v>8692</v>
      </c>
      <c r="F2948" s="8" t="s">
        <v>8693</v>
      </c>
      <c r="G2948" s="5" t="s">
        <v>442</v>
      </c>
      <c r="H2948" s="6">
        <v>60000</v>
      </c>
      <c r="I2948" s="6"/>
      <c r="J2948" s="5"/>
      <c r="K2948" s="6"/>
      <c r="L2948" s="6"/>
      <c r="M2948" s="6"/>
    </row>
    <row r="2949" spans="1:13" ht="30" x14ac:dyDescent="0.25">
      <c r="A2949" s="5" t="s">
        <v>323</v>
      </c>
      <c r="B2949" s="5" t="s">
        <v>35</v>
      </c>
      <c r="C2949" s="5" t="s">
        <v>326</v>
      </c>
      <c r="D2949" s="5" t="s">
        <v>8694</v>
      </c>
      <c r="E2949" s="8" t="s">
        <v>8695</v>
      </c>
      <c r="F2949" s="8" t="s">
        <v>8696</v>
      </c>
      <c r="G2949" s="5" t="s">
        <v>442</v>
      </c>
      <c r="H2949" s="6">
        <v>20820</v>
      </c>
      <c r="I2949" s="6"/>
      <c r="J2949" s="5"/>
      <c r="K2949" s="6"/>
      <c r="L2949" s="6"/>
      <c r="M2949" s="6"/>
    </row>
    <row r="2950" spans="1:13" ht="45" x14ac:dyDescent="0.25">
      <c r="A2950" s="5" t="s">
        <v>323</v>
      </c>
      <c r="B2950" s="5" t="s">
        <v>35</v>
      </c>
      <c r="C2950" s="5" t="s">
        <v>326</v>
      </c>
      <c r="D2950" s="5" t="s">
        <v>8697</v>
      </c>
      <c r="E2950" s="8" t="s">
        <v>8698</v>
      </c>
      <c r="F2950" s="8" t="s">
        <v>8699</v>
      </c>
      <c r="G2950" s="5" t="s">
        <v>446</v>
      </c>
      <c r="H2950" s="6">
        <v>39060</v>
      </c>
      <c r="I2950" s="6">
        <v>39060</v>
      </c>
      <c r="J2950" s="7">
        <v>1</v>
      </c>
      <c r="K2950" s="6"/>
      <c r="L2950" s="6"/>
      <c r="M2950" s="6">
        <v>39060</v>
      </c>
    </row>
    <row r="2951" spans="1:13" x14ac:dyDescent="0.25">
      <c r="A2951" s="5" t="s">
        <v>323</v>
      </c>
      <c r="B2951" s="5" t="s">
        <v>35</v>
      </c>
      <c r="C2951" s="5" t="s">
        <v>326</v>
      </c>
      <c r="D2951" s="5" t="s">
        <v>8700</v>
      </c>
      <c r="E2951" s="8" t="s">
        <v>8701</v>
      </c>
      <c r="F2951" s="8" t="s">
        <v>8702</v>
      </c>
      <c r="G2951" s="5" t="s">
        <v>442</v>
      </c>
      <c r="H2951" s="6">
        <v>60000</v>
      </c>
      <c r="I2951" s="6">
        <v>27932</v>
      </c>
      <c r="J2951" s="7">
        <v>0.46550000000000002</v>
      </c>
      <c r="K2951" s="6"/>
      <c r="L2951" s="6"/>
      <c r="M2951" s="6">
        <v>27932</v>
      </c>
    </row>
    <row r="2952" spans="1:13" ht="30" x14ac:dyDescent="0.25">
      <c r="A2952" s="5" t="s">
        <v>323</v>
      </c>
      <c r="B2952" s="5" t="s">
        <v>35</v>
      </c>
      <c r="C2952" s="5" t="s">
        <v>326</v>
      </c>
      <c r="D2952" s="5" t="s">
        <v>8703</v>
      </c>
      <c r="E2952" s="8" t="s">
        <v>8704</v>
      </c>
      <c r="F2952" s="8" t="s">
        <v>8705</v>
      </c>
      <c r="G2952" s="5" t="s">
        <v>442</v>
      </c>
      <c r="H2952" s="6">
        <v>21698</v>
      </c>
      <c r="I2952" s="6"/>
      <c r="J2952" s="5"/>
      <c r="K2952" s="6"/>
      <c r="L2952" s="6"/>
      <c r="M2952" s="6"/>
    </row>
    <row r="2953" spans="1:13" x14ac:dyDescent="0.25">
      <c r="A2953" s="5" t="s">
        <v>323</v>
      </c>
      <c r="B2953" s="5" t="s">
        <v>35</v>
      </c>
      <c r="C2953" s="5" t="s">
        <v>326</v>
      </c>
      <c r="D2953" s="5" t="s">
        <v>8706</v>
      </c>
      <c r="E2953" s="8" t="s">
        <v>8707</v>
      </c>
      <c r="F2953" s="8" t="s">
        <v>8708</v>
      </c>
      <c r="G2953" s="5" t="s">
        <v>446</v>
      </c>
      <c r="H2953" s="6">
        <v>25051</v>
      </c>
      <c r="I2953" s="6">
        <v>25051</v>
      </c>
      <c r="J2953" s="7">
        <v>1</v>
      </c>
      <c r="K2953" s="6"/>
      <c r="L2953" s="6"/>
      <c r="M2953" s="6">
        <v>25051</v>
      </c>
    </row>
    <row r="2954" spans="1:13" ht="30" x14ac:dyDescent="0.25">
      <c r="A2954" s="5" t="s">
        <v>323</v>
      </c>
      <c r="B2954" s="5" t="s">
        <v>35</v>
      </c>
      <c r="C2954" s="5" t="s">
        <v>326</v>
      </c>
      <c r="D2954" s="5" t="s">
        <v>8709</v>
      </c>
      <c r="E2954" s="8" t="s">
        <v>8710</v>
      </c>
      <c r="F2954" s="8" t="s">
        <v>5516</v>
      </c>
      <c r="G2954" s="5" t="s">
        <v>442</v>
      </c>
      <c r="H2954" s="6">
        <v>60000</v>
      </c>
      <c r="I2954" s="6"/>
      <c r="J2954" s="5"/>
      <c r="K2954" s="6"/>
      <c r="L2954" s="6"/>
      <c r="M2954" s="6"/>
    </row>
    <row r="2955" spans="1:13" ht="30" x14ac:dyDescent="0.25">
      <c r="A2955" s="5" t="s">
        <v>323</v>
      </c>
      <c r="B2955" s="5" t="s">
        <v>35</v>
      </c>
      <c r="C2955" s="5" t="s">
        <v>326</v>
      </c>
      <c r="D2955" s="5" t="s">
        <v>8711</v>
      </c>
      <c r="E2955" s="8" t="s">
        <v>8712</v>
      </c>
      <c r="F2955" s="8" t="s">
        <v>8713</v>
      </c>
      <c r="G2955" s="5" t="s">
        <v>442</v>
      </c>
      <c r="H2955" s="6">
        <v>59999</v>
      </c>
      <c r="I2955" s="6">
        <v>42000</v>
      </c>
      <c r="J2955" s="7">
        <v>0.7</v>
      </c>
      <c r="K2955" s="6"/>
      <c r="L2955" s="6">
        <v>18000</v>
      </c>
      <c r="M2955" s="6">
        <v>60000</v>
      </c>
    </row>
    <row r="2956" spans="1:13" x14ac:dyDescent="0.25">
      <c r="A2956" s="5" t="s">
        <v>323</v>
      </c>
      <c r="B2956" s="5" t="s">
        <v>35</v>
      </c>
      <c r="C2956" s="5" t="s">
        <v>326</v>
      </c>
      <c r="D2956" s="5" t="s">
        <v>8714</v>
      </c>
      <c r="E2956" s="8" t="s">
        <v>8715</v>
      </c>
      <c r="F2956" s="8" t="s">
        <v>8716</v>
      </c>
      <c r="G2956" s="5" t="s">
        <v>442</v>
      </c>
      <c r="H2956" s="6">
        <v>60000</v>
      </c>
      <c r="I2956" s="6">
        <v>60000</v>
      </c>
      <c r="J2956" s="7">
        <v>1</v>
      </c>
      <c r="K2956" s="6"/>
      <c r="L2956" s="6"/>
      <c r="M2956" s="6">
        <v>60000</v>
      </c>
    </row>
    <row r="2957" spans="1:13" ht="30" x14ac:dyDescent="0.25">
      <c r="A2957" s="5" t="s">
        <v>323</v>
      </c>
      <c r="B2957" s="5" t="s">
        <v>35</v>
      </c>
      <c r="C2957" s="5" t="s">
        <v>326</v>
      </c>
      <c r="D2957" s="5" t="s">
        <v>8717</v>
      </c>
      <c r="E2957" s="8" t="s">
        <v>8718</v>
      </c>
      <c r="F2957" s="8" t="s">
        <v>8719</v>
      </c>
      <c r="G2957" s="5" t="s">
        <v>442</v>
      </c>
      <c r="H2957" s="6">
        <v>32677</v>
      </c>
      <c r="I2957" s="6"/>
      <c r="J2957" s="5"/>
      <c r="K2957" s="6"/>
      <c r="L2957" s="6">
        <v>5997</v>
      </c>
      <c r="M2957" s="6">
        <v>5997</v>
      </c>
    </row>
    <row r="2958" spans="1:13" x14ac:dyDescent="0.25">
      <c r="A2958" s="5" t="s">
        <v>323</v>
      </c>
      <c r="B2958" s="5" t="s">
        <v>35</v>
      </c>
      <c r="C2958" s="5" t="s">
        <v>326</v>
      </c>
      <c r="D2958" s="5" t="s">
        <v>8720</v>
      </c>
      <c r="E2958" s="8" t="s">
        <v>8721</v>
      </c>
      <c r="F2958" s="8" t="s">
        <v>8722</v>
      </c>
      <c r="G2958" s="5" t="s">
        <v>442</v>
      </c>
      <c r="H2958" s="6">
        <v>22200</v>
      </c>
      <c r="I2958" s="6"/>
      <c r="J2958" s="5"/>
      <c r="K2958" s="6"/>
      <c r="L2958" s="6"/>
      <c r="M2958" s="6"/>
    </row>
    <row r="2959" spans="1:13" ht="30" x14ac:dyDescent="0.25">
      <c r="A2959" s="5" t="s">
        <v>323</v>
      </c>
      <c r="B2959" s="5" t="s">
        <v>35</v>
      </c>
      <c r="C2959" s="5" t="s">
        <v>326</v>
      </c>
      <c r="D2959" s="5" t="s">
        <v>8723</v>
      </c>
      <c r="E2959" s="8" t="s">
        <v>8724</v>
      </c>
      <c r="F2959" s="8" t="s">
        <v>8725</v>
      </c>
      <c r="G2959" s="5" t="s">
        <v>446</v>
      </c>
      <c r="H2959" s="6">
        <v>43204</v>
      </c>
      <c r="I2959" s="6">
        <v>43204</v>
      </c>
      <c r="J2959" s="7">
        <v>1</v>
      </c>
      <c r="K2959" s="6"/>
      <c r="L2959" s="6"/>
      <c r="M2959" s="6">
        <v>43204</v>
      </c>
    </row>
    <row r="2960" spans="1:13" ht="30" x14ac:dyDescent="0.25">
      <c r="A2960" s="5" t="s">
        <v>323</v>
      </c>
      <c r="B2960" s="5" t="s">
        <v>35</v>
      </c>
      <c r="C2960" s="5" t="s">
        <v>326</v>
      </c>
      <c r="D2960" s="5" t="s">
        <v>8726</v>
      </c>
      <c r="E2960" s="8" t="s">
        <v>8727</v>
      </c>
      <c r="F2960" s="8" t="s">
        <v>8728</v>
      </c>
      <c r="G2960" s="5" t="s">
        <v>442</v>
      </c>
      <c r="H2960" s="6">
        <v>51600</v>
      </c>
      <c r="I2960" s="6">
        <v>14700</v>
      </c>
      <c r="J2960" s="7">
        <v>0.28489999999999999</v>
      </c>
      <c r="K2960" s="6"/>
      <c r="L2960" s="6">
        <v>36900</v>
      </c>
      <c r="M2960" s="6">
        <v>51600</v>
      </c>
    </row>
    <row r="2961" spans="1:13" x14ac:dyDescent="0.25">
      <c r="A2961" s="5" t="s">
        <v>323</v>
      </c>
      <c r="B2961" s="5" t="s">
        <v>35</v>
      </c>
      <c r="C2961" s="5" t="s">
        <v>326</v>
      </c>
      <c r="D2961" s="5" t="s">
        <v>8729</v>
      </c>
      <c r="E2961" s="8" t="s">
        <v>8730</v>
      </c>
      <c r="F2961" s="8" t="s">
        <v>8731</v>
      </c>
      <c r="G2961" s="5" t="s">
        <v>442</v>
      </c>
      <c r="H2961" s="6">
        <v>56211</v>
      </c>
      <c r="I2961" s="6"/>
      <c r="J2961" s="5"/>
      <c r="K2961" s="6">
        <v>6500</v>
      </c>
      <c r="L2961" s="6">
        <v>17607</v>
      </c>
      <c r="M2961" s="6">
        <v>24107</v>
      </c>
    </row>
    <row r="2962" spans="1:13" ht="30" x14ac:dyDescent="0.25">
      <c r="A2962" s="5" t="s">
        <v>323</v>
      </c>
      <c r="B2962" s="5" t="s">
        <v>35</v>
      </c>
      <c r="C2962" s="5" t="s">
        <v>326</v>
      </c>
      <c r="D2962" s="5" t="s">
        <v>8732</v>
      </c>
      <c r="E2962" s="8" t="s">
        <v>8733</v>
      </c>
      <c r="F2962" s="8" t="s">
        <v>8734</v>
      </c>
      <c r="G2962" s="5" t="s">
        <v>442</v>
      </c>
      <c r="H2962" s="6">
        <v>59973</v>
      </c>
      <c r="I2962" s="6"/>
      <c r="J2962" s="5"/>
      <c r="K2962" s="6"/>
      <c r="L2962" s="6">
        <v>30814</v>
      </c>
      <c r="M2962" s="6">
        <v>30814</v>
      </c>
    </row>
    <row r="2963" spans="1:13" ht="30" x14ac:dyDescent="0.25">
      <c r="A2963" s="5" t="s">
        <v>323</v>
      </c>
      <c r="B2963" s="5" t="s">
        <v>35</v>
      </c>
      <c r="C2963" s="5" t="s">
        <v>326</v>
      </c>
      <c r="D2963" s="5" t="s">
        <v>8735</v>
      </c>
      <c r="E2963" s="8" t="s">
        <v>8736</v>
      </c>
      <c r="F2963" s="8" t="s">
        <v>8737</v>
      </c>
      <c r="G2963" s="5" t="s">
        <v>442</v>
      </c>
      <c r="H2963" s="6">
        <v>32799</v>
      </c>
      <c r="I2963" s="6">
        <v>18045</v>
      </c>
      <c r="J2963" s="7">
        <v>0.55020000000000002</v>
      </c>
      <c r="K2963" s="6"/>
      <c r="L2963" s="6"/>
      <c r="M2963" s="6">
        <v>18045</v>
      </c>
    </row>
    <row r="2964" spans="1:13" x14ac:dyDescent="0.25">
      <c r="A2964" s="5" t="s">
        <v>323</v>
      </c>
      <c r="B2964" s="5" t="s">
        <v>35</v>
      </c>
      <c r="C2964" s="5" t="s">
        <v>326</v>
      </c>
      <c r="D2964" s="5" t="s">
        <v>8738</v>
      </c>
      <c r="E2964" s="8" t="s">
        <v>8739</v>
      </c>
      <c r="F2964" s="8" t="s">
        <v>8740</v>
      </c>
      <c r="G2964" s="5" t="s">
        <v>442</v>
      </c>
      <c r="H2964" s="6">
        <v>58911</v>
      </c>
      <c r="I2964" s="6">
        <v>41238</v>
      </c>
      <c r="J2964" s="7">
        <v>0.7</v>
      </c>
      <c r="K2964" s="6"/>
      <c r="L2964" s="6"/>
      <c r="M2964" s="6">
        <v>41238</v>
      </c>
    </row>
    <row r="2965" spans="1:13" x14ac:dyDescent="0.25">
      <c r="A2965" s="5" t="s">
        <v>323</v>
      </c>
      <c r="B2965" s="5" t="s">
        <v>35</v>
      </c>
      <c r="C2965" s="5" t="s">
        <v>326</v>
      </c>
      <c r="D2965" s="5" t="s">
        <v>8741</v>
      </c>
      <c r="E2965" s="8" t="s">
        <v>8742</v>
      </c>
      <c r="F2965" s="8" t="s">
        <v>8743</v>
      </c>
      <c r="G2965" s="5" t="s">
        <v>442</v>
      </c>
      <c r="H2965" s="6">
        <v>60000</v>
      </c>
      <c r="I2965" s="6"/>
      <c r="J2965" s="5"/>
      <c r="K2965" s="6"/>
      <c r="L2965" s="6"/>
      <c r="M2965" s="6"/>
    </row>
    <row r="2966" spans="1:13" x14ac:dyDescent="0.25">
      <c r="A2966" s="5" t="s">
        <v>323</v>
      </c>
      <c r="B2966" s="5" t="s">
        <v>35</v>
      </c>
      <c r="C2966" s="5" t="s">
        <v>326</v>
      </c>
      <c r="D2966" s="5" t="s">
        <v>8744</v>
      </c>
      <c r="E2966" s="8" t="s">
        <v>8745</v>
      </c>
      <c r="F2966" s="8" t="s">
        <v>8746</v>
      </c>
      <c r="G2966" s="5" t="s">
        <v>446</v>
      </c>
      <c r="H2966" s="6">
        <v>59016</v>
      </c>
      <c r="I2966" s="6">
        <v>59016</v>
      </c>
      <c r="J2966" s="7">
        <v>1</v>
      </c>
      <c r="K2966" s="6"/>
      <c r="L2966" s="6"/>
      <c r="M2966" s="6">
        <v>59016</v>
      </c>
    </row>
    <row r="2967" spans="1:13" ht="30" x14ac:dyDescent="0.25">
      <c r="A2967" s="5" t="s">
        <v>323</v>
      </c>
      <c r="B2967" s="5" t="s">
        <v>35</v>
      </c>
      <c r="C2967" s="5" t="s">
        <v>326</v>
      </c>
      <c r="D2967" s="5" t="s">
        <v>8747</v>
      </c>
      <c r="E2967" s="8" t="s">
        <v>8748</v>
      </c>
      <c r="F2967" s="8" t="s">
        <v>8687</v>
      </c>
      <c r="G2967" s="5" t="s">
        <v>446</v>
      </c>
      <c r="H2967" s="6">
        <v>49303</v>
      </c>
      <c r="I2967" s="6">
        <v>49303</v>
      </c>
      <c r="J2967" s="7">
        <v>1</v>
      </c>
      <c r="K2967" s="6"/>
      <c r="L2967" s="6"/>
      <c r="M2967" s="6">
        <v>49303</v>
      </c>
    </row>
    <row r="2968" spans="1:13" x14ac:dyDescent="0.25">
      <c r="A2968" s="5" t="s">
        <v>323</v>
      </c>
      <c r="B2968" s="5" t="s">
        <v>35</v>
      </c>
      <c r="C2968" s="5" t="s">
        <v>326</v>
      </c>
      <c r="D2968" s="5" t="s">
        <v>8749</v>
      </c>
      <c r="E2968" s="8" t="s">
        <v>8750</v>
      </c>
      <c r="F2968" s="8" t="s">
        <v>8751</v>
      </c>
      <c r="G2968" s="5" t="s">
        <v>442</v>
      </c>
      <c r="H2968" s="6">
        <v>59068</v>
      </c>
      <c r="I2968" s="6"/>
      <c r="J2968" s="5"/>
      <c r="K2968" s="6"/>
      <c r="L2968" s="6"/>
      <c r="M2968" s="6"/>
    </row>
    <row r="2969" spans="1:13" x14ac:dyDescent="0.25">
      <c r="A2969" s="5" t="s">
        <v>323</v>
      </c>
      <c r="B2969" s="5" t="s">
        <v>35</v>
      </c>
      <c r="C2969" s="5" t="s">
        <v>326</v>
      </c>
      <c r="D2969" s="5" t="s">
        <v>8752</v>
      </c>
      <c r="E2969" s="8" t="s">
        <v>8753</v>
      </c>
      <c r="F2969" s="8" t="s">
        <v>8754</v>
      </c>
      <c r="G2969" s="5" t="s">
        <v>442</v>
      </c>
      <c r="H2969" s="6">
        <v>59831</v>
      </c>
      <c r="I2969" s="6"/>
      <c r="J2969" s="5"/>
      <c r="K2969" s="6"/>
      <c r="L2969" s="6"/>
      <c r="M2969" s="6"/>
    </row>
    <row r="2970" spans="1:13" ht="30" x14ac:dyDescent="0.25">
      <c r="A2970" s="5" t="s">
        <v>323</v>
      </c>
      <c r="B2970" s="5" t="s">
        <v>35</v>
      </c>
      <c r="C2970" s="5" t="s">
        <v>326</v>
      </c>
      <c r="D2970" s="5" t="s">
        <v>8755</v>
      </c>
      <c r="E2970" s="8" t="s">
        <v>8756</v>
      </c>
      <c r="F2970" s="8" t="s">
        <v>7060</v>
      </c>
      <c r="G2970" s="5" t="s">
        <v>442</v>
      </c>
      <c r="H2970" s="6">
        <v>60000</v>
      </c>
      <c r="I2970" s="6"/>
      <c r="J2970" s="5"/>
      <c r="K2970" s="6"/>
      <c r="L2970" s="6"/>
      <c r="M2970" s="6"/>
    </row>
    <row r="2971" spans="1:13" x14ac:dyDescent="0.25">
      <c r="A2971" s="5" t="s">
        <v>323</v>
      </c>
      <c r="B2971" s="5" t="s">
        <v>35</v>
      </c>
      <c r="C2971" s="5" t="s">
        <v>326</v>
      </c>
      <c r="D2971" s="5" t="s">
        <v>8757</v>
      </c>
      <c r="E2971" s="8" t="s">
        <v>8758</v>
      </c>
      <c r="F2971" s="8" t="s">
        <v>8759</v>
      </c>
      <c r="G2971" s="5" t="s">
        <v>442</v>
      </c>
      <c r="H2971" s="6">
        <v>60000</v>
      </c>
      <c r="I2971" s="6"/>
      <c r="J2971" s="5"/>
      <c r="K2971" s="6"/>
      <c r="L2971" s="6"/>
      <c r="M2971" s="6"/>
    </row>
    <row r="2972" spans="1:13" ht="30" x14ac:dyDescent="0.25">
      <c r="A2972" s="5" t="s">
        <v>323</v>
      </c>
      <c r="B2972" s="5" t="s">
        <v>35</v>
      </c>
      <c r="C2972" s="5" t="s">
        <v>326</v>
      </c>
      <c r="D2972" s="5" t="s">
        <v>8760</v>
      </c>
      <c r="E2972" s="8" t="s">
        <v>8761</v>
      </c>
      <c r="F2972" s="8" t="s">
        <v>6931</v>
      </c>
      <c r="G2972" s="5" t="s">
        <v>442</v>
      </c>
      <c r="H2972" s="6">
        <v>60000</v>
      </c>
      <c r="I2972" s="6"/>
      <c r="J2972" s="5"/>
      <c r="K2972" s="6"/>
      <c r="L2972" s="6"/>
      <c r="M2972" s="6"/>
    </row>
    <row r="2973" spans="1:13" x14ac:dyDescent="0.25">
      <c r="A2973" s="5" t="s">
        <v>323</v>
      </c>
      <c r="B2973" s="5" t="s">
        <v>35</v>
      </c>
      <c r="C2973" s="5" t="s">
        <v>326</v>
      </c>
      <c r="D2973" s="5" t="s">
        <v>8762</v>
      </c>
      <c r="E2973" s="8" t="s">
        <v>8763</v>
      </c>
      <c r="F2973" s="8" t="s">
        <v>8764</v>
      </c>
      <c r="G2973" s="5" t="s">
        <v>442</v>
      </c>
      <c r="H2973" s="6">
        <v>59681</v>
      </c>
      <c r="I2973" s="6"/>
      <c r="J2973" s="5"/>
      <c r="K2973" s="6"/>
      <c r="L2973" s="6"/>
      <c r="M2973" s="6"/>
    </row>
    <row r="2974" spans="1:13" ht="45" x14ac:dyDescent="0.25">
      <c r="A2974" s="5" t="s">
        <v>323</v>
      </c>
      <c r="B2974" s="5" t="s">
        <v>35</v>
      </c>
      <c r="C2974" s="5" t="s">
        <v>326</v>
      </c>
      <c r="D2974" s="5" t="s">
        <v>8765</v>
      </c>
      <c r="E2974" s="8" t="s">
        <v>8766</v>
      </c>
      <c r="F2974" s="8" t="s">
        <v>8767</v>
      </c>
      <c r="G2974" s="5" t="s">
        <v>442</v>
      </c>
      <c r="H2974" s="6">
        <v>57354</v>
      </c>
      <c r="I2974" s="6"/>
      <c r="J2974" s="5"/>
      <c r="K2974" s="6"/>
      <c r="L2974" s="6"/>
      <c r="M2974" s="6"/>
    </row>
    <row r="2975" spans="1:13" x14ac:dyDescent="0.25">
      <c r="A2975" s="5" t="s">
        <v>323</v>
      </c>
      <c r="B2975" s="5" t="s">
        <v>35</v>
      </c>
      <c r="C2975" s="5" t="s">
        <v>326</v>
      </c>
      <c r="D2975" s="5" t="s">
        <v>8768</v>
      </c>
      <c r="E2975" s="8" t="s">
        <v>8769</v>
      </c>
      <c r="F2975" s="8" t="s">
        <v>8660</v>
      </c>
      <c r="G2975" s="5" t="s">
        <v>442</v>
      </c>
      <c r="H2975" s="6">
        <v>30594</v>
      </c>
      <c r="I2975" s="6"/>
      <c r="J2975" s="5"/>
      <c r="K2975" s="6"/>
      <c r="L2975" s="6"/>
      <c r="M2975" s="6"/>
    </row>
    <row r="2976" spans="1:13" ht="30" x14ac:dyDescent="0.25">
      <c r="A2976" s="5" t="s">
        <v>323</v>
      </c>
      <c r="B2976" s="5" t="s">
        <v>35</v>
      </c>
      <c r="C2976" s="5" t="s">
        <v>326</v>
      </c>
      <c r="D2976" s="5" t="s">
        <v>8770</v>
      </c>
      <c r="E2976" s="8" t="s">
        <v>8771</v>
      </c>
      <c r="F2976" s="8" t="s">
        <v>8772</v>
      </c>
      <c r="G2976" s="5" t="s">
        <v>442</v>
      </c>
      <c r="H2976" s="6">
        <v>59845</v>
      </c>
      <c r="I2976" s="6"/>
      <c r="J2976" s="5"/>
      <c r="K2976" s="6"/>
      <c r="L2976" s="6"/>
      <c r="M2976" s="6"/>
    </row>
    <row r="2977" spans="1:13" ht="30" x14ac:dyDescent="0.25">
      <c r="A2977" s="5" t="s">
        <v>323</v>
      </c>
      <c r="B2977" s="5" t="s">
        <v>35</v>
      </c>
      <c r="C2977" s="5" t="s">
        <v>326</v>
      </c>
      <c r="D2977" s="5" t="s">
        <v>8773</v>
      </c>
      <c r="E2977" s="8" t="s">
        <v>8774</v>
      </c>
      <c r="F2977" s="8" t="s">
        <v>8775</v>
      </c>
      <c r="G2977" s="5" t="s">
        <v>442</v>
      </c>
      <c r="H2977" s="6">
        <v>59970</v>
      </c>
      <c r="I2977" s="6"/>
      <c r="J2977" s="5"/>
      <c r="K2977" s="6"/>
      <c r="L2977" s="6"/>
      <c r="M2977" s="6"/>
    </row>
    <row r="2978" spans="1:13" ht="30" x14ac:dyDescent="0.25">
      <c r="A2978" s="5" t="s">
        <v>323</v>
      </c>
      <c r="B2978" s="5" t="s">
        <v>35</v>
      </c>
      <c r="C2978" s="5" t="s">
        <v>326</v>
      </c>
      <c r="D2978" s="5" t="s">
        <v>8776</v>
      </c>
      <c r="E2978" s="8" t="s">
        <v>8777</v>
      </c>
      <c r="F2978" s="8" t="s">
        <v>8778</v>
      </c>
      <c r="G2978" s="5" t="s">
        <v>442</v>
      </c>
      <c r="H2978" s="6">
        <v>58749</v>
      </c>
      <c r="I2978" s="6"/>
      <c r="J2978" s="5"/>
      <c r="K2978" s="6"/>
      <c r="L2978" s="6"/>
      <c r="M2978" s="6"/>
    </row>
    <row r="2979" spans="1:13" x14ac:dyDescent="0.25">
      <c r="A2979" s="5" t="s">
        <v>323</v>
      </c>
      <c r="B2979" s="5" t="s">
        <v>35</v>
      </c>
      <c r="C2979" s="5" t="s">
        <v>326</v>
      </c>
      <c r="D2979" s="5" t="s">
        <v>8779</v>
      </c>
      <c r="E2979" s="8" t="s">
        <v>8780</v>
      </c>
      <c r="F2979" s="8" t="s">
        <v>8781</v>
      </c>
      <c r="G2979" s="5" t="s">
        <v>442</v>
      </c>
      <c r="H2979" s="6">
        <v>32937</v>
      </c>
      <c r="I2979" s="6"/>
      <c r="J2979" s="5"/>
      <c r="K2979" s="6"/>
      <c r="L2979" s="6"/>
      <c r="M2979" s="6"/>
    </row>
    <row r="2980" spans="1:13" ht="30" x14ac:dyDescent="0.25">
      <c r="A2980" s="5" t="s">
        <v>323</v>
      </c>
      <c r="B2980" s="5" t="s">
        <v>35</v>
      </c>
      <c r="C2980" s="5" t="s">
        <v>328</v>
      </c>
      <c r="D2980" s="5" t="s">
        <v>8782</v>
      </c>
      <c r="E2980" s="8" t="s">
        <v>8783</v>
      </c>
      <c r="F2980" s="8" t="s">
        <v>8784</v>
      </c>
      <c r="G2980" s="5" t="s">
        <v>442</v>
      </c>
      <c r="H2980" s="6">
        <v>5770000</v>
      </c>
      <c r="I2980" s="6">
        <v>1150482</v>
      </c>
      <c r="J2980" s="7">
        <v>0.19939999999999999</v>
      </c>
      <c r="K2980" s="6">
        <v>3862</v>
      </c>
      <c r="L2980" s="6">
        <v>517782</v>
      </c>
      <c r="M2980" s="6">
        <v>1672125</v>
      </c>
    </row>
    <row r="2981" spans="1:13" ht="30" x14ac:dyDescent="0.25">
      <c r="A2981" s="5" t="s">
        <v>323</v>
      </c>
      <c r="B2981" s="5" t="s">
        <v>35</v>
      </c>
      <c r="C2981" s="5" t="s">
        <v>330</v>
      </c>
      <c r="D2981" s="5" t="s">
        <v>8785</v>
      </c>
      <c r="E2981" s="8" t="s">
        <v>8786</v>
      </c>
      <c r="F2981" s="8" t="s">
        <v>8784</v>
      </c>
      <c r="G2981" s="5" t="s">
        <v>442</v>
      </c>
      <c r="H2981" s="6">
        <v>3000000</v>
      </c>
      <c r="I2981" s="6">
        <v>535702</v>
      </c>
      <c r="J2981" s="7">
        <v>0.17860000000000001</v>
      </c>
      <c r="K2981" s="6">
        <v>1934</v>
      </c>
      <c r="L2981" s="6">
        <v>250632</v>
      </c>
      <c r="M2981" s="6">
        <v>788269</v>
      </c>
    </row>
    <row r="2982" spans="1:13" x14ac:dyDescent="0.25">
      <c r="A2982" s="5" t="s">
        <v>323</v>
      </c>
      <c r="B2982" s="5" t="s">
        <v>35</v>
      </c>
      <c r="C2982" s="5" t="s">
        <v>334</v>
      </c>
      <c r="D2982" s="5" t="s">
        <v>8787</v>
      </c>
      <c r="E2982" s="8" t="s">
        <v>8788</v>
      </c>
      <c r="F2982" s="8" t="s">
        <v>835</v>
      </c>
      <c r="G2982" s="5" t="s">
        <v>442</v>
      </c>
      <c r="H2982" s="6">
        <v>104646</v>
      </c>
      <c r="I2982" s="6"/>
      <c r="J2982" s="5"/>
      <c r="K2982" s="6"/>
      <c r="L2982" s="6">
        <v>104646</v>
      </c>
      <c r="M2982" s="6">
        <v>104646</v>
      </c>
    </row>
    <row r="2983" spans="1:13" x14ac:dyDescent="0.25">
      <c r="A2983" s="5" t="s">
        <v>323</v>
      </c>
      <c r="B2983" s="5" t="s">
        <v>35</v>
      </c>
      <c r="C2983" s="5" t="s">
        <v>334</v>
      </c>
      <c r="D2983" s="5" t="s">
        <v>8789</v>
      </c>
      <c r="E2983" s="8" t="s">
        <v>8790</v>
      </c>
      <c r="F2983" s="8" t="s">
        <v>726</v>
      </c>
      <c r="G2983" s="5" t="s">
        <v>442</v>
      </c>
      <c r="H2983" s="6">
        <v>256839</v>
      </c>
      <c r="I2983" s="6"/>
      <c r="J2983" s="5"/>
      <c r="K2983" s="6"/>
      <c r="L2983" s="6">
        <v>256839</v>
      </c>
      <c r="M2983" s="6">
        <v>256839</v>
      </c>
    </row>
    <row r="2984" spans="1:13" x14ac:dyDescent="0.25">
      <c r="A2984" s="5" t="s">
        <v>323</v>
      </c>
      <c r="B2984" s="5" t="s">
        <v>35</v>
      </c>
      <c r="C2984" s="5" t="s">
        <v>334</v>
      </c>
      <c r="D2984" s="5" t="s">
        <v>8791</v>
      </c>
      <c r="E2984" s="8" t="s">
        <v>8792</v>
      </c>
      <c r="F2984" s="8" t="s">
        <v>759</v>
      </c>
      <c r="G2984" s="5" t="s">
        <v>442</v>
      </c>
      <c r="H2984" s="6">
        <v>492859</v>
      </c>
      <c r="I2984" s="6">
        <v>7432</v>
      </c>
      <c r="J2984" s="7">
        <v>1.5100000000000001E-2</v>
      </c>
      <c r="K2984" s="6"/>
      <c r="L2984" s="6">
        <v>400000</v>
      </c>
      <c r="M2984" s="6">
        <v>407432</v>
      </c>
    </row>
    <row r="2985" spans="1:13" ht="30" x14ac:dyDescent="0.25">
      <c r="A2985" s="5" t="s">
        <v>323</v>
      </c>
      <c r="B2985" s="5" t="s">
        <v>35</v>
      </c>
      <c r="C2985" s="5" t="s">
        <v>334</v>
      </c>
      <c r="D2985" s="5" t="s">
        <v>8793</v>
      </c>
      <c r="E2985" s="8" t="s">
        <v>8794</v>
      </c>
      <c r="F2985" s="8" t="s">
        <v>826</v>
      </c>
      <c r="G2985" s="5" t="s">
        <v>442</v>
      </c>
      <c r="H2985" s="6">
        <v>490381</v>
      </c>
      <c r="I2985" s="6"/>
      <c r="J2985" s="5"/>
      <c r="K2985" s="6"/>
      <c r="L2985" s="6">
        <v>390381</v>
      </c>
      <c r="M2985" s="6">
        <v>390381</v>
      </c>
    </row>
    <row r="2986" spans="1:13" x14ac:dyDescent="0.25">
      <c r="A2986" s="5" t="s">
        <v>323</v>
      </c>
      <c r="B2986" s="5" t="s">
        <v>35</v>
      </c>
      <c r="C2986" s="5" t="s">
        <v>334</v>
      </c>
      <c r="D2986" s="5" t="s">
        <v>8795</v>
      </c>
      <c r="E2986" s="8" t="s">
        <v>8796</v>
      </c>
      <c r="F2986" s="8" t="s">
        <v>729</v>
      </c>
      <c r="G2986" s="5" t="s">
        <v>442</v>
      </c>
      <c r="H2986" s="6">
        <v>94738</v>
      </c>
      <c r="I2986" s="6"/>
      <c r="J2986" s="5"/>
      <c r="K2986" s="6"/>
      <c r="L2986" s="6">
        <v>94738</v>
      </c>
      <c r="M2986" s="6">
        <v>94738</v>
      </c>
    </row>
    <row r="2987" spans="1:13" x14ac:dyDescent="0.25">
      <c r="A2987" s="5" t="s">
        <v>323</v>
      </c>
      <c r="B2987" s="5" t="s">
        <v>35</v>
      </c>
      <c r="C2987" s="5" t="s">
        <v>334</v>
      </c>
      <c r="D2987" s="5" t="s">
        <v>8797</v>
      </c>
      <c r="E2987" s="8" t="s">
        <v>8798</v>
      </c>
      <c r="F2987" s="8" t="s">
        <v>681</v>
      </c>
      <c r="G2987" s="5" t="s">
        <v>442</v>
      </c>
      <c r="H2987" s="6">
        <v>253788</v>
      </c>
      <c r="I2987" s="6"/>
      <c r="J2987" s="5"/>
      <c r="K2987" s="6"/>
      <c r="L2987" s="6">
        <v>195000</v>
      </c>
      <c r="M2987" s="6">
        <v>195000</v>
      </c>
    </row>
    <row r="2988" spans="1:13" x14ac:dyDescent="0.25">
      <c r="A2988" s="5" t="s">
        <v>323</v>
      </c>
      <c r="B2988" s="5" t="s">
        <v>35</v>
      </c>
      <c r="C2988" s="5" t="s">
        <v>334</v>
      </c>
      <c r="D2988" s="5" t="s">
        <v>8799</v>
      </c>
      <c r="E2988" s="8" t="s">
        <v>8800</v>
      </c>
      <c r="F2988" s="8" t="s">
        <v>850</v>
      </c>
      <c r="G2988" s="5" t="s">
        <v>442</v>
      </c>
      <c r="H2988" s="6">
        <v>202716</v>
      </c>
      <c r="I2988" s="6"/>
      <c r="J2988" s="5"/>
      <c r="K2988" s="6"/>
      <c r="L2988" s="6">
        <v>202716</v>
      </c>
      <c r="M2988" s="6">
        <v>202716</v>
      </c>
    </row>
    <row r="2989" spans="1:13" x14ac:dyDescent="0.25">
      <c r="A2989" s="5" t="s">
        <v>323</v>
      </c>
      <c r="B2989" s="5" t="s">
        <v>35</v>
      </c>
      <c r="C2989" s="5" t="s">
        <v>334</v>
      </c>
      <c r="D2989" s="5" t="s">
        <v>8801</v>
      </c>
      <c r="E2989" s="8" t="s">
        <v>8802</v>
      </c>
      <c r="F2989" s="8" t="s">
        <v>684</v>
      </c>
      <c r="G2989" s="5" t="s">
        <v>442</v>
      </c>
      <c r="H2989" s="6">
        <v>417386</v>
      </c>
      <c r="I2989" s="6"/>
      <c r="J2989" s="5"/>
      <c r="K2989" s="6"/>
      <c r="L2989" s="6">
        <v>240000</v>
      </c>
      <c r="M2989" s="6">
        <v>240000</v>
      </c>
    </row>
    <row r="2990" spans="1:13" x14ac:dyDescent="0.25">
      <c r="A2990" s="5" t="s">
        <v>323</v>
      </c>
      <c r="B2990" s="5" t="s">
        <v>35</v>
      </c>
      <c r="C2990" s="5" t="s">
        <v>334</v>
      </c>
      <c r="D2990" s="5" t="s">
        <v>8803</v>
      </c>
      <c r="E2990" s="8" t="s">
        <v>8804</v>
      </c>
      <c r="F2990" s="8" t="s">
        <v>690</v>
      </c>
      <c r="G2990" s="5" t="s">
        <v>442</v>
      </c>
      <c r="H2990" s="6">
        <v>269590</v>
      </c>
      <c r="I2990" s="6">
        <v>39881</v>
      </c>
      <c r="J2990" s="7">
        <v>0.1479</v>
      </c>
      <c r="K2990" s="6"/>
      <c r="L2990" s="6">
        <v>189590</v>
      </c>
      <c r="M2990" s="6">
        <v>229471</v>
      </c>
    </row>
    <row r="2991" spans="1:13" x14ac:dyDescent="0.25">
      <c r="A2991" s="5" t="s">
        <v>323</v>
      </c>
      <c r="B2991" s="5" t="s">
        <v>35</v>
      </c>
      <c r="C2991" s="5" t="s">
        <v>334</v>
      </c>
      <c r="D2991" s="5" t="s">
        <v>8805</v>
      </c>
      <c r="E2991" s="8" t="s">
        <v>8806</v>
      </c>
      <c r="F2991" s="8" t="s">
        <v>829</v>
      </c>
      <c r="G2991" s="5" t="s">
        <v>442</v>
      </c>
      <c r="H2991" s="6">
        <v>379113</v>
      </c>
      <c r="I2991" s="6"/>
      <c r="J2991" s="5"/>
      <c r="K2991" s="6"/>
      <c r="L2991" s="6">
        <v>363742</v>
      </c>
      <c r="M2991" s="6">
        <v>363742</v>
      </c>
    </row>
    <row r="2992" spans="1:13" x14ac:dyDescent="0.25">
      <c r="A2992" s="5" t="s">
        <v>323</v>
      </c>
      <c r="B2992" s="5" t="s">
        <v>35</v>
      </c>
      <c r="C2992" s="5" t="s">
        <v>334</v>
      </c>
      <c r="D2992" s="5" t="s">
        <v>8807</v>
      </c>
      <c r="E2992" s="8" t="s">
        <v>8808</v>
      </c>
      <c r="F2992" s="8" t="s">
        <v>684</v>
      </c>
      <c r="G2992" s="5" t="s">
        <v>442</v>
      </c>
      <c r="H2992" s="6">
        <v>500000</v>
      </c>
      <c r="I2992" s="6"/>
      <c r="J2992" s="5"/>
      <c r="K2992" s="6"/>
      <c r="L2992" s="6">
        <v>300000</v>
      </c>
      <c r="M2992" s="6">
        <v>300000</v>
      </c>
    </row>
    <row r="2993" spans="1:13" ht="30" x14ac:dyDescent="0.25">
      <c r="A2993" s="5" t="s">
        <v>323</v>
      </c>
      <c r="B2993" s="5" t="s">
        <v>35</v>
      </c>
      <c r="C2993" s="5" t="s">
        <v>334</v>
      </c>
      <c r="D2993" s="5" t="s">
        <v>8809</v>
      </c>
      <c r="E2993" s="8" t="s">
        <v>8810</v>
      </c>
      <c r="F2993" s="8" t="s">
        <v>663</v>
      </c>
      <c r="G2993" s="5" t="s">
        <v>442</v>
      </c>
      <c r="H2993" s="6">
        <v>496500</v>
      </c>
      <c r="I2993" s="6"/>
      <c r="J2993" s="5"/>
      <c r="K2993" s="6"/>
      <c r="L2993" s="6">
        <v>248250</v>
      </c>
      <c r="M2993" s="6">
        <v>248250</v>
      </c>
    </row>
    <row r="2994" spans="1:13" ht="30" x14ac:dyDescent="0.25">
      <c r="A2994" s="5" t="s">
        <v>323</v>
      </c>
      <c r="B2994" s="5" t="s">
        <v>35</v>
      </c>
      <c r="C2994" s="5" t="s">
        <v>334</v>
      </c>
      <c r="D2994" s="5" t="s">
        <v>8811</v>
      </c>
      <c r="E2994" s="8" t="s">
        <v>8812</v>
      </c>
      <c r="F2994" s="8" t="s">
        <v>756</v>
      </c>
      <c r="G2994" s="5" t="s">
        <v>442</v>
      </c>
      <c r="H2994" s="6">
        <v>175245</v>
      </c>
      <c r="I2994" s="6">
        <v>64493</v>
      </c>
      <c r="J2994" s="7">
        <v>0.36799999999999999</v>
      </c>
      <c r="K2994" s="6"/>
      <c r="L2994" s="6">
        <v>115245</v>
      </c>
      <c r="M2994" s="6">
        <v>179738</v>
      </c>
    </row>
    <row r="2995" spans="1:13" x14ac:dyDescent="0.25">
      <c r="A2995" s="5" t="s">
        <v>323</v>
      </c>
      <c r="B2995" s="5" t="s">
        <v>35</v>
      </c>
      <c r="C2995" s="5" t="s">
        <v>334</v>
      </c>
      <c r="D2995" s="5" t="s">
        <v>8813</v>
      </c>
      <c r="E2995" s="8" t="s">
        <v>8814</v>
      </c>
      <c r="F2995" s="8" t="s">
        <v>871</v>
      </c>
      <c r="G2995" s="5" t="s">
        <v>442</v>
      </c>
      <c r="H2995" s="6">
        <v>65332</v>
      </c>
      <c r="I2995" s="6"/>
      <c r="J2995" s="5"/>
      <c r="K2995" s="6"/>
      <c r="L2995" s="6">
        <v>65332</v>
      </c>
      <c r="M2995" s="6">
        <v>65332</v>
      </c>
    </row>
    <row r="2996" spans="1:13" x14ac:dyDescent="0.25">
      <c r="A2996" s="5" t="s">
        <v>323</v>
      </c>
      <c r="B2996" s="5" t="s">
        <v>35</v>
      </c>
      <c r="C2996" s="5" t="s">
        <v>334</v>
      </c>
      <c r="D2996" s="5" t="s">
        <v>8815</v>
      </c>
      <c r="E2996" s="8" t="s">
        <v>8816</v>
      </c>
      <c r="F2996" s="8" t="s">
        <v>747</v>
      </c>
      <c r="G2996" s="5" t="s">
        <v>442</v>
      </c>
      <c r="H2996" s="6">
        <v>183322</v>
      </c>
      <c r="I2996" s="6">
        <v>13931</v>
      </c>
      <c r="J2996" s="7">
        <v>7.5999999999999998E-2</v>
      </c>
      <c r="K2996" s="6"/>
      <c r="L2996" s="6">
        <v>183322</v>
      </c>
      <c r="M2996" s="6">
        <v>197253</v>
      </c>
    </row>
    <row r="2997" spans="1:13" x14ac:dyDescent="0.25">
      <c r="A2997" s="5" t="s">
        <v>323</v>
      </c>
      <c r="B2997" s="5" t="s">
        <v>35</v>
      </c>
      <c r="C2997" s="5" t="s">
        <v>334</v>
      </c>
      <c r="D2997" s="5" t="s">
        <v>8817</v>
      </c>
      <c r="E2997" s="8" t="s">
        <v>8818</v>
      </c>
      <c r="F2997" s="8" t="s">
        <v>792</v>
      </c>
      <c r="G2997" s="5" t="s">
        <v>446</v>
      </c>
      <c r="H2997" s="6">
        <v>157451</v>
      </c>
      <c r="I2997" s="6">
        <v>157451</v>
      </c>
      <c r="J2997" s="7">
        <v>1</v>
      </c>
      <c r="K2997" s="6"/>
      <c r="L2997" s="6"/>
      <c r="M2997" s="6">
        <v>157451</v>
      </c>
    </row>
    <row r="2998" spans="1:13" ht="30" x14ac:dyDescent="0.25">
      <c r="A2998" s="5" t="s">
        <v>323</v>
      </c>
      <c r="B2998" s="5" t="s">
        <v>35</v>
      </c>
      <c r="C2998" s="5" t="s">
        <v>334</v>
      </c>
      <c r="D2998" s="5" t="s">
        <v>8819</v>
      </c>
      <c r="E2998" s="8" t="s">
        <v>8820</v>
      </c>
      <c r="F2998" s="8" t="s">
        <v>705</v>
      </c>
      <c r="G2998" s="5" t="s">
        <v>442</v>
      </c>
      <c r="H2998" s="6">
        <v>176517</v>
      </c>
      <c r="I2998" s="6"/>
      <c r="J2998" s="5"/>
      <c r="K2998" s="6"/>
      <c r="L2998" s="6">
        <v>88250</v>
      </c>
      <c r="M2998" s="6">
        <v>88250</v>
      </c>
    </row>
    <row r="2999" spans="1:13" x14ac:dyDescent="0.25">
      <c r="A2999" s="5" t="s">
        <v>323</v>
      </c>
      <c r="B2999" s="5" t="s">
        <v>35</v>
      </c>
      <c r="C2999" s="5" t="s">
        <v>334</v>
      </c>
      <c r="D2999" s="5" t="s">
        <v>8821</v>
      </c>
      <c r="E2999" s="8" t="s">
        <v>8822</v>
      </c>
      <c r="F2999" s="8" t="s">
        <v>708</v>
      </c>
      <c r="G2999" s="5" t="s">
        <v>442</v>
      </c>
      <c r="H2999" s="6">
        <v>73018</v>
      </c>
      <c r="I2999" s="6"/>
      <c r="J2999" s="5"/>
      <c r="K2999" s="6"/>
      <c r="L2999" s="6">
        <v>73018</v>
      </c>
      <c r="M2999" s="6">
        <v>73018</v>
      </c>
    </row>
    <row r="3000" spans="1:13" ht="45" x14ac:dyDescent="0.25">
      <c r="A3000" s="5" t="s">
        <v>323</v>
      </c>
      <c r="B3000" s="5" t="s">
        <v>35</v>
      </c>
      <c r="C3000" s="5" t="s">
        <v>334</v>
      </c>
      <c r="D3000" s="5" t="s">
        <v>8823</v>
      </c>
      <c r="E3000" s="8" t="s">
        <v>8824</v>
      </c>
      <c r="F3000" s="8" t="s">
        <v>859</v>
      </c>
      <c r="G3000" s="5" t="s">
        <v>442</v>
      </c>
      <c r="H3000" s="6">
        <v>233694</v>
      </c>
      <c r="I3000" s="6"/>
      <c r="J3000" s="5"/>
      <c r="K3000" s="6"/>
      <c r="L3000" s="6">
        <v>213694</v>
      </c>
      <c r="M3000" s="6">
        <v>213694</v>
      </c>
    </row>
    <row r="3001" spans="1:13" x14ac:dyDescent="0.25">
      <c r="A3001" s="5" t="s">
        <v>323</v>
      </c>
      <c r="B3001" s="5" t="s">
        <v>35</v>
      </c>
      <c r="C3001" s="5" t="s">
        <v>334</v>
      </c>
      <c r="D3001" s="5" t="s">
        <v>8825</v>
      </c>
      <c r="E3001" s="8" t="s">
        <v>8826</v>
      </c>
      <c r="F3001" s="8" t="s">
        <v>717</v>
      </c>
      <c r="G3001" s="5" t="s">
        <v>442</v>
      </c>
      <c r="H3001" s="6">
        <v>464327</v>
      </c>
      <c r="I3001" s="6">
        <v>20955</v>
      </c>
      <c r="J3001" s="7">
        <v>4.5100000000000001E-2</v>
      </c>
      <c r="K3001" s="6">
        <v>129030</v>
      </c>
      <c r="L3001" s="6">
        <v>424327</v>
      </c>
      <c r="M3001" s="6">
        <v>574313</v>
      </c>
    </row>
    <row r="3002" spans="1:13" ht="30" x14ac:dyDescent="0.25">
      <c r="A3002" s="5" t="s">
        <v>323</v>
      </c>
      <c r="B3002" s="5" t="s">
        <v>35</v>
      </c>
      <c r="C3002" s="5" t="s">
        <v>334</v>
      </c>
      <c r="D3002" s="5" t="s">
        <v>8827</v>
      </c>
      <c r="E3002" s="8" t="s">
        <v>8828</v>
      </c>
      <c r="F3002" s="8" t="s">
        <v>773</v>
      </c>
      <c r="G3002" s="5" t="s">
        <v>442</v>
      </c>
      <c r="H3002" s="6">
        <v>395344</v>
      </c>
      <c r="I3002" s="6"/>
      <c r="J3002" s="5"/>
      <c r="K3002" s="6"/>
      <c r="L3002" s="6">
        <v>220000</v>
      </c>
      <c r="M3002" s="6">
        <v>220000</v>
      </c>
    </row>
    <row r="3003" spans="1:13" x14ac:dyDescent="0.25">
      <c r="A3003" s="5" t="s">
        <v>323</v>
      </c>
      <c r="B3003" s="5" t="s">
        <v>35</v>
      </c>
      <c r="C3003" s="5" t="s">
        <v>334</v>
      </c>
      <c r="D3003" s="5" t="s">
        <v>8829</v>
      </c>
      <c r="E3003" s="8" t="s">
        <v>8830</v>
      </c>
      <c r="F3003" s="8" t="s">
        <v>865</v>
      </c>
      <c r="G3003" s="5" t="s">
        <v>442</v>
      </c>
      <c r="H3003" s="6">
        <v>500000</v>
      </c>
      <c r="I3003" s="6"/>
      <c r="J3003" s="5"/>
      <c r="K3003" s="6"/>
      <c r="L3003" s="6">
        <v>336699</v>
      </c>
      <c r="M3003" s="6">
        <v>336699</v>
      </c>
    </row>
    <row r="3004" spans="1:13" x14ac:dyDescent="0.25">
      <c r="A3004" s="5" t="s">
        <v>323</v>
      </c>
      <c r="B3004" s="5" t="s">
        <v>35</v>
      </c>
      <c r="C3004" s="5" t="s">
        <v>334</v>
      </c>
      <c r="D3004" s="5" t="s">
        <v>8831</v>
      </c>
      <c r="E3004" s="8" t="s">
        <v>8832</v>
      </c>
      <c r="F3004" s="8" t="s">
        <v>720</v>
      </c>
      <c r="G3004" s="5" t="s">
        <v>442</v>
      </c>
      <c r="H3004" s="6">
        <v>218100</v>
      </c>
      <c r="I3004" s="6">
        <v>10750</v>
      </c>
      <c r="J3004" s="7">
        <v>4.9299999999999997E-2</v>
      </c>
      <c r="K3004" s="6"/>
      <c r="L3004" s="6">
        <v>157350</v>
      </c>
      <c r="M3004" s="6">
        <v>168100</v>
      </c>
    </row>
    <row r="3005" spans="1:13" x14ac:dyDescent="0.25">
      <c r="A3005" s="5" t="s">
        <v>323</v>
      </c>
      <c r="B3005" s="5" t="s">
        <v>35</v>
      </c>
      <c r="C3005" s="5" t="s">
        <v>334</v>
      </c>
      <c r="D3005" s="5" t="s">
        <v>8833</v>
      </c>
      <c r="E3005" s="8" t="s">
        <v>8834</v>
      </c>
      <c r="F3005" s="8" t="s">
        <v>886</v>
      </c>
      <c r="G3005" s="5" t="s">
        <v>442</v>
      </c>
      <c r="H3005" s="6">
        <v>182645</v>
      </c>
      <c r="I3005" s="6"/>
      <c r="J3005" s="5"/>
      <c r="K3005" s="6"/>
      <c r="L3005" s="6">
        <v>182645</v>
      </c>
      <c r="M3005" s="6">
        <v>182645</v>
      </c>
    </row>
    <row r="3006" spans="1:13" ht="30" x14ac:dyDescent="0.25">
      <c r="A3006" s="5" t="s">
        <v>323</v>
      </c>
      <c r="B3006" s="5" t="s">
        <v>35</v>
      </c>
      <c r="C3006" s="5" t="s">
        <v>334</v>
      </c>
      <c r="D3006" s="5" t="s">
        <v>8835</v>
      </c>
      <c r="E3006" s="8" t="s">
        <v>8836</v>
      </c>
      <c r="F3006" s="8" t="s">
        <v>678</v>
      </c>
      <c r="G3006" s="5" t="s">
        <v>446</v>
      </c>
      <c r="H3006" s="6">
        <v>60515</v>
      </c>
      <c r="I3006" s="6">
        <v>60515</v>
      </c>
      <c r="J3006" s="7">
        <v>1</v>
      </c>
      <c r="K3006" s="6"/>
      <c r="L3006" s="6"/>
      <c r="M3006" s="6">
        <v>60515</v>
      </c>
    </row>
    <row r="3007" spans="1:13" ht="30" x14ac:dyDescent="0.25">
      <c r="A3007" s="5" t="s">
        <v>323</v>
      </c>
      <c r="B3007" s="5" t="s">
        <v>35</v>
      </c>
      <c r="C3007" s="5" t="s">
        <v>334</v>
      </c>
      <c r="D3007" s="5" t="s">
        <v>8837</v>
      </c>
      <c r="E3007" s="8" t="s">
        <v>8838</v>
      </c>
      <c r="F3007" s="8" t="s">
        <v>868</v>
      </c>
      <c r="G3007" s="5" t="s">
        <v>442</v>
      </c>
      <c r="H3007" s="6">
        <v>397589</v>
      </c>
      <c r="I3007" s="6"/>
      <c r="J3007" s="5"/>
      <c r="K3007" s="6"/>
      <c r="L3007" s="6">
        <v>350000</v>
      </c>
      <c r="M3007" s="6">
        <v>350000</v>
      </c>
    </row>
    <row r="3008" spans="1:13" ht="30" x14ac:dyDescent="0.25">
      <c r="A3008" s="5" t="s">
        <v>323</v>
      </c>
      <c r="B3008" s="5" t="s">
        <v>35</v>
      </c>
      <c r="C3008" s="5" t="s">
        <v>334</v>
      </c>
      <c r="D3008" s="5" t="s">
        <v>8839</v>
      </c>
      <c r="E3008" s="8" t="s">
        <v>8840</v>
      </c>
      <c r="F3008" s="8" t="s">
        <v>856</v>
      </c>
      <c r="G3008" s="5" t="s">
        <v>446</v>
      </c>
      <c r="H3008" s="6">
        <v>125119</v>
      </c>
      <c r="I3008" s="6">
        <v>125119</v>
      </c>
      <c r="J3008" s="7">
        <v>1</v>
      </c>
      <c r="K3008" s="6"/>
      <c r="L3008" s="6"/>
      <c r="M3008" s="6">
        <v>125119</v>
      </c>
    </row>
    <row r="3009" spans="1:13" x14ac:dyDescent="0.25">
      <c r="A3009" s="5" t="s">
        <v>323</v>
      </c>
      <c r="B3009" s="5" t="s">
        <v>35</v>
      </c>
      <c r="C3009" s="5" t="s">
        <v>334</v>
      </c>
      <c r="D3009" s="5" t="s">
        <v>8841</v>
      </c>
      <c r="E3009" s="8" t="s">
        <v>8842</v>
      </c>
      <c r="F3009" s="8" t="s">
        <v>759</v>
      </c>
      <c r="G3009" s="5" t="s">
        <v>442</v>
      </c>
      <c r="H3009" s="6">
        <v>356654</v>
      </c>
      <c r="I3009" s="6">
        <v>3833</v>
      </c>
      <c r="J3009" s="7">
        <v>1.0699999999999999E-2</v>
      </c>
      <c r="K3009" s="6"/>
      <c r="L3009" s="6"/>
      <c r="M3009" s="6">
        <v>3833</v>
      </c>
    </row>
    <row r="3010" spans="1:13" ht="30" x14ac:dyDescent="0.25">
      <c r="A3010" s="5" t="s">
        <v>323</v>
      </c>
      <c r="B3010" s="5" t="s">
        <v>35</v>
      </c>
      <c r="C3010" s="5" t="s">
        <v>334</v>
      </c>
      <c r="D3010" s="5" t="s">
        <v>8843</v>
      </c>
      <c r="E3010" s="8" t="s">
        <v>8844</v>
      </c>
      <c r="F3010" s="8" t="s">
        <v>838</v>
      </c>
      <c r="G3010" s="5" t="s">
        <v>442</v>
      </c>
      <c r="H3010" s="6">
        <v>315000</v>
      </c>
      <c r="I3010" s="6"/>
      <c r="J3010" s="5"/>
      <c r="K3010" s="6"/>
      <c r="L3010" s="6">
        <v>105000</v>
      </c>
      <c r="M3010" s="6">
        <v>105000</v>
      </c>
    </row>
    <row r="3011" spans="1:13" x14ac:dyDescent="0.25">
      <c r="A3011" s="5" t="s">
        <v>323</v>
      </c>
      <c r="B3011" s="5" t="s">
        <v>35</v>
      </c>
      <c r="C3011" s="5" t="s">
        <v>334</v>
      </c>
      <c r="D3011" s="5" t="s">
        <v>8845</v>
      </c>
      <c r="E3011" s="8" t="s">
        <v>8846</v>
      </c>
      <c r="F3011" s="8" t="s">
        <v>675</v>
      </c>
      <c r="G3011" s="5" t="s">
        <v>442</v>
      </c>
      <c r="H3011" s="6">
        <v>434534</v>
      </c>
      <c r="I3011" s="6"/>
      <c r="J3011" s="5"/>
      <c r="K3011" s="6"/>
      <c r="L3011" s="6">
        <v>384534</v>
      </c>
      <c r="M3011" s="6">
        <v>384534</v>
      </c>
    </row>
    <row r="3012" spans="1:13" ht="30" x14ac:dyDescent="0.25">
      <c r="A3012" s="5" t="s">
        <v>323</v>
      </c>
      <c r="B3012" s="5" t="s">
        <v>35</v>
      </c>
      <c r="C3012" s="5" t="s">
        <v>334</v>
      </c>
      <c r="D3012" s="5" t="s">
        <v>8847</v>
      </c>
      <c r="E3012" s="8" t="s">
        <v>8848</v>
      </c>
      <c r="F3012" s="8" t="s">
        <v>783</v>
      </c>
      <c r="G3012" s="5" t="s">
        <v>442</v>
      </c>
      <c r="H3012" s="6">
        <v>87374</v>
      </c>
      <c r="I3012" s="6"/>
      <c r="J3012" s="5"/>
      <c r="K3012" s="6"/>
      <c r="L3012" s="6">
        <v>87374</v>
      </c>
      <c r="M3012" s="6">
        <v>87374</v>
      </c>
    </row>
    <row r="3013" spans="1:13" x14ac:dyDescent="0.25">
      <c r="A3013" s="5" t="s">
        <v>323</v>
      </c>
      <c r="B3013" s="5" t="s">
        <v>35</v>
      </c>
      <c r="C3013" s="5" t="s">
        <v>334</v>
      </c>
      <c r="D3013" s="5" t="s">
        <v>8849</v>
      </c>
      <c r="E3013" s="8" t="s">
        <v>8850</v>
      </c>
      <c r="F3013" s="8" t="s">
        <v>672</v>
      </c>
      <c r="G3013" s="5" t="s">
        <v>442</v>
      </c>
      <c r="H3013" s="6">
        <v>253831</v>
      </c>
      <c r="I3013" s="6"/>
      <c r="J3013" s="5"/>
      <c r="K3013" s="6"/>
      <c r="L3013" s="6">
        <v>172000</v>
      </c>
      <c r="M3013" s="6">
        <v>172000</v>
      </c>
    </row>
    <row r="3014" spans="1:13" ht="30" x14ac:dyDescent="0.25">
      <c r="A3014" s="5" t="s">
        <v>323</v>
      </c>
      <c r="B3014" s="5" t="s">
        <v>35</v>
      </c>
      <c r="C3014" s="5" t="s">
        <v>334</v>
      </c>
      <c r="D3014" s="5" t="s">
        <v>8851</v>
      </c>
      <c r="E3014" s="8" t="s">
        <v>8852</v>
      </c>
      <c r="F3014" s="8" t="s">
        <v>815</v>
      </c>
      <c r="G3014" s="5" t="s">
        <v>442</v>
      </c>
      <c r="H3014" s="6">
        <v>500000</v>
      </c>
      <c r="I3014" s="6"/>
      <c r="J3014" s="5"/>
      <c r="K3014" s="6"/>
      <c r="L3014" s="6">
        <v>500000</v>
      </c>
      <c r="M3014" s="6">
        <v>500000</v>
      </c>
    </row>
    <row r="3015" spans="1:13" x14ac:dyDescent="0.25">
      <c r="A3015" s="5" t="s">
        <v>323</v>
      </c>
      <c r="B3015" s="5" t="s">
        <v>35</v>
      </c>
      <c r="C3015" s="5" t="s">
        <v>334</v>
      </c>
      <c r="D3015" s="5" t="s">
        <v>8853</v>
      </c>
      <c r="E3015" s="8" t="s">
        <v>8854</v>
      </c>
      <c r="F3015" s="8" t="s">
        <v>720</v>
      </c>
      <c r="G3015" s="5" t="s">
        <v>442</v>
      </c>
      <c r="H3015" s="6">
        <v>363058</v>
      </c>
      <c r="I3015" s="6">
        <v>41830</v>
      </c>
      <c r="J3015" s="7">
        <v>0.1152</v>
      </c>
      <c r="K3015" s="6"/>
      <c r="L3015" s="6">
        <v>313058</v>
      </c>
      <c r="M3015" s="6">
        <v>354888</v>
      </c>
    </row>
    <row r="3016" spans="1:13" ht="30" x14ac:dyDescent="0.25">
      <c r="A3016" s="5" t="s">
        <v>323</v>
      </c>
      <c r="B3016" s="5" t="s">
        <v>35</v>
      </c>
      <c r="C3016" s="5" t="s">
        <v>334</v>
      </c>
      <c r="D3016" s="5" t="s">
        <v>8855</v>
      </c>
      <c r="E3016" s="8" t="s">
        <v>8856</v>
      </c>
      <c r="F3016" s="8" t="s">
        <v>744</v>
      </c>
      <c r="G3016" s="5" t="s">
        <v>442</v>
      </c>
      <c r="H3016" s="6">
        <v>194371</v>
      </c>
      <c r="I3016" s="6"/>
      <c r="J3016" s="5"/>
      <c r="K3016" s="6"/>
      <c r="L3016" s="6">
        <v>192395</v>
      </c>
      <c r="M3016" s="6">
        <v>192395</v>
      </c>
    </row>
    <row r="3017" spans="1:13" x14ac:dyDescent="0.25">
      <c r="A3017" s="5" t="s">
        <v>323</v>
      </c>
      <c r="B3017" s="5" t="s">
        <v>35</v>
      </c>
      <c r="C3017" s="5" t="s">
        <v>334</v>
      </c>
      <c r="D3017" s="5" t="s">
        <v>8857</v>
      </c>
      <c r="E3017" s="8" t="s">
        <v>8858</v>
      </c>
      <c r="F3017" s="8" t="s">
        <v>886</v>
      </c>
      <c r="G3017" s="5" t="s">
        <v>442</v>
      </c>
      <c r="H3017" s="6">
        <v>128403</v>
      </c>
      <c r="I3017" s="6"/>
      <c r="J3017" s="5"/>
      <c r="K3017" s="6"/>
      <c r="L3017" s="6">
        <v>65000</v>
      </c>
      <c r="M3017" s="6">
        <v>65000</v>
      </c>
    </row>
    <row r="3018" spans="1:13" ht="30" x14ac:dyDescent="0.25">
      <c r="A3018" s="5" t="s">
        <v>323</v>
      </c>
      <c r="B3018" s="5" t="s">
        <v>35</v>
      </c>
      <c r="C3018" s="5" t="s">
        <v>340</v>
      </c>
      <c r="D3018" s="5" t="s">
        <v>8859</v>
      </c>
      <c r="E3018" s="8" t="s">
        <v>8860</v>
      </c>
      <c r="F3018" s="8" t="s">
        <v>773</v>
      </c>
      <c r="G3018" s="5" t="s">
        <v>446</v>
      </c>
      <c r="H3018" s="6">
        <v>22680</v>
      </c>
      <c r="I3018" s="6">
        <v>22680</v>
      </c>
      <c r="J3018" s="7">
        <v>1</v>
      </c>
      <c r="K3018" s="6"/>
      <c r="L3018" s="6"/>
      <c r="M3018" s="6">
        <v>22680</v>
      </c>
    </row>
    <row r="3019" spans="1:13" x14ac:dyDescent="0.25">
      <c r="A3019" s="5" t="s">
        <v>323</v>
      </c>
      <c r="B3019" s="5" t="s">
        <v>35</v>
      </c>
      <c r="C3019" s="5" t="s">
        <v>340</v>
      </c>
      <c r="D3019" s="5" t="s">
        <v>8861</v>
      </c>
      <c r="E3019" s="8" t="s">
        <v>8862</v>
      </c>
      <c r="F3019" s="8" t="s">
        <v>720</v>
      </c>
      <c r="G3019" s="5" t="s">
        <v>442</v>
      </c>
      <c r="H3019" s="6">
        <v>24612</v>
      </c>
      <c r="I3019" s="6">
        <v>24612</v>
      </c>
      <c r="J3019" s="7">
        <v>1</v>
      </c>
      <c r="K3019" s="6"/>
      <c r="L3019" s="6"/>
      <c r="M3019" s="6">
        <v>24612</v>
      </c>
    </row>
    <row r="3020" spans="1:13" x14ac:dyDescent="0.25">
      <c r="A3020" s="5" t="s">
        <v>323</v>
      </c>
      <c r="B3020" s="5" t="s">
        <v>35</v>
      </c>
      <c r="C3020" s="5" t="s">
        <v>340</v>
      </c>
      <c r="D3020" s="5" t="s">
        <v>8863</v>
      </c>
      <c r="E3020" s="8" t="s">
        <v>8864</v>
      </c>
      <c r="F3020" s="8" t="s">
        <v>720</v>
      </c>
      <c r="G3020" s="5" t="s">
        <v>442</v>
      </c>
      <c r="H3020" s="6">
        <v>20916</v>
      </c>
      <c r="I3020" s="6">
        <v>20916</v>
      </c>
      <c r="J3020" s="7">
        <v>1</v>
      </c>
      <c r="K3020" s="6"/>
      <c r="L3020" s="6"/>
      <c r="M3020" s="6">
        <v>20916</v>
      </c>
    </row>
    <row r="3021" spans="1:13" ht="30" x14ac:dyDescent="0.25">
      <c r="A3021" s="5" t="s">
        <v>323</v>
      </c>
      <c r="B3021" s="5" t="s">
        <v>35</v>
      </c>
      <c r="C3021" s="5" t="s">
        <v>340</v>
      </c>
      <c r="D3021" s="5" t="s">
        <v>8865</v>
      </c>
      <c r="E3021" s="8" t="s">
        <v>8866</v>
      </c>
      <c r="F3021" s="8" t="s">
        <v>778</v>
      </c>
      <c r="G3021" s="5" t="s">
        <v>446</v>
      </c>
      <c r="H3021" s="6">
        <v>13389</v>
      </c>
      <c r="I3021" s="6">
        <v>13389</v>
      </c>
      <c r="J3021" s="7">
        <v>1</v>
      </c>
      <c r="K3021" s="6"/>
      <c r="L3021" s="6"/>
      <c r="M3021" s="6">
        <v>13389</v>
      </c>
    </row>
    <row r="3022" spans="1:13" ht="30" x14ac:dyDescent="0.25">
      <c r="A3022" s="5" t="s">
        <v>323</v>
      </c>
      <c r="B3022" s="5" t="s">
        <v>35</v>
      </c>
      <c r="C3022" s="5" t="s">
        <v>340</v>
      </c>
      <c r="D3022" s="5" t="s">
        <v>8867</v>
      </c>
      <c r="E3022" s="8" t="s">
        <v>8868</v>
      </c>
      <c r="F3022" s="8" t="s">
        <v>8869</v>
      </c>
      <c r="G3022" s="5" t="s">
        <v>446</v>
      </c>
      <c r="H3022" s="6">
        <v>7523</v>
      </c>
      <c r="I3022" s="6">
        <v>7523</v>
      </c>
      <c r="J3022" s="7">
        <v>1</v>
      </c>
      <c r="K3022" s="6"/>
      <c r="L3022" s="6"/>
      <c r="M3022" s="6">
        <v>7523</v>
      </c>
    </row>
    <row r="3023" spans="1:13" ht="30" x14ac:dyDescent="0.25">
      <c r="A3023" s="5" t="s">
        <v>323</v>
      </c>
      <c r="B3023" s="5" t="s">
        <v>35</v>
      </c>
      <c r="C3023" s="5" t="s">
        <v>340</v>
      </c>
      <c r="D3023" s="5" t="s">
        <v>8870</v>
      </c>
      <c r="E3023" s="8" t="s">
        <v>8871</v>
      </c>
      <c r="F3023" s="8" t="s">
        <v>778</v>
      </c>
      <c r="G3023" s="5" t="s">
        <v>446</v>
      </c>
      <c r="H3023" s="6">
        <v>13952</v>
      </c>
      <c r="I3023" s="6">
        <v>13952</v>
      </c>
      <c r="J3023" s="7">
        <v>1</v>
      </c>
      <c r="K3023" s="6"/>
      <c r="L3023" s="6"/>
      <c r="M3023" s="6">
        <v>13952</v>
      </c>
    </row>
    <row r="3024" spans="1:13" ht="30" x14ac:dyDescent="0.25">
      <c r="A3024" s="5" t="s">
        <v>323</v>
      </c>
      <c r="B3024" s="5" t="s">
        <v>35</v>
      </c>
      <c r="C3024" s="5" t="s">
        <v>340</v>
      </c>
      <c r="D3024" s="5" t="s">
        <v>8872</v>
      </c>
      <c r="E3024" s="8" t="s">
        <v>8873</v>
      </c>
      <c r="F3024" s="8" t="s">
        <v>744</v>
      </c>
      <c r="G3024" s="5" t="s">
        <v>442</v>
      </c>
      <c r="H3024" s="6">
        <v>21000</v>
      </c>
      <c r="I3024" s="6">
        <v>21000</v>
      </c>
      <c r="J3024" s="7">
        <v>1</v>
      </c>
      <c r="K3024" s="6"/>
      <c r="L3024" s="6"/>
      <c r="M3024" s="6">
        <v>21000</v>
      </c>
    </row>
    <row r="3025" spans="1:13" ht="30" x14ac:dyDescent="0.25">
      <c r="A3025" s="5" t="s">
        <v>323</v>
      </c>
      <c r="B3025" s="5" t="s">
        <v>35</v>
      </c>
      <c r="C3025" s="5" t="s">
        <v>340</v>
      </c>
      <c r="D3025" s="5" t="s">
        <v>8874</v>
      </c>
      <c r="E3025" s="8" t="s">
        <v>8875</v>
      </c>
      <c r="F3025" s="8" t="s">
        <v>669</v>
      </c>
      <c r="G3025" s="5" t="s">
        <v>442</v>
      </c>
      <c r="H3025" s="6">
        <v>50000</v>
      </c>
      <c r="I3025" s="6">
        <v>50000</v>
      </c>
      <c r="J3025" s="7">
        <v>1</v>
      </c>
      <c r="K3025" s="6"/>
      <c r="L3025" s="6">
        <v>50000</v>
      </c>
      <c r="M3025" s="6">
        <v>100000</v>
      </c>
    </row>
    <row r="3026" spans="1:13" ht="30" x14ac:dyDescent="0.25">
      <c r="A3026" s="5" t="s">
        <v>323</v>
      </c>
      <c r="B3026" s="5" t="s">
        <v>35</v>
      </c>
      <c r="C3026" s="5" t="s">
        <v>340</v>
      </c>
      <c r="D3026" s="5" t="s">
        <v>8876</v>
      </c>
      <c r="E3026" s="8" t="s">
        <v>8877</v>
      </c>
      <c r="F3026" s="8" t="s">
        <v>702</v>
      </c>
      <c r="G3026" s="5" t="s">
        <v>446</v>
      </c>
      <c r="H3026" s="6">
        <v>46200</v>
      </c>
      <c r="I3026" s="6">
        <v>46200</v>
      </c>
      <c r="J3026" s="7">
        <v>1</v>
      </c>
      <c r="K3026" s="6"/>
      <c r="L3026" s="6"/>
      <c r="M3026" s="6">
        <v>46200</v>
      </c>
    </row>
    <row r="3027" spans="1:13" ht="30" x14ac:dyDescent="0.25">
      <c r="A3027" s="5" t="s">
        <v>323</v>
      </c>
      <c r="B3027" s="5" t="s">
        <v>35</v>
      </c>
      <c r="C3027" s="5" t="s">
        <v>340</v>
      </c>
      <c r="D3027" s="5" t="s">
        <v>8878</v>
      </c>
      <c r="E3027" s="8" t="s">
        <v>8879</v>
      </c>
      <c r="F3027" s="8" t="s">
        <v>720</v>
      </c>
      <c r="G3027" s="5" t="s">
        <v>442</v>
      </c>
      <c r="H3027" s="6">
        <v>999950</v>
      </c>
      <c r="I3027" s="6">
        <v>124261</v>
      </c>
      <c r="J3027" s="7">
        <v>0.12429999999999999</v>
      </c>
      <c r="K3027" s="6"/>
      <c r="L3027" s="6">
        <v>599950</v>
      </c>
      <c r="M3027" s="6">
        <v>724211</v>
      </c>
    </row>
    <row r="3028" spans="1:13" ht="30" x14ac:dyDescent="0.25">
      <c r="A3028" s="5" t="s">
        <v>323</v>
      </c>
      <c r="B3028" s="5" t="s">
        <v>35</v>
      </c>
      <c r="C3028" s="5" t="s">
        <v>340</v>
      </c>
      <c r="D3028" s="5" t="s">
        <v>8880</v>
      </c>
      <c r="E3028" s="8" t="s">
        <v>8881</v>
      </c>
      <c r="F3028" s="8" t="s">
        <v>844</v>
      </c>
      <c r="G3028" s="5" t="s">
        <v>442</v>
      </c>
      <c r="H3028" s="6">
        <v>994350</v>
      </c>
      <c r="I3028" s="6"/>
      <c r="J3028" s="5"/>
      <c r="K3028" s="6"/>
      <c r="L3028" s="6">
        <v>994350</v>
      </c>
      <c r="M3028" s="6">
        <v>994350</v>
      </c>
    </row>
    <row r="3029" spans="1:13" x14ac:dyDescent="0.25">
      <c r="A3029" s="5" t="s">
        <v>323</v>
      </c>
      <c r="B3029" s="5" t="s">
        <v>35</v>
      </c>
      <c r="C3029" s="5" t="s">
        <v>340</v>
      </c>
      <c r="D3029" s="5" t="s">
        <v>8882</v>
      </c>
      <c r="E3029" s="8" t="s">
        <v>8883</v>
      </c>
      <c r="F3029" s="8" t="s">
        <v>886</v>
      </c>
      <c r="G3029" s="5" t="s">
        <v>442</v>
      </c>
      <c r="H3029" s="6">
        <v>408484</v>
      </c>
      <c r="I3029" s="6"/>
      <c r="J3029" s="5"/>
      <c r="K3029" s="6"/>
      <c r="L3029" s="6"/>
      <c r="M3029" s="6"/>
    </row>
    <row r="3030" spans="1:13" x14ac:dyDescent="0.25">
      <c r="A3030" s="5" t="s">
        <v>323</v>
      </c>
      <c r="B3030" s="5" t="s">
        <v>35</v>
      </c>
      <c r="C3030" s="5" t="s">
        <v>340</v>
      </c>
      <c r="D3030" s="5" t="s">
        <v>8884</v>
      </c>
      <c r="E3030" s="8" t="s">
        <v>8885</v>
      </c>
      <c r="F3030" s="8" t="s">
        <v>865</v>
      </c>
      <c r="G3030" s="5" t="s">
        <v>442</v>
      </c>
      <c r="H3030" s="6">
        <v>2126402</v>
      </c>
      <c r="I3030" s="6"/>
      <c r="J3030" s="5"/>
      <c r="K3030" s="6"/>
      <c r="L3030" s="6">
        <v>329390</v>
      </c>
      <c r="M3030" s="6">
        <v>329390</v>
      </c>
    </row>
    <row r="3031" spans="1:13" ht="30" x14ac:dyDescent="0.25">
      <c r="A3031" s="5" t="s">
        <v>323</v>
      </c>
      <c r="B3031" s="5" t="s">
        <v>35</v>
      </c>
      <c r="C3031" s="5" t="s">
        <v>340</v>
      </c>
      <c r="D3031" s="5" t="s">
        <v>8886</v>
      </c>
      <c r="E3031" s="8" t="s">
        <v>8887</v>
      </c>
      <c r="F3031" s="8" t="s">
        <v>759</v>
      </c>
      <c r="G3031" s="5" t="s">
        <v>442</v>
      </c>
      <c r="H3031" s="6">
        <v>1219251</v>
      </c>
      <c r="I3031" s="6">
        <v>18177</v>
      </c>
      <c r="J3031" s="7">
        <v>1.49E-2</v>
      </c>
      <c r="K3031" s="6"/>
      <c r="L3031" s="6">
        <v>292500</v>
      </c>
      <c r="M3031" s="6">
        <v>310677</v>
      </c>
    </row>
    <row r="3032" spans="1:13" x14ac:dyDescent="0.25">
      <c r="A3032" s="5" t="s">
        <v>323</v>
      </c>
      <c r="B3032" s="5" t="s">
        <v>35</v>
      </c>
      <c r="C3032" s="5" t="s">
        <v>340</v>
      </c>
      <c r="D3032" s="5" t="s">
        <v>8888</v>
      </c>
      <c r="E3032" s="8" t="s">
        <v>8889</v>
      </c>
      <c r="F3032" s="8" t="s">
        <v>720</v>
      </c>
      <c r="G3032" s="5" t="s">
        <v>442</v>
      </c>
      <c r="H3032" s="6">
        <v>1500000</v>
      </c>
      <c r="I3032" s="6"/>
      <c r="J3032" s="5"/>
      <c r="K3032" s="6"/>
      <c r="L3032" s="6">
        <v>1500000</v>
      </c>
      <c r="M3032" s="6">
        <v>1500000</v>
      </c>
    </row>
    <row r="3033" spans="1:13" x14ac:dyDescent="0.25">
      <c r="A3033" s="5" t="s">
        <v>323</v>
      </c>
      <c r="B3033" s="5" t="s">
        <v>35</v>
      </c>
      <c r="C3033" s="5" t="s">
        <v>340</v>
      </c>
      <c r="D3033" s="5" t="s">
        <v>8890</v>
      </c>
      <c r="E3033" s="8" t="s">
        <v>8891</v>
      </c>
      <c r="F3033" s="8" t="s">
        <v>702</v>
      </c>
      <c r="G3033" s="5" t="s">
        <v>442</v>
      </c>
      <c r="H3033" s="6">
        <v>19180</v>
      </c>
      <c r="I3033" s="6"/>
      <c r="J3033" s="5"/>
      <c r="K3033" s="6"/>
      <c r="L3033" s="6"/>
      <c r="M3033" s="6"/>
    </row>
    <row r="3034" spans="1:13" x14ac:dyDescent="0.25">
      <c r="A3034" s="5" t="s">
        <v>323</v>
      </c>
      <c r="B3034" s="5" t="s">
        <v>35</v>
      </c>
      <c r="C3034" s="5" t="s">
        <v>340</v>
      </c>
      <c r="D3034" s="5" t="s">
        <v>8892</v>
      </c>
      <c r="E3034" s="8" t="s">
        <v>8893</v>
      </c>
      <c r="F3034" s="8" t="s">
        <v>720</v>
      </c>
      <c r="G3034" s="5" t="s">
        <v>442</v>
      </c>
      <c r="H3034" s="6">
        <v>1500000</v>
      </c>
      <c r="I3034" s="6"/>
      <c r="J3034" s="5"/>
      <c r="K3034" s="6"/>
      <c r="L3034" s="6">
        <v>103788</v>
      </c>
      <c r="M3034" s="6">
        <v>103788</v>
      </c>
    </row>
    <row r="3035" spans="1:13" x14ac:dyDescent="0.25">
      <c r="A3035" s="5" t="s">
        <v>323</v>
      </c>
      <c r="B3035" s="5" t="s">
        <v>35</v>
      </c>
      <c r="C3035" s="5" t="s">
        <v>340</v>
      </c>
      <c r="D3035" s="5" t="s">
        <v>8894</v>
      </c>
      <c r="E3035" s="8" t="s">
        <v>8895</v>
      </c>
      <c r="F3035" s="8" t="s">
        <v>720</v>
      </c>
      <c r="G3035" s="5" t="s">
        <v>442</v>
      </c>
      <c r="H3035" s="6">
        <v>273252</v>
      </c>
      <c r="I3035" s="6"/>
      <c r="J3035" s="5"/>
      <c r="K3035" s="6"/>
      <c r="L3035" s="6">
        <v>120000</v>
      </c>
      <c r="M3035" s="6">
        <v>120000</v>
      </c>
    </row>
    <row r="3036" spans="1:13" ht="30" x14ac:dyDescent="0.25">
      <c r="A3036" s="5" t="s">
        <v>323</v>
      </c>
      <c r="B3036" s="5" t="s">
        <v>35</v>
      </c>
      <c r="C3036" s="5" t="s">
        <v>340</v>
      </c>
      <c r="D3036" s="5" t="s">
        <v>8896</v>
      </c>
      <c r="E3036" s="8" t="s">
        <v>8897</v>
      </c>
      <c r="F3036" s="8" t="s">
        <v>8898</v>
      </c>
      <c r="G3036" s="5" t="s">
        <v>442</v>
      </c>
      <c r="H3036" s="6">
        <v>259597</v>
      </c>
      <c r="I3036" s="6"/>
      <c r="J3036" s="5"/>
      <c r="K3036" s="6"/>
      <c r="L3036" s="6"/>
      <c r="M3036" s="6"/>
    </row>
    <row r="3037" spans="1:13" ht="45" x14ac:dyDescent="0.25">
      <c r="A3037" s="5" t="s">
        <v>323</v>
      </c>
      <c r="B3037" s="5" t="s">
        <v>35</v>
      </c>
      <c r="C3037" s="5" t="s">
        <v>345</v>
      </c>
      <c r="D3037" s="5" t="s">
        <v>8899</v>
      </c>
      <c r="E3037" s="8" t="s">
        <v>8900</v>
      </c>
      <c r="F3037" s="8" t="s">
        <v>783</v>
      </c>
      <c r="G3037" s="5" t="s">
        <v>446</v>
      </c>
      <c r="H3037" s="6">
        <v>11928</v>
      </c>
      <c r="I3037" s="6">
        <v>11928</v>
      </c>
      <c r="J3037" s="7">
        <v>1</v>
      </c>
      <c r="K3037" s="6"/>
      <c r="L3037" s="6"/>
      <c r="M3037" s="6">
        <v>11928</v>
      </c>
    </row>
    <row r="3038" spans="1:13" ht="30" x14ac:dyDescent="0.25">
      <c r="A3038" s="5" t="s">
        <v>323</v>
      </c>
      <c r="B3038" s="5" t="s">
        <v>35</v>
      </c>
      <c r="C3038" s="5" t="s">
        <v>345</v>
      </c>
      <c r="D3038" s="5" t="s">
        <v>8901</v>
      </c>
      <c r="E3038" s="8" t="s">
        <v>8902</v>
      </c>
      <c r="F3038" s="8" t="s">
        <v>5830</v>
      </c>
      <c r="G3038" s="5" t="s">
        <v>446</v>
      </c>
      <c r="H3038" s="6">
        <v>20511</v>
      </c>
      <c r="I3038" s="6">
        <v>20511</v>
      </c>
      <c r="J3038" s="7">
        <v>1</v>
      </c>
      <c r="K3038" s="6"/>
      <c r="L3038" s="6"/>
      <c r="M3038" s="6">
        <v>20511</v>
      </c>
    </row>
    <row r="3039" spans="1:13" ht="30" x14ac:dyDescent="0.25">
      <c r="A3039" s="5" t="s">
        <v>323</v>
      </c>
      <c r="B3039" s="5" t="s">
        <v>35</v>
      </c>
      <c r="C3039" s="5" t="s">
        <v>345</v>
      </c>
      <c r="D3039" s="5" t="s">
        <v>8903</v>
      </c>
      <c r="E3039" s="8" t="s">
        <v>8904</v>
      </c>
      <c r="F3039" s="8" t="s">
        <v>675</v>
      </c>
      <c r="G3039" s="5" t="s">
        <v>446</v>
      </c>
      <c r="H3039" s="6">
        <v>28904</v>
      </c>
      <c r="I3039" s="6">
        <v>28904</v>
      </c>
      <c r="J3039" s="7">
        <v>1</v>
      </c>
      <c r="K3039" s="6"/>
      <c r="L3039" s="6"/>
      <c r="M3039" s="6">
        <v>28904</v>
      </c>
    </row>
    <row r="3040" spans="1:13" ht="45" x14ac:dyDescent="0.25">
      <c r="A3040" s="5" t="s">
        <v>323</v>
      </c>
      <c r="B3040" s="5" t="s">
        <v>35</v>
      </c>
      <c r="C3040" s="5" t="s">
        <v>345</v>
      </c>
      <c r="D3040" s="5" t="s">
        <v>8905</v>
      </c>
      <c r="E3040" s="8" t="s">
        <v>8906</v>
      </c>
      <c r="F3040" s="8" t="s">
        <v>759</v>
      </c>
      <c r="G3040" s="5" t="s">
        <v>446</v>
      </c>
      <c r="H3040" s="6">
        <v>10651</v>
      </c>
      <c r="I3040" s="6">
        <v>10651</v>
      </c>
      <c r="J3040" s="7">
        <v>1</v>
      </c>
      <c r="K3040" s="6"/>
      <c r="L3040" s="6"/>
      <c r="M3040" s="6">
        <v>10651</v>
      </c>
    </row>
    <row r="3041" spans="1:13" x14ac:dyDescent="0.25">
      <c r="A3041" s="5" t="s">
        <v>323</v>
      </c>
      <c r="B3041" s="5" t="s">
        <v>35</v>
      </c>
      <c r="C3041" s="5" t="s">
        <v>345</v>
      </c>
      <c r="D3041" s="5" t="s">
        <v>8907</v>
      </c>
      <c r="E3041" s="8" t="s">
        <v>8908</v>
      </c>
      <c r="F3041" s="8" t="s">
        <v>8556</v>
      </c>
      <c r="G3041" s="5" t="s">
        <v>446</v>
      </c>
      <c r="H3041" s="6">
        <v>22106</v>
      </c>
      <c r="I3041" s="6">
        <v>22106</v>
      </c>
      <c r="J3041" s="7">
        <v>1</v>
      </c>
      <c r="K3041" s="6"/>
      <c r="L3041" s="6"/>
      <c r="M3041" s="6">
        <v>22106</v>
      </c>
    </row>
    <row r="3042" spans="1:13" x14ac:dyDescent="0.25">
      <c r="A3042" s="5" t="s">
        <v>323</v>
      </c>
      <c r="B3042" s="5" t="s">
        <v>35</v>
      </c>
      <c r="C3042" s="5" t="s">
        <v>345</v>
      </c>
      <c r="D3042" s="5" t="s">
        <v>8909</v>
      </c>
      <c r="E3042" s="8" t="s">
        <v>8910</v>
      </c>
      <c r="F3042" s="8" t="s">
        <v>8525</v>
      </c>
      <c r="G3042" s="5" t="s">
        <v>446</v>
      </c>
      <c r="H3042" s="6">
        <v>31441</v>
      </c>
      <c r="I3042" s="6">
        <v>31441</v>
      </c>
      <c r="J3042" s="7">
        <v>1</v>
      </c>
      <c r="K3042" s="6"/>
      <c r="L3042" s="6"/>
      <c r="M3042" s="6">
        <v>31441</v>
      </c>
    </row>
    <row r="3043" spans="1:13" ht="30" x14ac:dyDescent="0.25">
      <c r="A3043" s="5" t="s">
        <v>323</v>
      </c>
      <c r="B3043" s="5" t="s">
        <v>35</v>
      </c>
      <c r="C3043" s="5" t="s">
        <v>345</v>
      </c>
      <c r="D3043" s="5" t="s">
        <v>8911</v>
      </c>
      <c r="E3043" s="8" t="s">
        <v>8912</v>
      </c>
      <c r="F3043" s="8" t="s">
        <v>8572</v>
      </c>
      <c r="G3043" s="5" t="s">
        <v>446</v>
      </c>
      <c r="H3043" s="6">
        <v>37800</v>
      </c>
      <c r="I3043" s="6">
        <v>37800</v>
      </c>
      <c r="J3043" s="7">
        <v>1</v>
      </c>
      <c r="K3043" s="6"/>
      <c r="L3043" s="6"/>
      <c r="M3043" s="6">
        <v>37800</v>
      </c>
    </row>
    <row r="3044" spans="1:13" x14ac:dyDescent="0.25">
      <c r="A3044" s="5" t="s">
        <v>323</v>
      </c>
      <c r="B3044" s="5" t="s">
        <v>35</v>
      </c>
      <c r="C3044" s="5" t="s">
        <v>345</v>
      </c>
      <c r="D3044" s="5" t="s">
        <v>8913</v>
      </c>
      <c r="E3044" s="8" t="s">
        <v>8914</v>
      </c>
      <c r="F3044" s="8" t="s">
        <v>871</v>
      </c>
      <c r="G3044" s="5" t="s">
        <v>446</v>
      </c>
      <c r="H3044" s="6">
        <v>41916</v>
      </c>
      <c r="I3044" s="6">
        <v>41916</v>
      </c>
      <c r="J3044" s="7">
        <v>1</v>
      </c>
      <c r="K3044" s="6"/>
      <c r="L3044" s="6"/>
      <c r="M3044" s="6">
        <v>41916</v>
      </c>
    </row>
    <row r="3045" spans="1:13" ht="30" x14ac:dyDescent="0.25">
      <c r="A3045" s="5" t="s">
        <v>323</v>
      </c>
      <c r="B3045" s="5" t="s">
        <v>35</v>
      </c>
      <c r="C3045" s="5" t="s">
        <v>345</v>
      </c>
      <c r="D3045" s="5" t="s">
        <v>8915</v>
      </c>
      <c r="E3045" s="8" t="s">
        <v>8916</v>
      </c>
      <c r="F3045" s="8" t="s">
        <v>786</v>
      </c>
      <c r="G3045" s="5" t="s">
        <v>446</v>
      </c>
      <c r="H3045" s="6">
        <v>26600</v>
      </c>
      <c r="I3045" s="6">
        <v>26600</v>
      </c>
      <c r="J3045" s="7">
        <v>1</v>
      </c>
      <c r="K3045" s="6"/>
      <c r="L3045" s="6"/>
      <c r="M3045" s="6">
        <v>26600</v>
      </c>
    </row>
    <row r="3046" spans="1:13" ht="30" x14ac:dyDescent="0.25">
      <c r="A3046" s="5" t="s">
        <v>323</v>
      </c>
      <c r="B3046" s="5" t="s">
        <v>35</v>
      </c>
      <c r="C3046" s="5" t="s">
        <v>345</v>
      </c>
      <c r="D3046" s="5" t="s">
        <v>8917</v>
      </c>
      <c r="E3046" s="8" t="s">
        <v>8918</v>
      </c>
      <c r="F3046" s="8" t="s">
        <v>835</v>
      </c>
      <c r="G3046" s="5" t="s">
        <v>446</v>
      </c>
      <c r="H3046" s="6">
        <v>7000</v>
      </c>
      <c r="I3046" s="6">
        <v>7000</v>
      </c>
      <c r="J3046" s="7">
        <v>1</v>
      </c>
      <c r="K3046" s="6"/>
      <c r="L3046" s="6"/>
      <c r="M3046" s="6">
        <v>7000</v>
      </c>
    </row>
    <row r="3047" spans="1:13" ht="45" x14ac:dyDescent="0.25">
      <c r="A3047" s="5" t="s">
        <v>323</v>
      </c>
      <c r="B3047" s="5" t="s">
        <v>35</v>
      </c>
      <c r="C3047" s="5" t="s">
        <v>345</v>
      </c>
      <c r="D3047" s="5" t="s">
        <v>8919</v>
      </c>
      <c r="E3047" s="8" t="s">
        <v>8920</v>
      </c>
      <c r="F3047" s="8" t="s">
        <v>919</v>
      </c>
      <c r="G3047" s="5" t="s">
        <v>442</v>
      </c>
      <c r="H3047" s="6">
        <v>1244092</v>
      </c>
      <c r="I3047" s="6">
        <v>529369</v>
      </c>
      <c r="J3047" s="7">
        <v>0.42549999999999999</v>
      </c>
      <c r="K3047" s="6"/>
      <c r="L3047" s="6">
        <v>83300</v>
      </c>
      <c r="M3047" s="6">
        <v>612669</v>
      </c>
    </row>
    <row r="3048" spans="1:13" ht="60" x14ac:dyDescent="0.25">
      <c r="A3048" s="5" t="s">
        <v>323</v>
      </c>
      <c r="B3048" s="5" t="s">
        <v>35</v>
      </c>
      <c r="C3048" s="5" t="s">
        <v>345</v>
      </c>
      <c r="D3048" s="5" t="s">
        <v>8921</v>
      </c>
      <c r="E3048" s="8" t="s">
        <v>8922</v>
      </c>
      <c r="F3048" s="8" t="s">
        <v>8357</v>
      </c>
      <c r="G3048" s="5" t="s">
        <v>446</v>
      </c>
      <c r="H3048" s="6">
        <v>12432</v>
      </c>
      <c r="I3048" s="6">
        <v>12432</v>
      </c>
      <c r="J3048" s="7">
        <v>1</v>
      </c>
      <c r="K3048" s="6"/>
      <c r="L3048" s="6"/>
      <c r="M3048" s="6">
        <v>12432</v>
      </c>
    </row>
    <row r="3049" spans="1:13" ht="60" x14ac:dyDescent="0.25">
      <c r="A3049" s="5" t="s">
        <v>323</v>
      </c>
      <c r="B3049" s="5" t="s">
        <v>35</v>
      </c>
      <c r="C3049" s="5" t="s">
        <v>345</v>
      </c>
      <c r="D3049" s="5" t="s">
        <v>8923</v>
      </c>
      <c r="E3049" s="8" t="s">
        <v>8924</v>
      </c>
      <c r="F3049" s="8" t="s">
        <v>681</v>
      </c>
      <c r="G3049" s="5" t="s">
        <v>446</v>
      </c>
      <c r="H3049" s="6">
        <v>10752</v>
      </c>
      <c r="I3049" s="6">
        <v>10752</v>
      </c>
      <c r="J3049" s="7">
        <v>1</v>
      </c>
      <c r="K3049" s="6"/>
      <c r="L3049" s="6"/>
      <c r="M3049" s="6">
        <v>10752</v>
      </c>
    </row>
    <row r="3050" spans="1:13" ht="30" x14ac:dyDescent="0.25">
      <c r="A3050" s="5" t="s">
        <v>323</v>
      </c>
      <c r="B3050" s="5" t="s">
        <v>35</v>
      </c>
      <c r="C3050" s="5" t="s">
        <v>345</v>
      </c>
      <c r="D3050" s="5" t="s">
        <v>8925</v>
      </c>
      <c r="E3050" s="8" t="s">
        <v>8926</v>
      </c>
      <c r="F3050" s="8" t="s">
        <v>681</v>
      </c>
      <c r="G3050" s="5" t="s">
        <v>446</v>
      </c>
      <c r="H3050" s="6">
        <v>9521</v>
      </c>
      <c r="I3050" s="6">
        <v>9521</v>
      </c>
      <c r="J3050" s="7">
        <v>1</v>
      </c>
      <c r="K3050" s="6"/>
      <c r="L3050" s="6"/>
      <c r="M3050" s="6">
        <v>9521</v>
      </c>
    </row>
    <row r="3051" spans="1:13" ht="30" x14ac:dyDescent="0.25">
      <c r="A3051" s="5" t="s">
        <v>323</v>
      </c>
      <c r="B3051" s="5" t="s">
        <v>35</v>
      </c>
      <c r="C3051" s="5" t="s">
        <v>345</v>
      </c>
      <c r="D3051" s="5" t="s">
        <v>8927</v>
      </c>
      <c r="E3051" s="8" t="s">
        <v>8928</v>
      </c>
      <c r="F3051" s="8" t="s">
        <v>8516</v>
      </c>
      <c r="G3051" s="5" t="s">
        <v>446</v>
      </c>
      <c r="H3051" s="6">
        <v>18026</v>
      </c>
      <c r="I3051" s="6">
        <v>18026</v>
      </c>
      <c r="J3051" s="7">
        <v>1</v>
      </c>
      <c r="K3051" s="6"/>
      <c r="L3051" s="6"/>
      <c r="M3051" s="6">
        <v>18026</v>
      </c>
    </row>
    <row r="3052" spans="1:13" ht="30" x14ac:dyDescent="0.25">
      <c r="A3052" s="5" t="s">
        <v>323</v>
      </c>
      <c r="B3052" s="5" t="s">
        <v>35</v>
      </c>
      <c r="C3052" s="5" t="s">
        <v>345</v>
      </c>
      <c r="D3052" s="5" t="s">
        <v>8929</v>
      </c>
      <c r="E3052" s="8" t="s">
        <v>8930</v>
      </c>
      <c r="F3052" s="8" t="s">
        <v>5830</v>
      </c>
      <c r="G3052" s="5" t="s">
        <v>442</v>
      </c>
      <c r="H3052" s="6">
        <v>2914220</v>
      </c>
      <c r="I3052" s="6">
        <v>684795</v>
      </c>
      <c r="J3052" s="7">
        <v>0.23499999999999999</v>
      </c>
      <c r="K3052" s="6"/>
      <c r="L3052" s="6">
        <v>1049000</v>
      </c>
      <c r="M3052" s="6">
        <v>1733795</v>
      </c>
    </row>
    <row r="3053" spans="1:13" ht="45" x14ac:dyDescent="0.25">
      <c r="A3053" s="5" t="s">
        <v>323</v>
      </c>
      <c r="B3053" s="5" t="s">
        <v>35</v>
      </c>
      <c r="C3053" s="5" t="s">
        <v>345</v>
      </c>
      <c r="D3053" s="5" t="s">
        <v>8931</v>
      </c>
      <c r="E3053" s="8" t="s">
        <v>8932</v>
      </c>
      <c r="F3053" s="8" t="s">
        <v>464</v>
      </c>
      <c r="G3053" s="5" t="s">
        <v>442</v>
      </c>
      <c r="H3053" s="6">
        <v>378347</v>
      </c>
      <c r="I3053" s="6">
        <v>131479</v>
      </c>
      <c r="J3053" s="7">
        <v>0.34749999999999998</v>
      </c>
      <c r="K3053" s="6"/>
      <c r="L3053" s="6">
        <v>75211</v>
      </c>
      <c r="M3053" s="6">
        <v>206690</v>
      </c>
    </row>
    <row r="3054" spans="1:13" ht="45" x14ac:dyDescent="0.25">
      <c r="A3054" s="5" t="s">
        <v>323</v>
      </c>
      <c r="B3054" s="5" t="s">
        <v>35</v>
      </c>
      <c r="C3054" s="5" t="s">
        <v>345</v>
      </c>
      <c r="D3054" s="5" t="s">
        <v>8933</v>
      </c>
      <c r="E3054" s="8" t="s">
        <v>8934</v>
      </c>
      <c r="F3054" s="8" t="s">
        <v>8525</v>
      </c>
      <c r="G3054" s="5" t="s">
        <v>442</v>
      </c>
      <c r="H3054" s="6">
        <v>986319</v>
      </c>
      <c r="I3054" s="6">
        <v>235882</v>
      </c>
      <c r="J3054" s="7">
        <v>0.2392</v>
      </c>
      <c r="K3054" s="6"/>
      <c r="L3054" s="6">
        <v>534251</v>
      </c>
      <c r="M3054" s="6">
        <v>770133</v>
      </c>
    </row>
    <row r="3055" spans="1:13" ht="30" x14ac:dyDescent="0.25">
      <c r="A3055" s="5" t="s">
        <v>323</v>
      </c>
      <c r="B3055" s="5" t="s">
        <v>35</v>
      </c>
      <c r="C3055" s="5" t="s">
        <v>345</v>
      </c>
      <c r="D3055" s="5" t="s">
        <v>8935</v>
      </c>
      <c r="E3055" s="8" t="s">
        <v>8936</v>
      </c>
      <c r="F3055" s="8" t="s">
        <v>8357</v>
      </c>
      <c r="G3055" s="5" t="s">
        <v>446</v>
      </c>
      <c r="H3055" s="6">
        <v>16212</v>
      </c>
      <c r="I3055" s="6">
        <v>16212</v>
      </c>
      <c r="J3055" s="7">
        <v>1</v>
      </c>
      <c r="K3055" s="6"/>
      <c r="L3055" s="6"/>
      <c r="M3055" s="6">
        <v>16212</v>
      </c>
    </row>
    <row r="3056" spans="1:13" ht="30" x14ac:dyDescent="0.25">
      <c r="A3056" s="5" t="s">
        <v>323</v>
      </c>
      <c r="B3056" s="5" t="s">
        <v>35</v>
      </c>
      <c r="C3056" s="5" t="s">
        <v>345</v>
      </c>
      <c r="D3056" s="5" t="s">
        <v>8937</v>
      </c>
      <c r="E3056" s="8" t="s">
        <v>8938</v>
      </c>
      <c r="F3056" s="8" t="s">
        <v>8525</v>
      </c>
      <c r="G3056" s="5" t="s">
        <v>442</v>
      </c>
      <c r="H3056" s="6">
        <v>786487</v>
      </c>
      <c r="I3056" s="6">
        <v>272940</v>
      </c>
      <c r="J3056" s="7">
        <v>0.34699999999999998</v>
      </c>
      <c r="K3056" s="6"/>
      <c r="L3056" s="6">
        <v>362110</v>
      </c>
      <c r="M3056" s="6">
        <v>635050</v>
      </c>
    </row>
    <row r="3057" spans="1:13" ht="30" x14ac:dyDescent="0.25">
      <c r="A3057" s="5" t="s">
        <v>323</v>
      </c>
      <c r="B3057" s="5" t="s">
        <v>35</v>
      </c>
      <c r="C3057" s="5" t="s">
        <v>345</v>
      </c>
      <c r="D3057" s="5" t="s">
        <v>8939</v>
      </c>
      <c r="E3057" s="8" t="s">
        <v>8940</v>
      </c>
      <c r="F3057" s="8" t="s">
        <v>8516</v>
      </c>
      <c r="G3057" s="5" t="s">
        <v>442</v>
      </c>
      <c r="H3057" s="6">
        <v>2999999</v>
      </c>
      <c r="I3057" s="6">
        <v>1296650</v>
      </c>
      <c r="J3057" s="7">
        <v>0.43219999999999997</v>
      </c>
      <c r="K3057" s="6">
        <v>183109</v>
      </c>
      <c r="L3057" s="6">
        <v>516865</v>
      </c>
      <c r="M3057" s="6">
        <v>1996624</v>
      </c>
    </row>
    <row r="3058" spans="1:13" ht="30" x14ac:dyDescent="0.25">
      <c r="A3058" s="5" t="s">
        <v>323</v>
      </c>
      <c r="B3058" s="5" t="s">
        <v>35</v>
      </c>
      <c r="C3058" s="5" t="s">
        <v>345</v>
      </c>
      <c r="D3058" s="5" t="s">
        <v>8941</v>
      </c>
      <c r="E3058" s="8" t="s">
        <v>8942</v>
      </c>
      <c r="F3058" s="8" t="s">
        <v>663</v>
      </c>
      <c r="G3058" s="5" t="s">
        <v>446</v>
      </c>
      <c r="H3058" s="6">
        <v>8421</v>
      </c>
      <c r="I3058" s="6">
        <v>8421</v>
      </c>
      <c r="J3058" s="7">
        <v>1</v>
      </c>
      <c r="K3058" s="6"/>
      <c r="L3058" s="6"/>
      <c r="M3058" s="6">
        <v>8421</v>
      </c>
    </row>
    <row r="3059" spans="1:13" ht="30" x14ac:dyDescent="0.25">
      <c r="A3059" s="5" t="s">
        <v>323</v>
      </c>
      <c r="B3059" s="5" t="s">
        <v>35</v>
      </c>
      <c r="C3059" s="5" t="s">
        <v>345</v>
      </c>
      <c r="D3059" s="5" t="s">
        <v>8943</v>
      </c>
      <c r="E3059" s="8" t="s">
        <v>8944</v>
      </c>
      <c r="F3059" s="8" t="s">
        <v>868</v>
      </c>
      <c r="G3059" s="5" t="s">
        <v>442</v>
      </c>
      <c r="H3059" s="6">
        <v>602419</v>
      </c>
      <c r="I3059" s="6">
        <v>20621</v>
      </c>
      <c r="J3059" s="7">
        <v>3.4200000000000001E-2</v>
      </c>
      <c r="K3059" s="6">
        <v>10383</v>
      </c>
      <c r="L3059" s="6">
        <v>540000</v>
      </c>
      <c r="M3059" s="6">
        <v>571003</v>
      </c>
    </row>
    <row r="3060" spans="1:13" ht="30" x14ac:dyDescent="0.25">
      <c r="A3060" s="5" t="s">
        <v>323</v>
      </c>
      <c r="B3060" s="5" t="s">
        <v>35</v>
      </c>
      <c r="C3060" s="5" t="s">
        <v>345</v>
      </c>
      <c r="D3060" s="5" t="s">
        <v>8945</v>
      </c>
      <c r="E3060" s="8" t="s">
        <v>8946</v>
      </c>
      <c r="F3060" s="8" t="s">
        <v>8534</v>
      </c>
      <c r="G3060" s="5" t="s">
        <v>446</v>
      </c>
      <c r="H3060" s="6">
        <v>24276</v>
      </c>
      <c r="I3060" s="6">
        <v>24276</v>
      </c>
      <c r="J3060" s="7">
        <v>1</v>
      </c>
      <c r="K3060" s="6"/>
      <c r="L3060" s="6"/>
      <c r="M3060" s="6">
        <v>24276</v>
      </c>
    </row>
    <row r="3061" spans="1:13" ht="45" x14ac:dyDescent="0.25">
      <c r="A3061" s="5" t="s">
        <v>323</v>
      </c>
      <c r="B3061" s="5" t="s">
        <v>35</v>
      </c>
      <c r="C3061" s="5" t="s">
        <v>345</v>
      </c>
      <c r="D3061" s="5" t="s">
        <v>8947</v>
      </c>
      <c r="E3061" s="8" t="s">
        <v>8948</v>
      </c>
      <c r="F3061" s="8" t="s">
        <v>8528</v>
      </c>
      <c r="G3061" s="5" t="s">
        <v>446</v>
      </c>
      <c r="H3061" s="6">
        <v>17535</v>
      </c>
      <c r="I3061" s="6">
        <v>17535</v>
      </c>
      <c r="J3061" s="7">
        <v>1</v>
      </c>
      <c r="K3061" s="6"/>
      <c r="L3061" s="6"/>
      <c r="M3061" s="6">
        <v>17535</v>
      </c>
    </row>
    <row r="3062" spans="1:13" ht="30" x14ac:dyDescent="0.25">
      <c r="A3062" s="5" t="s">
        <v>323</v>
      </c>
      <c r="B3062" s="5" t="s">
        <v>35</v>
      </c>
      <c r="C3062" s="5" t="s">
        <v>345</v>
      </c>
      <c r="D3062" s="5" t="s">
        <v>8949</v>
      </c>
      <c r="E3062" s="8" t="s">
        <v>8950</v>
      </c>
      <c r="F3062" s="8" t="s">
        <v>681</v>
      </c>
      <c r="G3062" s="5" t="s">
        <v>442</v>
      </c>
      <c r="H3062" s="6">
        <v>1484202</v>
      </c>
      <c r="I3062" s="6">
        <v>575470</v>
      </c>
      <c r="J3062" s="7">
        <v>0.38769999999999999</v>
      </c>
      <c r="K3062" s="6"/>
      <c r="L3062" s="6">
        <v>387798</v>
      </c>
      <c r="M3062" s="6">
        <v>963268</v>
      </c>
    </row>
    <row r="3063" spans="1:13" ht="30" x14ac:dyDescent="0.25">
      <c r="A3063" s="5" t="s">
        <v>323</v>
      </c>
      <c r="B3063" s="5" t="s">
        <v>35</v>
      </c>
      <c r="C3063" s="5" t="s">
        <v>345</v>
      </c>
      <c r="D3063" s="5" t="s">
        <v>8951</v>
      </c>
      <c r="E3063" s="8" t="s">
        <v>8952</v>
      </c>
      <c r="F3063" s="8" t="s">
        <v>8572</v>
      </c>
      <c r="G3063" s="5" t="s">
        <v>446</v>
      </c>
      <c r="H3063" s="6">
        <v>24990</v>
      </c>
      <c r="I3063" s="6">
        <v>24990</v>
      </c>
      <c r="J3063" s="7">
        <v>1</v>
      </c>
      <c r="K3063" s="6"/>
      <c r="L3063" s="6"/>
      <c r="M3063" s="6">
        <v>24990</v>
      </c>
    </row>
    <row r="3064" spans="1:13" ht="30" x14ac:dyDescent="0.25">
      <c r="A3064" s="5" t="s">
        <v>323</v>
      </c>
      <c r="B3064" s="5" t="s">
        <v>35</v>
      </c>
      <c r="C3064" s="5" t="s">
        <v>345</v>
      </c>
      <c r="D3064" s="5" t="s">
        <v>8953</v>
      </c>
      <c r="E3064" s="8" t="s">
        <v>8954</v>
      </c>
      <c r="F3064" s="8" t="s">
        <v>8357</v>
      </c>
      <c r="G3064" s="5" t="s">
        <v>442</v>
      </c>
      <c r="H3064" s="6">
        <v>1709071</v>
      </c>
      <c r="I3064" s="6">
        <v>517384</v>
      </c>
      <c r="J3064" s="7">
        <v>0.30270000000000002</v>
      </c>
      <c r="K3064" s="6"/>
      <c r="L3064" s="6">
        <v>240411</v>
      </c>
      <c r="M3064" s="6">
        <v>757795</v>
      </c>
    </row>
    <row r="3065" spans="1:13" ht="45" x14ac:dyDescent="0.25">
      <c r="A3065" s="5" t="s">
        <v>323</v>
      </c>
      <c r="B3065" s="5" t="s">
        <v>35</v>
      </c>
      <c r="C3065" s="5" t="s">
        <v>345</v>
      </c>
      <c r="D3065" s="5" t="s">
        <v>8955</v>
      </c>
      <c r="E3065" s="8" t="s">
        <v>8956</v>
      </c>
      <c r="F3065" s="8" t="s">
        <v>919</v>
      </c>
      <c r="G3065" s="5" t="s">
        <v>442</v>
      </c>
      <c r="H3065" s="6">
        <v>255908</v>
      </c>
      <c r="I3065" s="6">
        <v>86809</v>
      </c>
      <c r="J3065" s="7">
        <v>0.3392</v>
      </c>
      <c r="K3065" s="6"/>
      <c r="L3065" s="6">
        <v>35700</v>
      </c>
      <c r="M3065" s="6">
        <v>122509</v>
      </c>
    </row>
    <row r="3066" spans="1:13" ht="45" x14ac:dyDescent="0.25">
      <c r="A3066" s="5" t="s">
        <v>323</v>
      </c>
      <c r="B3066" s="5" t="s">
        <v>35</v>
      </c>
      <c r="C3066" s="5" t="s">
        <v>345</v>
      </c>
      <c r="D3066" s="5" t="s">
        <v>8957</v>
      </c>
      <c r="E3066" s="8" t="s">
        <v>8958</v>
      </c>
      <c r="F3066" s="8" t="s">
        <v>8516</v>
      </c>
      <c r="G3066" s="5" t="s">
        <v>446</v>
      </c>
      <c r="H3066" s="6">
        <v>16636</v>
      </c>
      <c r="I3066" s="6">
        <v>16636</v>
      </c>
      <c r="J3066" s="7">
        <v>1</v>
      </c>
      <c r="K3066" s="6"/>
      <c r="L3066" s="6"/>
      <c r="M3066" s="6">
        <v>16636</v>
      </c>
    </row>
    <row r="3067" spans="1:13" ht="45" x14ac:dyDescent="0.25">
      <c r="A3067" s="5" t="s">
        <v>323</v>
      </c>
      <c r="B3067" s="5" t="s">
        <v>35</v>
      </c>
      <c r="C3067" s="5" t="s">
        <v>345</v>
      </c>
      <c r="D3067" s="5" t="s">
        <v>8959</v>
      </c>
      <c r="E3067" s="8" t="s">
        <v>8960</v>
      </c>
      <c r="F3067" s="8" t="s">
        <v>675</v>
      </c>
      <c r="G3067" s="5" t="s">
        <v>446</v>
      </c>
      <c r="H3067" s="6">
        <v>23940</v>
      </c>
      <c r="I3067" s="6">
        <v>23940</v>
      </c>
      <c r="J3067" s="7">
        <v>1</v>
      </c>
      <c r="K3067" s="6"/>
      <c r="L3067" s="6"/>
      <c r="M3067" s="6">
        <v>23940</v>
      </c>
    </row>
    <row r="3068" spans="1:13" ht="30" x14ac:dyDescent="0.25">
      <c r="A3068" s="5" t="s">
        <v>323</v>
      </c>
      <c r="B3068" s="5" t="s">
        <v>35</v>
      </c>
      <c r="C3068" s="5" t="s">
        <v>345</v>
      </c>
      <c r="D3068" s="5" t="s">
        <v>8961</v>
      </c>
      <c r="E3068" s="8" t="s">
        <v>8962</v>
      </c>
      <c r="F3068" s="8" t="s">
        <v>666</v>
      </c>
      <c r="G3068" s="5" t="s">
        <v>446</v>
      </c>
      <c r="H3068" s="6">
        <v>21900</v>
      </c>
      <c r="I3068" s="6">
        <v>21900</v>
      </c>
      <c r="J3068" s="7">
        <v>1</v>
      </c>
      <c r="K3068" s="6"/>
      <c r="L3068" s="6"/>
      <c r="M3068" s="6">
        <v>21900</v>
      </c>
    </row>
    <row r="3069" spans="1:13" ht="30" x14ac:dyDescent="0.25">
      <c r="A3069" s="5" t="s">
        <v>323</v>
      </c>
      <c r="B3069" s="5" t="s">
        <v>35</v>
      </c>
      <c r="C3069" s="5" t="s">
        <v>345</v>
      </c>
      <c r="D3069" s="5" t="s">
        <v>8963</v>
      </c>
      <c r="E3069" s="8" t="s">
        <v>8964</v>
      </c>
      <c r="F3069" s="8" t="s">
        <v>663</v>
      </c>
      <c r="G3069" s="5" t="s">
        <v>442</v>
      </c>
      <c r="H3069" s="6">
        <v>1053271</v>
      </c>
      <c r="I3069" s="6"/>
      <c r="J3069" s="5"/>
      <c r="K3069" s="6"/>
      <c r="L3069" s="6">
        <v>505271</v>
      </c>
      <c r="M3069" s="6">
        <v>505271</v>
      </c>
    </row>
    <row r="3070" spans="1:13" ht="45" x14ac:dyDescent="0.25">
      <c r="A3070" s="5" t="s">
        <v>323</v>
      </c>
      <c r="B3070" s="5" t="s">
        <v>35</v>
      </c>
      <c r="C3070" s="5" t="s">
        <v>345</v>
      </c>
      <c r="D3070" s="5" t="s">
        <v>8965</v>
      </c>
      <c r="E3070" s="8" t="s">
        <v>8966</v>
      </c>
      <c r="F3070" s="8" t="s">
        <v>8967</v>
      </c>
      <c r="G3070" s="5" t="s">
        <v>442</v>
      </c>
      <c r="H3070" s="6">
        <v>426991</v>
      </c>
      <c r="I3070" s="6"/>
      <c r="J3070" s="5"/>
      <c r="K3070" s="6"/>
      <c r="L3070" s="6">
        <v>341593</v>
      </c>
      <c r="M3070" s="6">
        <v>341593</v>
      </c>
    </row>
    <row r="3071" spans="1:13" ht="30" x14ac:dyDescent="0.25">
      <c r="A3071" s="5" t="s">
        <v>323</v>
      </c>
      <c r="B3071" s="5" t="s">
        <v>35</v>
      </c>
      <c r="C3071" s="5" t="s">
        <v>345</v>
      </c>
      <c r="D3071" s="5" t="s">
        <v>8968</v>
      </c>
      <c r="E3071" s="8" t="s">
        <v>8969</v>
      </c>
      <c r="F3071" s="8" t="s">
        <v>8516</v>
      </c>
      <c r="G3071" s="5" t="s">
        <v>442</v>
      </c>
      <c r="H3071" s="6">
        <v>3000000</v>
      </c>
      <c r="I3071" s="6">
        <v>252463</v>
      </c>
      <c r="J3071" s="7">
        <v>8.4199999999999997E-2</v>
      </c>
      <c r="K3071" s="6"/>
      <c r="L3071" s="6">
        <v>1894238</v>
      </c>
      <c r="M3071" s="6">
        <v>2146701</v>
      </c>
    </row>
    <row r="3072" spans="1:13" ht="30" x14ac:dyDescent="0.25">
      <c r="A3072" s="5" t="s">
        <v>323</v>
      </c>
      <c r="B3072" s="5" t="s">
        <v>35</v>
      </c>
      <c r="C3072" s="5" t="s">
        <v>345</v>
      </c>
      <c r="D3072" s="5" t="s">
        <v>8970</v>
      </c>
      <c r="E3072" s="8" t="s">
        <v>8971</v>
      </c>
      <c r="F3072" s="8" t="s">
        <v>8972</v>
      </c>
      <c r="G3072" s="5" t="s">
        <v>446</v>
      </c>
      <c r="H3072" s="6">
        <v>12617</v>
      </c>
      <c r="I3072" s="6">
        <v>12617</v>
      </c>
      <c r="J3072" s="7">
        <v>1</v>
      </c>
      <c r="K3072" s="6"/>
      <c r="L3072" s="6"/>
      <c r="M3072" s="6">
        <v>12617</v>
      </c>
    </row>
    <row r="3073" spans="1:13" x14ac:dyDescent="0.25">
      <c r="A3073" s="5" t="s">
        <v>323</v>
      </c>
      <c r="B3073" s="5" t="s">
        <v>35</v>
      </c>
      <c r="C3073" s="5" t="s">
        <v>345</v>
      </c>
      <c r="D3073" s="5" t="s">
        <v>8973</v>
      </c>
      <c r="E3073" s="8" t="s">
        <v>8974</v>
      </c>
      <c r="F3073" s="8" t="s">
        <v>8975</v>
      </c>
      <c r="G3073" s="5" t="s">
        <v>442</v>
      </c>
      <c r="H3073" s="6">
        <v>1484730</v>
      </c>
      <c r="I3073" s="6">
        <v>704495</v>
      </c>
      <c r="J3073" s="7">
        <v>0.47449999999999998</v>
      </c>
      <c r="K3073" s="6"/>
      <c r="L3073" s="6">
        <v>116400</v>
      </c>
      <c r="M3073" s="6">
        <v>820895</v>
      </c>
    </row>
    <row r="3074" spans="1:13" ht="45" x14ac:dyDescent="0.25">
      <c r="A3074" s="5" t="s">
        <v>323</v>
      </c>
      <c r="B3074" s="5" t="s">
        <v>35</v>
      </c>
      <c r="C3074" s="5" t="s">
        <v>345</v>
      </c>
      <c r="D3074" s="5" t="s">
        <v>8976</v>
      </c>
      <c r="E3074" s="8" t="s">
        <v>8977</v>
      </c>
      <c r="F3074" s="8" t="s">
        <v>506</v>
      </c>
      <c r="G3074" s="5" t="s">
        <v>442</v>
      </c>
      <c r="H3074" s="6">
        <v>1770578</v>
      </c>
      <c r="I3074" s="6">
        <v>725815</v>
      </c>
      <c r="J3074" s="7">
        <v>0.40989999999999999</v>
      </c>
      <c r="K3074" s="6"/>
      <c r="L3074" s="6">
        <v>653118</v>
      </c>
      <c r="M3074" s="6">
        <v>1378933</v>
      </c>
    </row>
    <row r="3075" spans="1:13" x14ac:dyDescent="0.25">
      <c r="A3075" s="5" t="s">
        <v>323</v>
      </c>
      <c r="B3075" s="5" t="s">
        <v>35</v>
      </c>
      <c r="C3075" s="5" t="s">
        <v>345</v>
      </c>
      <c r="D3075" s="5" t="s">
        <v>8978</v>
      </c>
      <c r="E3075" s="8" t="s">
        <v>8979</v>
      </c>
      <c r="F3075" s="8" t="s">
        <v>8980</v>
      </c>
      <c r="G3075" s="5" t="s">
        <v>442</v>
      </c>
      <c r="H3075" s="6">
        <v>3000000</v>
      </c>
      <c r="I3075" s="6">
        <v>1247260</v>
      </c>
      <c r="J3075" s="7">
        <v>0.4158</v>
      </c>
      <c r="K3075" s="6">
        <v>27574</v>
      </c>
      <c r="L3075" s="6">
        <v>1053731</v>
      </c>
      <c r="M3075" s="6">
        <v>2328565</v>
      </c>
    </row>
    <row r="3076" spans="1:13" ht="30" x14ac:dyDescent="0.25">
      <c r="A3076" s="5" t="s">
        <v>323</v>
      </c>
      <c r="B3076" s="5" t="s">
        <v>35</v>
      </c>
      <c r="C3076" s="5" t="s">
        <v>345</v>
      </c>
      <c r="D3076" s="5" t="s">
        <v>8981</v>
      </c>
      <c r="E3076" s="8" t="s">
        <v>8982</v>
      </c>
      <c r="F3076" s="8" t="s">
        <v>8528</v>
      </c>
      <c r="G3076" s="5" t="s">
        <v>442</v>
      </c>
      <c r="H3076" s="6">
        <v>2498545</v>
      </c>
      <c r="I3076" s="6">
        <v>736079</v>
      </c>
      <c r="J3076" s="7">
        <v>0.29459999999999997</v>
      </c>
      <c r="K3076" s="6">
        <v>77983</v>
      </c>
      <c r="L3076" s="6">
        <v>587866</v>
      </c>
      <c r="M3076" s="6">
        <v>1401927</v>
      </c>
    </row>
    <row r="3077" spans="1:13" ht="30" x14ac:dyDescent="0.25">
      <c r="A3077" s="5" t="s">
        <v>323</v>
      </c>
      <c r="B3077" s="5" t="s">
        <v>35</v>
      </c>
      <c r="C3077" s="5" t="s">
        <v>345</v>
      </c>
      <c r="D3077" s="5" t="s">
        <v>8983</v>
      </c>
      <c r="E3077" s="8" t="s">
        <v>8984</v>
      </c>
      <c r="F3077" s="8" t="s">
        <v>8985</v>
      </c>
      <c r="G3077" s="5" t="s">
        <v>442</v>
      </c>
      <c r="H3077" s="6">
        <v>1431341</v>
      </c>
      <c r="I3077" s="6">
        <v>362002</v>
      </c>
      <c r="J3077" s="7">
        <v>0.25290000000000001</v>
      </c>
      <c r="K3077" s="6"/>
      <c r="L3077" s="6">
        <v>375000</v>
      </c>
      <c r="M3077" s="6">
        <v>737002</v>
      </c>
    </row>
    <row r="3078" spans="1:13" ht="30" x14ac:dyDescent="0.25">
      <c r="A3078" s="5" t="s">
        <v>323</v>
      </c>
      <c r="B3078" s="5" t="s">
        <v>35</v>
      </c>
      <c r="C3078" s="5" t="s">
        <v>345</v>
      </c>
      <c r="D3078" s="5" t="s">
        <v>8986</v>
      </c>
      <c r="E3078" s="8" t="s">
        <v>8987</v>
      </c>
      <c r="F3078" s="8" t="s">
        <v>452</v>
      </c>
      <c r="G3078" s="5" t="s">
        <v>442</v>
      </c>
      <c r="H3078" s="6">
        <v>1781137</v>
      </c>
      <c r="I3078" s="6">
        <v>274985</v>
      </c>
      <c r="J3078" s="7">
        <v>0.15440000000000001</v>
      </c>
      <c r="K3078" s="6"/>
      <c r="L3078" s="6">
        <v>1090000</v>
      </c>
      <c r="M3078" s="6">
        <v>1364985</v>
      </c>
    </row>
    <row r="3079" spans="1:13" ht="45" x14ac:dyDescent="0.25">
      <c r="A3079" s="5" t="s">
        <v>323</v>
      </c>
      <c r="B3079" s="5" t="s">
        <v>35</v>
      </c>
      <c r="C3079" s="5" t="s">
        <v>345</v>
      </c>
      <c r="D3079" s="5" t="s">
        <v>8988</v>
      </c>
      <c r="E3079" s="8" t="s">
        <v>8989</v>
      </c>
      <c r="F3079" s="8" t="s">
        <v>681</v>
      </c>
      <c r="G3079" s="5" t="s">
        <v>446</v>
      </c>
      <c r="H3079" s="6">
        <v>16687</v>
      </c>
      <c r="I3079" s="6">
        <v>16687</v>
      </c>
      <c r="J3079" s="7">
        <v>1</v>
      </c>
      <c r="K3079" s="6"/>
      <c r="L3079" s="6"/>
      <c r="M3079" s="6">
        <v>16687</v>
      </c>
    </row>
    <row r="3080" spans="1:13" ht="45" x14ac:dyDescent="0.25">
      <c r="A3080" s="5" t="s">
        <v>323</v>
      </c>
      <c r="B3080" s="5" t="s">
        <v>35</v>
      </c>
      <c r="C3080" s="5" t="s">
        <v>345</v>
      </c>
      <c r="D3080" s="5" t="s">
        <v>8990</v>
      </c>
      <c r="E3080" s="8" t="s">
        <v>8991</v>
      </c>
      <c r="F3080" s="8" t="s">
        <v>8544</v>
      </c>
      <c r="G3080" s="5" t="s">
        <v>446</v>
      </c>
      <c r="H3080" s="6">
        <v>19433</v>
      </c>
      <c r="I3080" s="6">
        <v>19433</v>
      </c>
      <c r="J3080" s="7">
        <v>1</v>
      </c>
      <c r="K3080" s="6"/>
      <c r="L3080" s="6"/>
      <c r="M3080" s="6">
        <v>19433</v>
      </c>
    </row>
    <row r="3081" spans="1:13" ht="30" x14ac:dyDescent="0.25">
      <c r="A3081" s="5" t="s">
        <v>323</v>
      </c>
      <c r="B3081" s="5" t="s">
        <v>35</v>
      </c>
      <c r="C3081" s="5" t="s">
        <v>345</v>
      </c>
      <c r="D3081" s="5" t="s">
        <v>8992</v>
      </c>
      <c r="E3081" s="8" t="s">
        <v>8993</v>
      </c>
      <c r="F3081" s="8" t="s">
        <v>726</v>
      </c>
      <c r="G3081" s="5" t="s">
        <v>442</v>
      </c>
      <c r="H3081" s="6">
        <v>1500000</v>
      </c>
      <c r="I3081" s="6">
        <v>1264837</v>
      </c>
      <c r="J3081" s="7">
        <v>0.84319999999999995</v>
      </c>
      <c r="K3081" s="6"/>
      <c r="L3081" s="6">
        <v>271000</v>
      </c>
      <c r="M3081" s="6">
        <v>1535837</v>
      </c>
    </row>
    <row r="3082" spans="1:13" ht="30" x14ac:dyDescent="0.25">
      <c r="A3082" s="5" t="s">
        <v>323</v>
      </c>
      <c r="B3082" s="5" t="s">
        <v>35</v>
      </c>
      <c r="C3082" s="5" t="s">
        <v>345</v>
      </c>
      <c r="D3082" s="5" t="s">
        <v>8994</v>
      </c>
      <c r="E3082" s="8" t="s">
        <v>8995</v>
      </c>
      <c r="F3082" s="8" t="s">
        <v>8996</v>
      </c>
      <c r="G3082" s="5" t="s">
        <v>442</v>
      </c>
      <c r="H3082" s="6">
        <v>2961850</v>
      </c>
      <c r="I3082" s="6">
        <v>122945</v>
      </c>
      <c r="J3082" s="7">
        <v>4.1500000000000002E-2</v>
      </c>
      <c r="K3082" s="6">
        <v>224494</v>
      </c>
      <c r="L3082" s="6">
        <v>1336888</v>
      </c>
      <c r="M3082" s="6">
        <v>1684327</v>
      </c>
    </row>
    <row r="3083" spans="1:13" ht="30" x14ac:dyDescent="0.25">
      <c r="A3083" s="5" t="s">
        <v>323</v>
      </c>
      <c r="B3083" s="5" t="s">
        <v>35</v>
      </c>
      <c r="C3083" s="5" t="s">
        <v>345</v>
      </c>
      <c r="D3083" s="5" t="s">
        <v>8997</v>
      </c>
      <c r="E3083" s="8" t="s">
        <v>8998</v>
      </c>
      <c r="F3083" s="8" t="s">
        <v>8999</v>
      </c>
      <c r="G3083" s="5" t="s">
        <v>442</v>
      </c>
      <c r="H3083" s="6">
        <v>2496854</v>
      </c>
      <c r="I3083" s="6">
        <v>145936</v>
      </c>
      <c r="J3083" s="7">
        <v>5.8400000000000001E-2</v>
      </c>
      <c r="K3083" s="6">
        <v>13338</v>
      </c>
      <c r="L3083" s="6">
        <v>1090000</v>
      </c>
      <c r="M3083" s="6">
        <v>1249275</v>
      </c>
    </row>
    <row r="3084" spans="1:13" ht="30" x14ac:dyDescent="0.25">
      <c r="A3084" s="5" t="s">
        <v>323</v>
      </c>
      <c r="B3084" s="5" t="s">
        <v>35</v>
      </c>
      <c r="C3084" s="5" t="s">
        <v>345</v>
      </c>
      <c r="D3084" s="5" t="s">
        <v>9000</v>
      </c>
      <c r="E3084" s="8" t="s">
        <v>9001</v>
      </c>
      <c r="F3084" s="8" t="s">
        <v>8516</v>
      </c>
      <c r="G3084" s="5" t="s">
        <v>442</v>
      </c>
      <c r="H3084" s="6">
        <v>2394407</v>
      </c>
      <c r="I3084" s="6">
        <v>522118</v>
      </c>
      <c r="J3084" s="7">
        <v>0.21809999999999999</v>
      </c>
      <c r="K3084" s="6">
        <v>239225</v>
      </c>
      <c r="L3084" s="6">
        <v>1287885</v>
      </c>
      <c r="M3084" s="6">
        <v>2049228</v>
      </c>
    </row>
    <row r="3085" spans="1:13" ht="30" x14ac:dyDescent="0.25">
      <c r="A3085" s="5" t="s">
        <v>323</v>
      </c>
      <c r="B3085" s="5" t="s">
        <v>35</v>
      </c>
      <c r="C3085" s="5" t="s">
        <v>345</v>
      </c>
      <c r="D3085" s="5" t="s">
        <v>9002</v>
      </c>
      <c r="E3085" s="8" t="s">
        <v>9003</v>
      </c>
      <c r="F3085" s="8" t="s">
        <v>9004</v>
      </c>
      <c r="G3085" s="5" t="s">
        <v>442</v>
      </c>
      <c r="H3085" s="6">
        <v>1723430</v>
      </c>
      <c r="I3085" s="6">
        <v>152088</v>
      </c>
      <c r="J3085" s="7">
        <v>8.8200000000000001E-2</v>
      </c>
      <c r="K3085" s="6">
        <v>42868</v>
      </c>
      <c r="L3085" s="6">
        <v>598719</v>
      </c>
      <c r="M3085" s="6">
        <v>793674</v>
      </c>
    </row>
    <row r="3086" spans="1:13" x14ac:dyDescent="0.25">
      <c r="A3086" s="5" t="s">
        <v>323</v>
      </c>
      <c r="B3086" s="5" t="s">
        <v>35</v>
      </c>
      <c r="C3086" s="5" t="s">
        <v>345</v>
      </c>
      <c r="D3086" s="5" t="s">
        <v>9005</v>
      </c>
      <c r="E3086" s="8" t="s">
        <v>9006</v>
      </c>
      <c r="F3086" s="8" t="s">
        <v>726</v>
      </c>
      <c r="G3086" s="5" t="s">
        <v>442</v>
      </c>
      <c r="H3086" s="6">
        <v>982345</v>
      </c>
      <c r="I3086" s="6">
        <v>575270</v>
      </c>
      <c r="J3086" s="7">
        <v>0.58560000000000001</v>
      </c>
      <c r="K3086" s="6">
        <v>84961</v>
      </c>
      <c r="L3086" s="6"/>
      <c r="M3086" s="6">
        <v>660231</v>
      </c>
    </row>
    <row r="3087" spans="1:13" ht="30" x14ac:dyDescent="0.25">
      <c r="A3087" s="5" t="s">
        <v>323</v>
      </c>
      <c r="B3087" s="5" t="s">
        <v>35</v>
      </c>
      <c r="C3087" s="5" t="s">
        <v>345</v>
      </c>
      <c r="D3087" s="5" t="s">
        <v>9007</v>
      </c>
      <c r="E3087" s="8" t="s">
        <v>9008</v>
      </c>
      <c r="F3087" s="8" t="s">
        <v>8528</v>
      </c>
      <c r="G3087" s="5" t="s">
        <v>442</v>
      </c>
      <c r="H3087" s="6">
        <v>2003287</v>
      </c>
      <c r="I3087" s="6">
        <v>252801</v>
      </c>
      <c r="J3087" s="7">
        <v>0.12620000000000001</v>
      </c>
      <c r="K3087" s="6">
        <v>57195</v>
      </c>
      <c r="L3087" s="6">
        <v>494000</v>
      </c>
      <c r="M3087" s="6">
        <v>803996</v>
      </c>
    </row>
    <row r="3088" spans="1:13" x14ac:dyDescent="0.25">
      <c r="A3088" s="5" t="s">
        <v>323</v>
      </c>
      <c r="B3088" s="5" t="s">
        <v>35</v>
      </c>
      <c r="C3088" s="5" t="s">
        <v>345</v>
      </c>
      <c r="D3088" s="5" t="s">
        <v>9009</v>
      </c>
      <c r="E3088" s="8" t="s">
        <v>9010</v>
      </c>
      <c r="F3088" s="8" t="s">
        <v>681</v>
      </c>
      <c r="G3088" s="5" t="s">
        <v>442</v>
      </c>
      <c r="H3088" s="6">
        <v>1400916</v>
      </c>
      <c r="I3088" s="6">
        <v>38071</v>
      </c>
      <c r="J3088" s="7">
        <v>2.7199999999999998E-2</v>
      </c>
      <c r="K3088" s="6"/>
      <c r="L3088" s="6">
        <v>466000</v>
      </c>
      <c r="M3088" s="6">
        <v>504071</v>
      </c>
    </row>
    <row r="3089" spans="1:13" ht="30" x14ac:dyDescent="0.25">
      <c r="A3089" s="5" t="s">
        <v>323</v>
      </c>
      <c r="B3089" s="5" t="s">
        <v>35</v>
      </c>
      <c r="C3089" s="5" t="s">
        <v>345</v>
      </c>
      <c r="D3089" s="5" t="s">
        <v>9011</v>
      </c>
      <c r="E3089" s="8" t="s">
        <v>9012</v>
      </c>
      <c r="F3089" s="8" t="s">
        <v>8572</v>
      </c>
      <c r="G3089" s="5" t="s">
        <v>442</v>
      </c>
      <c r="H3089" s="6">
        <v>2196750</v>
      </c>
      <c r="I3089" s="6">
        <v>754041</v>
      </c>
      <c r="J3089" s="7">
        <v>0.34329999999999999</v>
      </c>
      <c r="K3089" s="6">
        <v>29009</v>
      </c>
      <c r="L3089" s="6">
        <v>163661</v>
      </c>
      <c r="M3089" s="6">
        <v>946711</v>
      </c>
    </row>
    <row r="3090" spans="1:13" ht="45" x14ac:dyDescent="0.25">
      <c r="A3090" s="5" t="s">
        <v>323</v>
      </c>
      <c r="B3090" s="5" t="s">
        <v>35</v>
      </c>
      <c r="C3090" s="5" t="s">
        <v>345</v>
      </c>
      <c r="D3090" s="5" t="s">
        <v>9013</v>
      </c>
      <c r="E3090" s="8" t="s">
        <v>9014</v>
      </c>
      <c r="F3090" s="8" t="s">
        <v>681</v>
      </c>
      <c r="G3090" s="5" t="s">
        <v>446</v>
      </c>
      <c r="H3090" s="6">
        <v>8652</v>
      </c>
      <c r="I3090" s="6">
        <v>8652</v>
      </c>
      <c r="J3090" s="7">
        <v>1</v>
      </c>
      <c r="K3090" s="6"/>
      <c r="L3090" s="6"/>
      <c r="M3090" s="6">
        <v>8652</v>
      </c>
    </row>
    <row r="3091" spans="1:13" x14ac:dyDescent="0.25">
      <c r="A3091" s="5" t="s">
        <v>323</v>
      </c>
      <c r="B3091" s="5" t="s">
        <v>35</v>
      </c>
      <c r="C3091" s="5" t="s">
        <v>345</v>
      </c>
      <c r="D3091" s="5" t="s">
        <v>9015</v>
      </c>
      <c r="E3091" s="8" t="s">
        <v>9016</v>
      </c>
      <c r="F3091" s="8" t="s">
        <v>806</v>
      </c>
      <c r="G3091" s="5" t="s">
        <v>446</v>
      </c>
      <c r="H3091" s="6">
        <v>29637</v>
      </c>
      <c r="I3091" s="6">
        <v>29637</v>
      </c>
      <c r="J3091" s="7">
        <v>1</v>
      </c>
      <c r="K3091" s="6"/>
      <c r="L3091" s="6"/>
      <c r="M3091" s="6">
        <v>29637</v>
      </c>
    </row>
    <row r="3092" spans="1:13" ht="30" x14ac:dyDescent="0.25">
      <c r="A3092" s="5" t="s">
        <v>323</v>
      </c>
      <c r="B3092" s="5" t="s">
        <v>35</v>
      </c>
      <c r="C3092" s="5" t="s">
        <v>345</v>
      </c>
      <c r="D3092" s="5" t="s">
        <v>9017</v>
      </c>
      <c r="E3092" s="8" t="s">
        <v>9018</v>
      </c>
      <c r="F3092" s="8" t="s">
        <v>735</v>
      </c>
      <c r="G3092" s="5" t="s">
        <v>442</v>
      </c>
      <c r="H3092" s="6">
        <v>934206</v>
      </c>
      <c r="I3092" s="6">
        <v>17075</v>
      </c>
      <c r="J3092" s="7">
        <v>1.83E-2</v>
      </c>
      <c r="K3092" s="6"/>
      <c r="L3092" s="6">
        <v>412903</v>
      </c>
      <c r="M3092" s="6">
        <v>429978</v>
      </c>
    </row>
    <row r="3093" spans="1:13" ht="60" x14ac:dyDescent="0.25">
      <c r="A3093" s="5" t="s">
        <v>323</v>
      </c>
      <c r="B3093" s="5" t="s">
        <v>35</v>
      </c>
      <c r="C3093" s="5" t="s">
        <v>345</v>
      </c>
      <c r="D3093" s="5" t="s">
        <v>9019</v>
      </c>
      <c r="E3093" s="8" t="s">
        <v>9020</v>
      </c>
      <c r="F3093" s="8" t="s">
        <v>681</v>
      </c>
      <c r="G3093" s="5" t="s">
        <v>446</v>
      </c>
      <c r="H3093" s="6">
        <v>10500</v>
      </c>
      <c r="I3093" s="6">
        <v>10500</v>
      </c>
      <c r="J3093" s="7">
        <v>1</v>
      </c>
      <c r="K3093" s="6"/>
      <c r="L3093" s="6"/>
      <c r="M3093" s="6">
        <v>10500</v>
      </c>
    </row>
    <row r="3094" spans="1:13" x14ac:dyDescent="0.25">
      <c r="A3094" s="5" t="s">
        <v>323</v>
      </c>
      <c r="B3094" s="5" t="s">
        <v>35</v>
      </c>
      <c r="C3094" s="5" t="s">
        <v>345</v>
      </c>
      <c r="D3094" s="5" t="s">
        <v>9021</v>
      </c>
      <c r="E3094" s="8" t="s">
        <v>9022</v>
      </c>
      <c r="F3094" s="8" t="s">
        <v>5373</v>
      </c>
      <c r="G3094" s="5" t="s">
        <v>442</v>
      </c>
      <c r="H3094" s="6">
        <v>1499917</v>
      </c>
      <c r="I3094" s="6">
        <v>29239</v>
      </c>
      <c r="J3094" s="7">
        <v>1.95E-2</v>
      </c>
      <c r="K3094" s="6"/>
      <c r="L3094" s="6">
        <v>1000000</v>
      </c>
      <c r="M3094" s="6">
        <v>1029239</v>
      </c>
    </row>
    <row r="3095" spans="1:13" ht="30" x14ac:dyDescent="0.25">
      <c r="A3095" s="5" t="s">
        <v>323</v>
      </c>
      <c r="B3095" s="5" t="s">
        <v>35</v>
      </c>
      <c r="C3095" s="5" t="s">
        <v>345</v>
      </c>
      <c r="D3095" s="5" t="s">
        <v>9023</v>
      </c>
      <c r="E3095" s="8" t="s">
        <v>9024</v>
      </c>
      <c r="F3095" s="8" t="s">
        <v>9025</v>
      </c>
      <c r="G3095" s="5" t="s">
        <v>442</v>
      </c>
      <c r="H3095" s="6">
        <v>1070160</v>
      </c>
      <c r="I3095" s="6">
        <v>46034</v>
      </c>
      <c r="J3095" s="7">
        <v>4.2999999999999997E-2</v>
      </c>
      <c r="K3095" s="6"/>
      <c r="L3095" s="6">
        <v>750000</v>
      </c>
      <c r="M3095" s="6">
        <v>796034</v>
      </c>
    </row>
    <row r="3096" spans="1:13" ht="30" x14ac:dyDescent="0.25">
      <c r="A3096" s="5" t="s">
        <v>323</v>
      </c>
      <c r="B3096" s="5" t="s">
        <v>35</v>
      </c>
      <c r="C3096" s="5" t="s">
        <v>345</v>
      </c>
      <c r="D3096" s="5" t="s">
        <v>9026</v>
      </c>
      <c r="E3096" s="8" t="s">
        <v>9027</v>
      </c>
      <c r="F3096" s="8" t="s">
        <v>729</v>
      </c>
      <c r="G3096" s="5" t="s">
        <v>442</v>
      </c>
      <c r="H3096" s="6">
        <v>975525</v>
      </c>
      <c r="I3096" s="6"/>
      <c r="J3096" s="5"/>
      <c r="K3096" s="6"/>
      <c r="L3096" s="6">
        <v>600000</v>
      </c>
      <c r="M3096" s="6">
        <v>600000</v>
      </c>
    </row>
    <row r="3097" spans="1:13" ht="45" x14ac:dyDescent="0.25">
      <c r="A3097" s="5" t="s">
        <v>323</v>
      </c>
      <c r="B3097" s="5" t="s">
        <v>35</v>
      </c>
      <c r="C3097" s="5" t="s">
        <v>345</v>
      </c>
      <c r="D3097" s="5" t="s">
        <v>9028</v>
      </c>
      <c r="E3097" s="8" t="s">
        <v>9029</v>
      </c>
      <c r="F3097" s="8" t="s">
        <v>847</v>
      </c>
      <c r="G3097" s="5" t="s">
        <v>442</v>
      </c>
      <c r="H3097" s="6">
        <v>1189699</v>
      </c>
      <c r="I3097" s="6">
        <v>823226</v>
      </c>
      <c r="J3097" s="7">
        <v>0.69199999999999995</v>
      </c>
      <c r="K3097" s="6">
        <v>92930</v>
      </c>
      <c r="L3097" s="6">
        <v>144924</v>
      </c>
      <c r="M3097" s="6">
        <v>1061079</v>
      </c>
    </row>
    <row r="3098" spans="1:13" ht="30" x14ac:dyDescent="0.25">
      <c r="A3098" s="5" t="s">
        <v>323</v>
      </c>
      <c r="B3098" s="5" t="s">
        <v>35</v>
      </c>
      <c r="C3098" s="5" t="s">
        <v>345</v>
      </c>
      <c r="D3098" s="5" t="s">
        <v>9030</v>
      </c>
      <c r="E3098" s="8" t="s">
        <v>9031</v>
      </c>
      <c r="F3098" s="8" t="s">
        <v>732</v>
      </c>
      <c r="G3098" s="5" t="s">
        <v>442</v>
      </c>
      <c r="H3098" s="6">
        <v>1165182</v>
      </c>
      <c r="I3098" s="6">
        <v>258044</v>
      </c>
      <c r="J3098" s="7">
        <v>0.2215</v>
      </c>
      <c r="K3098" s="6"/>
      <c r="L3098" s="6">
        <v>489265</v>
      </c>
      <c r="M3098" s="6">
        <v>747309</v>
      </c>
    </row>
    <row r="3099" spans="1:13" ht="45" x14ac:dyDescent="0.25">
      <c r="A3099" s="5" t="s">
        <v>323</v>
      </c>
      <c r="B3099" s="5" t="s">
        <v>35</v>
      </c>
      <c r="C3099" s="5" t="s">
        <v>345</v>
      </c>
      <c r="D3099" s="5" t="s">
        <v>9032</v>
      </c>
      <c r="E3099" s="8" t="s">
        <v>9033</v>
      </c>
      <c r="F3099" s="8" t="s">
        <v>678</v>
      </c>
      <c r="G3099" s="5" t="s">
        <v>442</v>
      </c>
      <c r="H3099" s="6">
        <v>1500000</v>
      </c>
      <c r="I3099" s="6">
        <v>597459</v>
      </c>
      <c r="J3099" s="7">
        <v>0.39829999999999999</v>
      </c>
      <c r="K3099" s="6">
        <v>6264</v>
      </c>
      <c r="L3099" s="6">
        <v>725847</v>
      </c>
      <c r="M3099" s="6">
        <v>1329570</v>
      </c>
    </row>
    <row r="3100" spans="1:13" ht="30" x14ac:dyDescent="0.25">
      <c r="A3100" s="5" t="s">
        <v>323</v>
      </c>
      <c r="B3100" s="5" t="s">
        <v>35</v>
      </c>
      <c r="C3100" s="5" t="s">
        <v>345</v>
      </c>
      <c r="D3100" s="5" t="s">
        <v>9034</v>
      </c>
      <c r="E3100" s="8" t="s">
        <v>9035</v>
      </c>
      <c r="F3100" s="8" t="s">
        <v>9036</v>
      </c>
      <c r="G3100" s="5" t="s">
        <v>442</v>
      </c>
      <c r="H3100" s="6">
        <v>691007</v>
      </c>
      <c r="I3100" s="6">
        <v>402116</v>
      </c>
      <c r="J3100" s="7">
        <v>0.58189999999999997</v>
      </c>
      <c r="K3100" s="6"/>
      <c r="L3100" s="6">
        <v>33684</v>
      </c>
      <c r="M3100" s="6">
        <v>435800</v>
      </c>
    </row>
    <row r="3101" spans="1:13" ht="30" x14ac:dyDescent="0.25">
      <c r="A3101" s="5" t="s">
        <v>323</v>
      </c>
      <c r="B3101" s="5" t="s">
        <v>35</v>
      </c>
      <c r="C3101" s="5" t="s">
        <v>345</v>
      </c>
      <c r="D3101" s="5" t="s">
        <v>9037</v>
      </c>
      <c r="E3101" s="8" t="s">
        <v>9038</v>
      </c>
      <c r="F3101" s="8" t="s">
        <v>9039</v>
      </c>
      <c r="G3101" s="5" t="s">
        <v>442</v>
      </c>
      <c r="H3101" s="6">
        <v>421134</v>
      </c>
      <c r="I3101" s="6">
        <v>420</v>
      </c>
      <c r="J3101" s="7">
        <v>1E-3</v>
      </c>
      <c r="K3101" s="6">
        <v>11480</v>
      </c>
      <c r="L3101" s="6">
        <v>359784</v>
      </c>
      <c r="M3101" s="6">
        <v>371684</v>
      </c>
    </row>
    <row r="3102" spans="1:13" ht="30" x14ac:dyDescent="0.25">
      <c r="A3102" s="5" t="s">
        <v>323</v>
      </c>
      <c r="B3102" s="5" t="s">
        <v>35</v>
      </c>
      <c r="C3102" s="5" t="s">
        <v>345</v>
      </c>
      <c r="D3102" s="5" t="s">
        <v>9040</v>
      </c>
      <c r="E3102" s="8" t="s">
        <v>9041</v>
      </c>
      <c r="F3102" s="8" t="s">
        <v>9042</v>
      </c>
      <c r="G3102" s="5" t="s">
        <v>442</v>
      </c>
      <c r="H3102" s="6">
        <v>672375</v>
      </c>
      <c r="I3102" s="6"/>
      <c r="J3102" s="5"/>
      <c r="K3102" s="6">
        <v>29806</v>
      </c>
      <c r="L3102" s="6">
        <v>327282</v>
      </c>
      <c r="M3102" s="6">
        <v>357088</v>
      </c>
    </row>
    <row r="3103" spans="1:13" x14ac:dyDescent="0.25">
      <c r="A3103" s="5" t="s">
        <v>323</v>
      </c>
      <c r="B3103" s="5" t="s">
        <v>35</v>
      </c>
      <c r="C3103" s="5" t="s">
        <v>345</v>
      </c>
      <c r="D3103" s="5" t="s">
        <v>9043</v>
      </c>
      <c r="E3103" s="8" t="s">
        <v>9044</v>
      </c>
      <c r="F3103" s="8" t="s">
        <v>675</v>
      </c>
      <c r="G3103" s="5" t="s">
        <v>442</v>
      </c>
      <c r="H3103" s="6">
        <v>899605</v>
      </c>
      <c r="I3103" s="6"/>
      <c r="J3103" s="5"/>
      <c r="K3103" s="6"/>
      <c r="L3103" s="6">
        <v>700000</v>
      </c>
      <c r="M3103" s="6">
        <v>700000</v>
      </c>
    </row>
    <row r="3104" spans="1:13" ht="45" x14ac:dyDescent="0.25">
      <c r="A3104" s="5" t="s">
        <v>323</v>
      </c>
      <c r="B3104" s="5" t="s">
        <v>35</v>
      </c>
      <c r="C3104" s="5" t="s">
        <v>345</v>
      </c>
      <c r="D3104" s="5" t="s">
        <v>9045</v>
      </c>
      <c r="E3104" s="8" t="s">
        <v>9046</v>
      </c>
      <c r="F3104" s="8" t="s">
        <v>678</v>
      </c>
      <c r="G3104" s="5" t="s">
        <v>442</v>
      </c>
      <c r="H3104" s="6">
        <v>676763</v>
      </c>
      <c r="I3104" s="6">
        <v>371047</v>
      </c>
      <c r="J3104" s="7">
        <v>0.54830000000000001</v>
      </c>
      <c r="K3104" s="6"/>
      <c r="L3104" s="6">
        <v>254434</v>
      </c>
      <c r="M3104" s="6">
        <v>625481</v>
      </c>
    </row>
    <row r="3105" spans="1:13" ht="30" x14ac:dyDescent="0.25">
      <c r="A3105" s="5" t="s">
        <v>323</v>
      </c>
      <c r="B3105" s="5" t="s">
        <v>35</v>
      </c>
      <c r="C3105" s="5" t="s">
        <v>345</v>
      </c>
      <c r="D3105" s="5" t="s">
        <v>9047</v>
      </c>
      <c r="E3105" s="8" t="s">
        <v>9048</v>
      </c>
      <c r="F3105" s="8" t="s">
        <v>9039</v>
      </c>
      <c r="G3105" s="5" t="s">
        <v>442</v>
      </c>
      <c r="H3105" s="6">
        <v>1489698</v>
      </c>
      <c r="I3105" s="6">
        <v>806043</v>
      </c>
      <c r="J3105" s="7">
        <v>0.54110000000000003</v>
      </c>
      <c r="K3105" s="6"/>
      <c r="L3105" s="6">
        <v>926000</v>
      </c>
      <c r="M3105" s="6">
        <v>1732043</v>
      </c>
    </row>
    <row r="3106" spans="1:13" ht="30" x14ac:dyDescent="0.25">
      <c r="A3106" s="5" t="s">
        <v>323</v>
      </c>
      <c r="B3106" s="5" t="s">
        <v>35</v>
      </c>
      <c r="C3106" s="5" t="s">
        <v>345</v>
      </c>
      <c r="D3106" s="5" t="s">
        <v>9049</v>
      </c>
      <c r="E3106" s="8" t="s">
        <v>9050</v>
      </c>
      <c r="F3106" s="8" t="s">
        <v>684</v>
      </c>
      <c r="G3106" s="5" t="s">
        <v>446</v>
      </c>
      <c r="H3106" s="6">
        <v>10290</v>
      </c>
      <c r="I3106" s="6">
        <v>10290</v>
      </c>
      <c r="J3106" s="7">
        <v>1</v>
      </c>
      <c r="K3106" s="6"/>
      <c r="L3106" s="6"/>
      <c r="M3106" s="6">
        <v>10290</v>
      </c>
    </row>
    <row r="3107" spans="1:13" ht="30" x14ac:dyDescent="0.25">
      <c r="A3107" s="5" t="s">
        <v>323</v>
      </c>
      <c r="B3107" s="5" t="s">
        <v>35</v>
      </c>
      <c r="C3107" s="5" t="s">
        <v>345</v>
      </c>
      <c r="D3107" s="5" t="s">
        <v>9051</v>
      </c>
      <c r="E3107" s="8" t="s">
        <v>9052</v>
      </c>
      <c r="F3107" s="8" t="s">
        <v>803</v>
      </c>
      <c r="G3107" s="5" t="s">
        <v>446</v>
      </c>
      <c r="H3107" s="6">
        <v>11273</v>
      </c>
      <c r="I3107" s="6">
        <v>11273</v>
      </c>
      <c r="J3107" s="7">
        <v>1</v>
      </c>
      <c r="K3107" s="6"/>
      <c r="L3107" s="6"/>
      <c r="M3107" s="6">
        <v>11273</v>
      </c>
    </row>
    <row r="3108" spans="1:13" ht="45" x14ac:dyDescent="0.25">
      <c r="A3108" s="5" t="s">
        <v>323</v>
      </c>
      <c r="B3108" s="5" t="s">
        <v>35</v>
      </c>
      <c r="C3108" s="5" t="s">
        <v>345</v>
      </c>
      <c r="D3108" s="5" t="s">
        <v>9053</v>
      </c>
      <c r="E3108" s="8" t="s">
        <v>9054</v>
      </c>
      <c r="F3108" s="8" t="s">
        <v>678</v>
      </c>
      <c r="G3108" s="5" t="s">
        <v>446</v>
      </c>
      <c r="H3108" s="6">
        <v>18835</v>
      </c>
      <c r="I3108" s="6">
        <v>18835</v>
      </c>
      <c r="J3108" s="7">
        <v>1</v>
      </c>
      <c r="K3108" s="6"/>
      <c r="L3108" s="6"/>
      <c r="M3108" s="6">
        <v>18835</v>
      </c>
    </row>
    <row r="3109" spans="1:13" ht="30" x14ac:dyDescent="0.25">
      <c r="A3109" s="5" t="s">
        <v>323</v>
      </c>
      <c r="B3109" s="5" t="s">
        <v>35</v>
      </c>
      <c r="C3109" s="5" t="s">
        <v>345</v>
      </c>
      <c r="D3109" s="5" t="s">
        <v>9055</v>
      </c>
      <c r="E3109" s="8" t="s">
        <v>9056</v>
      </c>
      <c r="F3109" s="8" t="s">
        <v>768</v>
      </c>
      <c r="G3109" s="5" t="s">
        <v>446</v>
      </c>
      <c r="H3109" s="6">
        <v>15372</v>
      </c>
      <c r="I3109" s="6">
        <v>15372</v>
      </c>
      <c r="J3109" s="7">
        <v>1</v>
      </c>
      <c r="K3109" s="6"/>
      <c r="L3109" s="6"/>
      <c r="M3109" s="6">
        <v>15372</v>
      </c>
    </row>
    <row r="3110" spans="1:13" ht="30" x14ac:dyDescent="0.25">
      <c r="A3110" s="5" t="s">
        <v>323</v>
      </c>
      <c r="B3110" s="5" t="s">
        <v>35</v>
      </c>
      <c r="C3110" s="5" t="s">
        <v>345</v>
      </c>
      <c r="D3110" s="5" t="s">
        <v>9057</v>
      </c>
      <c r="E3110" s="8" t="s">
        <v>9058</v>
      </c>
      <c r="F3110" s="8" t="s">
        <v>729</v>
      </c>
      <c r="G3110" s="5" t="s">
        <v>442</v>
      </c>
      <c r="H3110" s="6">
        <v>8400</v>
      </c>
      <c r="I3110" s="6"/>
      <c r="J3110" s="5"/>
      <c r="K3110" s="6"/>
      <c r="L3110" s="6"/>
      <c r="M3110" s="6"/>
    </row>
    <row r="3111" spans="1:13" ht="30" x14ac:dyDescent="0.25">
      <c r="A3111" s="5" t="s">
        <v>323</v>
      </c>
      <c r="B3111" s="5" t="s">
        <v>35</v>
      </c>
      <c r="C3111" s="5" t="s">
        <v>345</v>
      </c>
      <c r="D3111" s="5" t="s">
        <v>9059</v>
      </c>
      <c r="E3111" s="8" t="s">
        <v>9060</v>
      </c>
      <c r="F3111" s="8" t="s">
        <v>9061</v>
      </c>
      <c r="G3111" s="5" t="s">
        <v>442</v>
      </c>
      <c r="H3111" s="6">
        <v>1424066</v>
      </c>
      <c r="I3111" s="6">
        <v>32277</v>
      </c>
      <c r="J3111" s="7">
        <v>2.2700000000000001E-2</v>
      </c>
      <c r="K3111" s="6">
        <v>137631</v>
      </c>
      <c r="L3111" s="6">
        <v>569628</v>
      </c>
      <c r="M3111" s="6">
        <v>739536</v>
      </c>
    </row>
    <row r="3112" spans="1:13" ht="30" x14ac:dyDescent="0.25">
      <c r="A3112" s="5" t="s">
        <v>323</v>
      </c>
      <c r="B3112" s="5" t="s">
        <v>35</v>
      </c>
      <c r="C3112" s="5" t="s">
        <v>345</v>
      </c>
      <c r="D3112" s="5" t="s">
        <v>9062</v>
      </c>
      <c r="E3112" s="8" t="s">
        <v>9063</v>
      </c>
      <c r="F3112" s="8" t="s">
        <v>723</v>
      </c>
      <c r="G3112" s="5" t="s">
        <v>446</v>
      </c>
      <c r="H3112" s="6">
        <v>9052</v>
      </c>
      <c r="I3112" s="6">
        <v>9052</v>
      </c>
      <c r="J3112" s="7">
        <v>1</v>
      </c>
      <c r="K3112" s="6"/>
      <c r="L3112" s="6"/>
      <c r="M3112" s="6">
        <v>9052</v>
      </c>
    </row>
    <row r="3113" spans="1:13" ht="30" x14ac:dyDescent="0.25">
      <c r="A3113" s="5" t="s">
        <v>323</v>
      </c>
      <c r="B3113" s="5" t="s">
        <v>35</v>
      </c>
      <c r="C3113" s="5" t="s">
        <v>345</v>
      </c>
      <c r="D3113" s="5" t="s">
        <v>9064</v>
      </c>
      <c r="E3113" s="8" t="s">
        <v>9065</v>
      </c>
      <c r="F3113" s="8" t="s">
        <v>871</v>
      </c>
      <c r="G3113" s="5" t="s">
        <v>442</v>
      </c>
      <c r="H3113" s="6">
        <v>540000</v>
      </c>
      <c r="I3113" s="6"/>
      <c r="J3113" s="5"/>
      <c r="K3113" s="6"/>
      <c r="L3113" s="6">
        <v>540000</v>
      </c>
      <c r="M3113" s="6">
        <v>540000</v>
      </c>
    </row>
    <row r="3114" spans="1:13" ht="45" x14ac:dyDescent="0.25">
      <c r="A3114" s="5" t="s">
        <v>323</v>
      </c>
      <c r="B3114" s="5" t="s">
        <v>35</v>
      </c>
      <c r="C3114" s="5" t="s">
        <v>345</v>
      </c>
      <c r="D3114" s="5" t="s">
        <v>9066</v>
      </c>
      <c r="E3114" s="8" t="s">
        <v>9067</v>
      </c>
      <c r="F3114" s="8" t="s">
        <v>8357</v>
      </c>
      <c r="G3114" s="5" t="s">
        <v>446</v>
      </c>
      <c r="H3114" s="6">
        <v>13920</v>
      </c>
      <c r="I3114" s="6">
        <v>13920</v>
      </c>
      <c r="J3114" s="7">
        <v>1</v>
      </c>
      <c r="K3114" s="6"/>
      <c r="L3114" s="6"/>
      <c r="M3114" s="6">
        <v>13920</v>
      </c>
    </row>
    <row r="3115" spans="1:13" ht="30" x14ac:dyDescent="0.25">
      <c r="A3115" s="5" t="s">
        <v>323</v>
      </c>
      <c r="B3115" s="5" t="s">
        <v>35</v>
      </c>
      <c r="C3115" s="5" t="s">
        <v>345</v>
      </c>
      <c r="D3115" s="5" t="s">
        <v>9068</v>
      </c>
      <c r="E3115" s="8" t="s">
        <v>9069</v>
      </c>
      <c r="F3115" s="8" t="s">
        <v>835</v>
      </c>
      <c r="G3115" s="5" t="s">
        <v>442</v>
      </c>
      <c r="H3115" s="6">
        <v>1070000</v>
      </c>
      <c r="I3115" s="6"/>
      <c r="J3115" s="5"/>
      <c r="K3115" s="6"/>
      <c r="L3115" s="6">
        <v>500208</v>
      </c>
      <c r="M3115" s="6">
        <v>500208</v>
      </c>
    </row>
    <row r="3116" spans="1:13" ht="45" x14ac:dyDescent="0.25">
      <c r="A3116" s="5" t="s">
        <v>323</v>
      </c>
      <c r="B3116" s="5" t="s">
        <v>35</v>
      </c>
      <c r="C3116" s="5" t="s">
        <v>345</v>
      </c>
      <c r="D3116" s="5" t="s">
        <v>9070</v>
      </c>
      <c r="E3116" s="8" t="s">
        <v>9071</v>
      </c>
      <c r="F3116" s="8" t="s">
        <v>6819</v>
      </c>
      <c r="G3116" s="5" t="s">
        <v>442</v>
      </c>
      <c r="H3116" s="6">
        <v>446826</v>
      </c>
      <c r="I3116" s="6"/>
      <c r="J3116" s="5"/>
      <c r="K3116" s="6"/>
      <c r="L3116" s="6">
        <v>148940</v>
      </c>
      <c r="M3116" s="6">
        <v>148940</v>
      </c>
    </row>
    <row r="3117" spans="1:13" x14ac:dyDescent="0.25">
      <c r="A3117" s="5" t="s">
        <v>323</v>
      </c>
      <c r="B3117" s="5" t="s">
        <v>35</v>
      </c>
      <c r="C3117" s="5" t="s">
        <v>345</v>
      </c>
      <c r="D3117" s="5" t="s">
        <v>9072</v>
      </c>
      <c r="E3117" s="8" t="s">
        <v>9073</v>
      </c>
      <c r="F3117" s="8" t="s">
        <v>6819</v>
      </c>
      <c r="G3117" s="5" t="s">
        <v>442</v>
      </c>
      <c r="H3117" s="6">
        <v>1290289</v>
      </c>
      <c r="I3117" s="6"/>
      <c r="J3117" s="5"/>
      <c r="K3117" s="6"/>
      <c r="L3117" s="6">
        <v>625000</v>
      </c>
      <c r="M3117" s="6">
        <v>625000</v>
      </c>
    </row>
    <row r="3118" spans="1:13" ht="30" x14ac:dyDescent="0.25">
      <c r="A3118" s="5" t="s">
        <v>323</v>
      </c>
      <c r="B3118" s="5" t="s">
        <v>35</v>
      </c>
      <c r="C3118" s="5" t="s">
        <v>345</v>
      </c>
      <c r="D3118" s="5" t="s">
        <v>9074</v>
      </c>
      <c r="E3118" s="8" t="s">
        <v>9075</v>
      </c>
      <c r="F3118" s="8" t="s">
        <v>9076</v>
      </c>
      <c r="G3118" s="5" t="s">
        <v>442</v>
      </c>
      <c r="H3118" s="6">
        <v>600000</v>
      </c>
      <c r="I3118" s="6"/>
      <c r="J3118" s="5"/>
      <c r="K3118" s="6"/>
      <c r="L3118" s="6">
        <v>400000</v>
      </c>
      <c r="M3118" s="6">
        <v>400000</v>
      </c>
    </row>
    <row r="3119" spans="1:13" ht="30" x14ac:dyDescent="0.25">
      <c r="A3119" s="5" t="s">
        <v>323</v>
      </c>
      <c r="B3119" s="5" t="s">
        <v>35</v>
      </c>
      <c r="C3119" s="5" t="s">
        <v>345</v>
      </c>
      <c r="D3119" s="5" t="s">
        <v>9077</v>
      </c>
      <c r="E3119" s="8" t="s">
        <v>9078</v>
      </c>
      <c r="F3119" s="8" t="s">
        <v>792</v>
      </c>
      <c r="G3119" s="5" t="s">
        <v>442</v>
      </c>
      <c r="H3119" s="6">
        <v>1206549</v>
      </c>
      <c r="I3119" s="6">
        <v>441090</v>
      </c>
      <c r="J3119" s="7">
        <v>0.36559999999999998</v>
      </c>
      <c r="K3119" s="6"/>
      <c r="L3119" s="6">
        <v>433116</v>
      </c>
      <c r="M3119" s="6">
        <v>874206</v>
      </c>
    </row>
    <row r="3120" spans="1:13" ht="30" x14ac:dyDescent="0.25">
      <c r="A3120" s="5" t="s">
        <v>323</v>
      </c>
      <c r="B3120" s="5" t="s">
        <v>35</v>
      </c>
      <c r="C3120" s="5" t="s">
        <v>345</v>
      </c>
      <c r="D3120" s="5" t="s">
        <v>9079</v>
      </c>
      <c r="E3120" s="8" t="s">
        <v>9080</v>
      </c>
      <c r="F3120" s="8" t="s">
        <v>783</v>
      </c>
      <c r="G3120" s="5" t="s">
        <v>446</v>
      </c>
      <c r="H3120" s="6">
        <v>18276</v>
      </c>
      <c r="I3120" s="6">
        <v>18276</v>
      </c>
      <c r="J3120" s="7">
        <v>1</v>
      </c>
      <c r="K3120" s="6"/>
      <c r="L3120" s="6"/>
      <c r="M3120" s="6">
        <v>18276</v>
      </c>
    </row>
    <row r="3121" spans="1:13" x14ac:dyDescent="0.25">
      <c r="A3121" s="5" t="s">
        <v>323</v>
      </c>
      <c r="B3121" s="5" t="s">
        <v>35</v>
      </c>
      <c r="C3121" s="5" t="s">
        <v>345</v>
      </c>
      <c r="D3121" s="5" t="s">
        <v>9081</v>
      </c>
      <c r="E3121" s="8" t="s">
        <v>9082</v>
      </c>
      <c r="F3121" s="8" t="s">
        <v>672</v>
      </c>
      <c r="G3121" s="5" t="s">
        <v>442</v>
      </c>
      <c r="H3121" s="6">
        <v>1498401</v>
      </c>
      <c r="I3121" s="6">
        <v>51369</v>
      </c>
      <c r="J3121" s="7">
        <v>3.4299999999999997E-2</v>
      </c>
      <c r="K3121" s="6"/>
      <c r="L3121" s="6">
        <v>1110000</v>
      </c>
      <c r="M3121" s="6">
        <v>1161369</v>
      </c>
    </row>
    <row r="3122" spans="1:13" ht="45" x14ac:dyDescent="0.25">
      <c r="A3122" s="5" t="s">
        <v>323</v>
      </c>
      <c r="B3122" s="5" t="s">
        <v>35</v>
      </c>
      <c r="C3122" s="5" t="s">
        <v>345</v>
      </c>
      <c r="D3122" s="5" t="s">
        <v>9083</v>
      </c>
      <c r="E3122" s="8" t="s">
        <v>9084</v>
      </c>
      <c r="F3122" s="8" t="s">
        <v>9085</v>
      </c>
      <c r="G3122" s="5" t="s">
        <v>442</v>
      </c>
      <c r="H3122" s="6">
        <v>1358476</v>
      </c>
      <c r="I3122" s="6">
        <v>4522</v>
      </c>
      <c r="J3122" s="7">
        <v>3.3E-3</v>
      </c>
      <c r="K3122" s="6"/>
      <c r="L3122" s="6">
        <v>327092</v>
      </c>
      <c r="M3122" s="6">
        <v>331614</v>
      </c>
    </row>
    <row r="3123" spans="1:13" x14ac:dyDescent="0.25">
      <c r="A3123" s="5" t="s">
        <v>323</v>
      </c>
      <c r="B3123" s="5" t="s">
        <v>35</v>
      </c>
      <c r="C3123" s="5" t="s">
        <v>345</v>
      </c>
      <c r="D3123" s="5" t="s">
        <v>9086</v>
      </c>
      <c r="E3123" s="8" t="s">
        <v>9087</v>
      </c>
      <c r="F3123" s="8" t="s">
        <v>684</v>
      </c>
      <c r="G3123" s="5" t="s">
        <v>442</v>
      </c>
      <c r="H3123" s="6">
        <v>626386</v>
      </c>
      <c r="I3123" s="6">
        <v>12342</v>
      </c>
      <c r="J3123" s="7">
        <v>1.9699999999999999E-2</v>
      </c>
      <c r="K3123" s="6">
        <v>10938</v>
      </c>
      <c r="L3123" s="6">
        <v>375163</v>
      </c>
      <c r="M3123" s="6">
        <v>398443</v>
      </c>
    </row>
    <row r="3124" spans="1:13" ht="30" x14ac:dyDescent="0.25">
      <c r="A3124" s="5" t="s">
        <v>323</v>
      </c>
      <c r="B3124" s="5" t="s">
        <v>35</v>
      </c>
      <c r="C3124" s="5" t="s">
        <v>345</v>
      </c>
      <c r="D3124" s="5" t="s">
        <v>9088</v>
      </c>
      <c r="E3124" s="8" t="s">
        <v>9089</v>
      </c>
      <c r="F3124" s="8" t="s">
        <v>711</v>
      </c>
      <c r="G3124" s="5" t="s">
        <v>446</v>
      </c>
      <c r="H3124" s="6">
        <v>18559</v>
      </c>
      <c r="I3124" s="6">
        <v>18559</v>
      </c>
      <c r="J3124" s="7">
        <v>1</v>
      </c>
      <c r="K3124" s="6"/>
      <c r="L3124" s="6"/>
      <c r="M3124" s="6">
        <v>18559</v>
      </c>
    </row>
    <row r="3125" spans="1:13" ht="45" x14ac:dyDescent="0.25">
      <c r="A3125" s="5" t="s">
        <v>323</v>
      </c>
      <c r="B3125" s="5" t="s">
        <v>35</v>
      </c>
      <c r="C3125" s="5" t="s">
        <v>345</v>
      </c>
      <c r="D3125" s="5" t="s">
        <v>9090</v>
      </c>
      <c r="E3125" s="8" t="s">
        <v>9091</v>
      </c>
      <c r="F3125" s="8" t="s">
        <v>6819</v>
      </c>
      <c r="G3125" s="5" t="s">
        <v>442</v>
      </c>
      <c r="H3125" s="6">
        <v>840798</v>
      </c>
      <c r="I3125" s="6">
        <v>10220</v>
      </c>
      <c r="J3125" s="7">
        <v>1.2200000000000001E-2</v>
      </c>
      <c r="K3125" s="6"/>
      <c r="L3125" s="6">
        <v>308574</v>
      </c>
      <c r="M3125" s="6">
        <v>318794</v>
      </c>
    </row>
    <row r="3126" spans="1:13" x14ac:dyDescent="0.25">
      <c r="A3126" s="5" t="s">
        <v>323</v>
      </c>
      <c r="B3126" s="5" t="s">
        <v>35</v>
      </c>
      <c r="C3126" s="5" t="s">
        <v>345</v>
      </c>
      <c r="D3126" s="5" t="s">
        <v>9092</v>
      </c>
      <c r="E3126" s="8" t="s">
        <v>9093</v>
      </c>
      <c r="F3126" s="8" t="s">
        <v>803</v>
      </c>
      <c r="G3126" s="5" t="s">
        <v>442</v>
      </c>
      <c r="H3126" s="6">
        <v>1499993</v>
      </c>
      <c r="I3126" s="6">
        <v>37773</v>
      </c>
      <c r="J3126" s="7">
        <v>2.52E-2</v>
      </c>
      <c r="K3126" s="6">
        <v>3212</v>
      </c>
      <c r="L3126" s="6">
        <v>313700</v>
      </c>
      <c r="M3126" s="6">
        <v>354685</v>
      </c>
    </row>
    <row r="3127" spans="1:13" ht="45" x14ac:dyDescent="0.25">
      <c r="A3127" s="5" t="s">
        <v>323</v>
      </c>
      <c r="B3127" s="5" t="s">
        <v>35</v>
      </c>
      <c r="C3127" s="5" t="s">
        <v>345</v>
      </c>
      <c r="D3127" s="5" t="s">
        <v>9094</v>
      </c>
      <c r="E3127" s="8" t="s">
        <v>9095</v>
      </c>
      <c r="F3127" s="8" t="s">
        <v>675</v>
      </c>
      <c r="G3127" s="5" t="s">
        <v>442</v>
      </c>
      <c r="H3127" s="6">
        <v>34160</v>
      </c>
      <c r="I3127" s="6">
        <v>34160</v>
      </c>
      <c r="J3127" s="7">
        <v>1</v>
      </c>
      <c r="K3127" s="6"/>
      <c r="L3127" s="6"/>
      <c r="M3127" s="6">
        <v>34160</v>
      </c>
    </row>
    <row r="3128" spans="1:13" ht="45" x14ac:dyDescent="0.25">
      <c r="A3128" s="5" t="s">
        <v>323</v>
      </c>
      <c r="B3128" s="5" t="s">
        <v>35</v>
      </c>
      <c r="C3128" s="5" t="s">
        <v>345</v>
      </c>
      <c r="D3128" s="5" t="s">
        <v>9096</v>
      </c>
      <c r="E3128" s="8" t="s">
        <v>9097</v>
      </c>
      <c r="F3128" s="8" t="s">
        <v>759</v>
      </c>
      <c r="G3128" s="5" t="s">
        <v>446</v>
      </c>
      <c r="H3128" s="6">
        <v>7601</v>
      </c>
      <c r="I3128" s="6">
        <v>7601</v>
      </c>
      <c r="J3128" s="7">
        <v>1</v>
      </c>
      <c r="K3128" s="6"/>
      <c r="L3128" s="6"/>
      <c r="M3128" s="6">
        <v>7601</v>
      </c>
    </row>
    <row r="3129" spans="1:13" ht="30" x14ac:dyDescent="0.25">
      <c r="A3129" s="5" t="s">
        <v>323</v>
      </c>
      <c r="B3129" s="5" t="s">
        <v>35</v>
      </c>
      <c r="C3129" s="5" t="s">
        <v>345</v>
      </c>
      <c r="D3129" s="5" t="s">
        <v>9098</v>
      </c>
      <c r="E3129" s="8" t="s">
        <v>9099</v>
      </c>
      <c r="F3129" s="8" t="s">
        <v>768</v>
      </c>
      <c r="G3129" s="5" t="s">
        <v>442</v>
      </c>
      <c r="H3129" s="6">
        <v>10675</v>
      </c>
      <c r="I3129" s="6"/>
      <c r="J3129" s="5"/>
      <c r="K3129" s="6"/>
      <c r="L3129" s="6"/>
      <c r="M3129" s="6"/>
    </row>
    <row r="3130" spans="1:13" ht="30" x14ac:dyDescent="0.25">
      <c r="A3130" s="5" t="s">
        <v>323</v>
      </c>
      <c r="B3130" s="5" t="s">
        <v>35</v>
      </c>
      <c r="C3130" s="5" t="s">
        <v>345</v>
      </c>
      <c r="D3130" s="5" t="s">
        <v>9100</v>
      </c>
      <c r="E3130" s="8" t="s">
        <v>9101</v>
      </c>
      <c r="F3130" s="8" t="s">
        <v>6819</v>
      </c>
      <c r="G3130" s="5" t="s">
        <v>442</v>
      </c>
      <c r="H3130" s="6">
        <v>1500000</v>
      </c>
      <c r="I3130" s="6">
        <v>17069</v>
      </c>
      <c r="J3130" s="7">
        <v>1.14E-2</v>
      </c>
      <c r="K3130" s="6">
        <v>5321</v>
      </c>
      <c r="L3130" s="6">
        <v>617320</v>
      </c>
      <c r="M3130" s="6">
        <v>639710</v>
      </c>
    </row>
    <row r="3131" spans="1:13" ht="45" x14ac:dyDescent="0.25">
      <c r="A3131" s="5" t="s">
        <v>323</v>
      </c>
      <c r="B3131" s="5" t="s">
        <v>35</v>
      </c>
      <c r="C3131" s="5" t="s">
        <v>345</v>
      </c>
      <c r="D3131" s="5" t="s">
        <v>9102</v>
      </c>
      <c r="E3131" s="8" t="s">
        <v>9103</v>
      </c>
      <c r="F3131" s="8" t="s">
        <v>753</v>
      </c>
      <c r="G3131" s="5" t="s">
        <v>442</v>
      </c>
      <c r="H3131" s="6">
        <v>12383</v>
      </c>
      <c r="I3131" s="6">
        <v>12383</v>
      </c>
      <c r="J3131" s="7">
        <v>1</v>
      </c>
      <c r="K3131" s="6"/>
      <c r="L3131" s="6"/>
      <c r="M3131" s="6">
        <v>12383</v>
      </c>
    </row>
    <row r="3132" spans="1:13" ht="30" x14ac:dyDescent="0.25">
      <c r="A3132" s="5" t="s">
        <v>323</v>
      </c>
      <c r="B3132" s="5" t="s">
        <v>35</v>
      </c>
      <c r="C3132" s="5" t="s">
        <v>345</v>
      </c>
      <c r="D3132" s="5" t="s">
        <v>9104</v>
      </c>
      <c r="E3132" s="8" t="s">
        <v>9105</v>
      </c>
      <c r="F3132" s="8" t="s">
        <v>5394</v>
      </c>
      <c r="G3132" s="5" t="s">
        <v>442</v>
      </c>
      <c r="H3132" s="6">
        <v>856308</v>
      </c>
      <c r="I3132" s="6">
        <v>280285</v>
      </c>
      <c r="J3132" s="7">
        <v>0.32729999999999998</v>
      </c>
      <c r="K3132" s="6">
        <v>170482</v>
      </c>
      <c r="L3132" s="6">
        <v>513786</v>
      </c>
      <c r="M3132" s="6">
        <v>964553</v>
      </c>
    </row>
    <row r="3133" spans="1:13" ht="30" x14ac:dyDescent="0.25">
      <c r="A3133" s="5" t="s">
        <v>323</v>
      </c>
      <c r="B3133" s="5" t="s">
        <v>35</v>
      </c>
      <c r="C3133" s="5" t="s">
        <v>345</v>
      </c>
      <c r="D3133" s="5" t="s">
        <v>9106</v>
      </c>
      <c r="E3133" s="8" t="s">
        <v>9107</v>
      </c>
      <c r="F3133" s="8" t="s">
        <v>5394</v>
      </c>
      <c r="G3133" s="5" t="s">
        <v>442</v>
      </c>
      <c r="H3133" s="6">
        <v>729586</v>
      </c>
      <c r="I3133" s="6">
        <v>219859</v>
      </c>
      <c r="J3133" s="7">
        <v>0.30130000000000001</v>
      </c>
      <c r="K3133" s="6">
        <v>34647</v>
      </c>
      <c r="L3133" s="6">
        <v>437754</v>
      </c>
      <c r="M3133" s="6">
        <v>692260</v>
      </c>
    </row>
    <row r="3134" spans="1:13" ht="30" x14ac:dyDescent="0.25">
      <c r="A3134" s="5" t="s">
        <v>323</v>
      </c>
      <c r="B3134" s="5" t="s">
        <v>35</v>
      </c>
      <c r="C3134" s="5" t="s">
        <v>345</v>
      </c>
      <c r="D3134" s="5" t="s">
        <v>9108</v>
      </c>
      <c r="E3134" s="8" t="s">
        <v>9109</v>
      </c>
      <c r="F3134" s="8" t="s">
        <v>723</v>
      </c>
      <c r="G3134" s="5" t="s">
        <v>442</v>
      </c>
      <c r="H3134" s="6">
        <v>611898</v>
      </c>
      <c r="I3134" s="6"/>
      <c r="J3134" s="5"/>
      <c r="K3134" s="6"/>
      <c r="L3134" s="6">
        <v>550000</v>
      </c>
      <c r="M3134" s="6">
        <v>550000</v>
      </c>
    </row>
    <row r="3135" spans="1:13" x14ac:dyDescent="0.25">
      <c r="A3135" s="5" t="s">
        <v>323</v>
      </c>
      <c r="B3135" s="5" t="s">
        <v>35</v>
      </c>
      <c r="C3135" s="5" t="s">
        <v>345</v>
      </c>
      <c r="D3135" s="5" t="s">
        <v>9110</v>
      </c>
      <c r="E3135" s="8" t="s">
        <v>9111</v>
      </c>
      <c r="F3135" s="8" t="s">
        <v>891</v>
      </c>
      <c r="G3135" s="5" t="s">
        <v>442</v>
      </c>
      <c r="H3135" s="6">
        <v>1158542</v>
      </c>
      <c r="I3135" s="6"/>
      <c r="J3135" s="5"/>
      <c r="K3135" s="6"/>
      <c r="L3135" s="6">
        <v>1158542</v>
      </c>
      <c r="M3135" s="6">
        <v>1158542</v>
      </c>
    </row>
    <row r="3136" spans="1:13" ht="30" x14ac:dyDescent="0.25">
      <c r="A3136" s="5" t="s">
        <v>323</v>
      </c>
      <c r="B3136" s="5" t="s">
        <v>35</v>
      </c>
      <c r="C3136" s="5" t="s">
        <v>345</v>
      </c>
      <c r="D3136" s="5" t="s">
        <v>9112</v>
      </c>
      <c r="E3136" s="8" t="s">
        <v>9113</v>
      </c>
      <c r="F3136" s="8" t="s">
        <v>729</v>
      </c>
      <c r="G3136" s="5" t="s">
        <v>442</v>
      </c>
      <c r="H3136" s="6">
        <v>6601</v>
      </c>
      <c r="I3136" s="6"/>
      <c r="J3136" s="5"/>
      <c r="K3136" s="6"/>
      <c r="L3136" s="6"/>
      <c r="M3136" s="6"/>
    </row>
    <row r="3137" spans="1:13" ht="30" x14ac:dyDescent="0.25">
      <c r="A3137" s="5" t="s">
        <v>323</v>
      </c>
      <c r="B3137" s="5" t="s">
        <v>35</v>
      </c>
      <c r="C3137" s="5" t="s">
        <v>345</v>
      </c>
      <c r="D3137" s="5" t="s">
        <v>9114</v>
      </c>
      <c r="E3137" s="8" t="s">
        <v>9115</v>
      </c>
      <c r="F3137" s="8" t="s">
        <v>765</v>
      </c>
      <c r="G3137" s="5" t="s">
        <v>446</v>
      </c>
      <c r="H3137" s="6">
        <v>9615</v>
      </c>
      <c r="I3137" s="6">
        <v>9615</v>
      </c>
      <c r="J3137" s="7">
        <v>1</v>
      </c>
      <c r="K3137" s="6"/>
      <c r="L3137" s="6"/>
      <c r="M3137" s="6">
        <v>9615</v>
      </c>
    </row>
    <row r="3138" spans="1:13" x14ac:dyDescent="0.25">
      <c r="A3138" s="5" t="s">
        <v>323</v>
      </c>
      <c r="B3138" s="5" t="s">
        <v>35</v>
      </c>
      <c r="C3138" s="5" t="s">
        <v>345</v>
      </c>
      <c r="D3138" s="5" t="s">
        <v>9116</v>
      </c>
      <c r="E3138" s="8" t="s">
        <v>9117</v>
      </c>
      <c r="F3138" s="8" t="s">
        <v>877</v>
      </c>
      <c r="G3138" s="5" t="s">
        <v>442</v>
      </c>
      <c r="H3138" s="6">
        <v>17612</v>
      </c>
      <c r="I3138" s="6">
        <v>2800</v>
      </c>
      <c r="J3138" s="7">
        <v>0.159</v>
      </c>
      <c r="K3138" s="6"/>
      <c r="L3138" s="6">
        <v>8197</v>
      </c>
      <c r="M3138" s="6">
        <v>10997</v>
      </c>
    </row>
    <row r="3139" spans="1:13" ht="30" x14ac:dyDescent="0.25">
      <c r="A3139" s="5" t="s">
        <v>323</v>
      </c>
      <c r="B3139" s="5" t="s">
        <v>35</v>
      </c>
      <c r="C3139" s="5" t="s">
        <v>345</v>
      </c>
      <c r="D3139" s="5" t="s">
        <v>9118</v>
      </c>
      <c r="E3139" s="8" t="s">
        <v>9119</v>
      </c>
      <c r="F3139" s="8" t="s">
        <v>5415</v>
      </c>
      <c r="G3139" s="5" t="s">
        <v>442</v>
      </c>
      <c r="H3139" s="6">
        <v>13160</v>
      </c>
      <c r="I3139" s="6"/>
      <c r="J3139" s="5"/>
      <c r="K3139" s="6"/>
      <c r="L3139" s="6"/>
      <c r="M3139" s="6"/>
    </row>
    <row r="3140" spans="1:13" ht="30" x14ac:dyDescent="0.25">
      <c r="A3140" s="5" t="s">
        <v>323</v>
      </c>
      <c r="B3140" s="5" t="s">
        <v>35</v>
      </c>
      <c r="C3140" s="5" t="s">
        <v>345</v>
      </c>
      <c r="D3140" s="5" t="s">
        <v>9120</v>
      </c>
      <c r="E3140" s="8" t="s">
        <v>9121</v>
      </c>
      <c r="F3140" s="8" t="s">
        <v>850</v>
      </c>
      <c r="G3140" s="5" t="s">
        <v>442</v>
      </c>
      <c r="H3140" s="6">
        <v>19509</v>
      </c>
      <c r="I3140" s="6"/>
      <c r="J3140" s="5"/>
      <c r="K3140" s="6"/>
      <c r="L3140" s="6">
        <v>19509</v>
      </c>
      <c r="M3140" s="6">
        <v>19509</v>
      </c>
    </row>
    <row r="3141" spans="1:13" ht="30" x14ac:dyDescent="0.25">
      <c r="A3141" s="5" t="s">
        <v>323</v>
      </c>
      <c r="B3141" s="5" t="s">
        <v>35</v>
      </c>
      <c r="C3141" s="5" t="s">
        <v>345</v>
      </c>
      <c r="D3141" s="5" t="s">
        <v>9122</v>
      </c>
      <c r="E3141" s="8" t="s">
        <v>9123</v>
      </c>
      <c r="F3141" s="8" t="s">
        <v>862</v>
      </c>
      <c r="G3141" s="5" t="s">
        <v>446</v>
      </c>
      <c r="H3141" s="6">
        <v>8330</v>
      </c>
      <c r="I3141" s="6">
        <v>8330</v>
      </c>
      <c r="J3141" s="7">
        <v>1</v>
      </c>
      <c r="K3141" s="6"/>
      <c r="L3141" s="6"/>
      <c r="M3141" s="6">
        <v>8330</v>
      </c>
    </row>
    <row r="3142" spans="1:13" ht="45" x14ac:dyDescent="0.25">
      <c r="A3142" s="5" t="s">
        <v>323</v>
      </c>
      <c r="B3142" s="5" t="s">
        <v>35</v>
      </c>
      <c r="C3142" s="5" t="s">
        <v>345</v>
      </c>
      <c r="D3142" s="5" t="s">
        <v>9124</v>
      </c>
      <c r="E3142" s="8" t="s">
        <v>9125</v>
      </c>
      <c r="F3142" s="8" t="s">
        <v>8544</v>
      </c>
      <c r="G3142" s="5" t="s">
        <v>442</v>
      </c>
      <c r="H3142" s="6">
        <v>50000</v>
      </c>
      <c r="I3142" s="6"/>
      <c r="J3142" s="5"/>
      <c r="K3142" s="6"/>
      <c r="L3142" s="6">
        <v>6410</v>
      </c>
      <c r="M3142" s="6">
        <v>6410</v>
      </c>
    </row>
    <row r="3143" spans="1:13" ht="30" x14ac:dyDescent="0.25">
      <c r="A3143" s="5" t="s">
        <v>323</v>
      </c>
      <c r="B3143" s="5" t="s">
        <v>35</v>
      </c>
      <c r="C3143" s="5" t="s">
        <v>345</v>
      </c>
      <c r="D3143" s="5" t="s">
        <v>9126</v>
      </c>
      <c r="E3143" s="8" t="s">
        <v>9127</v>
      </c>
      <c r="F3143" s="8" t="s">
        <v>792</v>
      </c>
      <c r="G3143" s="5" t="s">
        <v>446</v>
      </c>
      <c r="H3143" s="6">
        <v>13931</v>
      </c>
      <c r="I3143" s="6">
        <v>13931</v>
      </c>
      <c r="J3143" s="7">
        <v>1</v>
      </c>
      <c r="K3143" s="6"/>
      <c r="L3143" s="6"/>
      <c r="M3143" s="6">
        <v>13931</v>
      </c>
    </row>
    <row r="3144" spans="1:13" ht="60" x14ac:dyDescent="0.25">
      <c r="A3144" s="5" t="s">
        <v>323</v>
      </c>
      <c r="B3144" s="5" t="s">
        <v>35</v>
      </c>
      <c r="C3144" s="5" t="s">
        <v>345</v>
      </c>
      <c r="D3144" s="5" t="s">
        <v>9128</v>
      </c>
      <c r="E3144" s="8" t="s">
        <v>9129</v>
      </c>
      <c r="F3144" s="8" t="s">
        <v>8549</v>
      </c>
      <c r="G3144" s="5" t="s">
        <v>442</v>
      </c>
      <c r="H3144" s="6">
        <v>36856</v>
      </c>
      <c r="I3144" s="6">
        <v>18155</v>
      </c>
      <c r="J3144" s="7">
        <v>0.49259999999999998</v>
      </c>
      <c r="K3144" s="6"/>
      <c r="L3144" s="6">
        <v>18702</v>
      </c>
      <c r="M3144" s="6">
        <v>36857</v>
      </c>
    </row>
    <row r="3145" spans="1:13" ht="30" x14ac:dyDescent="0.25">
      <c r="A3145" s="5" t="s">
        <v>323</v>
      </c>
      <c r="B3145" s="5" t="s">
        <v>35</v>
      </c>
      <c r="C3145" s="5" t="s">
        <v>345</v>
      </c>
      <c r="D3145" s="5" t="s">
        <v>9130</v>
      </c>
      <c r="E3145" s="8" t="s">
        <v>9131</v>
      </c>
      <c r="F3145" s="8" t="s">
        <v>735</v>
      </c>
      <c r="G3145" s="5" t="s">
        <v>446</v>
      </c>
      <c r="H3145" s="6">
        <v>11283</v>
      </c>
      <c r="I3145" s="6">
        <v>11283</v>
      </c>
      <c r="J3145" s="7">
        <v>1</v>
      </c>
      <c r="K3145" s="6"/>
      <c r="L3145" s="6"/>
      <c r="M3145" s="6">
        <v>11283</v>
      </c>
    </row>
    <row r="3146" spans="1:13" ht="30" x14ac:dyDescent="0.25">
      <c r="A3146" s="5" t="s">
        <v>323</v>
      </c>
      <c r="B3146" s="5" t="s">
        <v>35</v>
      </c>
      <c r="C3146" s="5" t="s">
        <v>345</v>
      </c>
      <c r="D3146" s="5" t="s">
        <v>9132</v>
      </c>
      <c r="E3146" s="8" t="s">
        <v>9133</v>
      </c>
      <c r="F3146" s="8" t="s">
        <v>768</v>
      </c>
      <c r="G3146" s="5" t="s">
        <v>442</v>
      </c>
      <c r="H3146" s="6">
        <v>13280</v>
      </c>
      <c r="I3146" s="6"/>
      <c r="J3146" s="5"/>
      <c r="K3146" s="6"/>
      <c r="L3146" s="6">
        <v>13280</v>
      </c>
      <c r="M3146" s="6">
        <v>13280</v>
      </c>
    </row>
    <row r="3147" spans="1:13" x14ac:dyDescent="0.25">
      <c r="A3147" s="5" t="s">
        <v>323</v>
      </c>
      <c r="B3147" s="5" t="s">
        <v>35</v>
      </c>
      <c r="C3147" s="5" t="s">
        <v>345</v>
      </c>
      <c r="D3147" s="5" t="s">
        <v>9134</v>
      </c>
      <c r="E3147" s="8" t="s">
        <v>9135</v>
      </c>
      <c r="F3147" s="8" t="s">
        <v>747</v>
      </c>
      <c r="G3147" s="5" t="s">
        <v>446</v>
      </c>
      <c r="H3147" s="6">
        <v>14732</v>
      </c>
      <c r="I3147" s="6">
        <v>14732</v>
      </c>
      <c r="J3147" s="7">
        <v>1</v>
      </c>
      <c r="K3147" s="6"/>
      <c r="L3147" s="6"/>
      <c r="M3147" s="6">
        <v>14732</v>
      </c>
    </row>
    <row r="3148" spans="1:13" ht="45" x14ac:dyDescent="0.25">
      <c r="A3148" s="5" t="s">
        <v>323</v>
      </c>
      <c r="B3148" s="5" t="s">
        <v>35</v>
      </c>
      <c r="C3148" s="5" t="s">
        <v>345</v>
      </c>
      <c r="D3148" s="5" t="s">
        <v>9136</v>
      </c>
      <c r="E3148" s="8" t="s">
        <v>9137</v>
      </c>
      <c r="F3148" s="8" t="s">
        <v>768</v>
      </c>
      <c r="G3148" s="5" t="s">
        <v>446</v>
      </c>
      <c r="H3148" s="6">
        <v>10077</v>
      </c>
      <c r="I3148" s="6">
        <v>10077</v>
      </c>
      <c r="J3148" s="7">
        <v>1</v>
      </c>
      <c r="K3148" s="6"/>
      <c r="L3148" s="6"/>
      <c r="M3148" s="6">
        <v>10077</v>
      </c>
    </row>
    <row r="3149" spans="1:13" ht="30" x14ac:dyDescent="0.25">
      <c r="A3149" s="5" t="s">
        <v>323</v>
      </c>
      <c r="B3149" s="5" t="s">
        <v>35</v>
      </c>
      <c r="C3149" s="5" t="s">
        <v>345</v>
      </c>
      <c r="D3149" s="5" t="s">
        <v>9138</v>
      </c>
      <c r="E3149" s="8" t="s">
        <v>9139</v>
      </c>
      <c r="F3149" s="8" t="s">
        <v>815</v>
      </c>
      <c r="G3149" s="5" t="s">
        <v>442</v>
      </c>
      <c r="H3149" s="6">
        <v>33002</v>
      </c>
      <c r="I3149" s="6"/>
      <c r="J3149" s="5"/>
      <c r="K3149" s="6"/>
      <c r="L3149" s="6"/>
      <c r="M3149" s="6"/>
    </row>
    <row r="3150" spans="1:13" ht="30" x14ac:dyDescent="0.25">
      <c r="A3150" s="5" t="s">
        <v>323</v>
      </c>
      <c r="B3150" s="5" t="s">
        <v>35</v>
      </c>
      <c r="C3150" s="5" t="s">
        <v>345</v>
      </c>
      <c r="D3150" s="5" t="s">
        <v>9140</v>
      </c>
      <c r="E3150" s="8" t="s">
        <v>9141</v>
      </c>
      <c r="F3150" s="8" t="s">
        <v>768</v>
      </c>
      <c r="G3150" s="5" t="s">
        <v>442</v>
      </c>
      <c r="H3150" s="6">
        <v>1412322</v>
      </c>
      <c r="I3150" s="6">
        <v>142283</v>
      </c>
      <c r="J3150" s="7">
        <v>0.1007</v>
      </c>
      <c r="K3150" s="6"/>
      <c r="L3150" s="6">
        <v>738644</v>
      </c>
      <c r="M3150" s="6">
        <v>880927</v>
      </c>
    </row>
    <row r="3151" spans="1:13" x14ac:dyDescent="0.25">
      <c r="A3151" s="5" t="s">
        <v>323</v>
      </c>
      <c r="B3151" s="5" t="s">
        <v>35</v>
      </c>
      <c r="C3151" s="5" t="s">
        <v>345</v>
      </c>
      <c r="D3151" s="5" t="s">
        <v>9142</v>
      </c>
      <c r="E3151" s="8" t="s">
        <v>9143</v>
      </c>
      <c r="F3151" s="8" t="s">
        <v>720</v>
      </c>
      <c r="G3151" s="5" t="s">
        <v>442</v>
      </c>
      <c r="H3151" s="6">
        <v>990091</v>
      </c>
      <c r="I3151" s="6">
        <v>33759</v>
      </c>
      <c r="J3151" s="7">
        <v>3.4099999999999998E-2</v>
      </c>
      <c r="K3151" s="6"/>
      <c r="L3151" s="6">
        <v>756332</v>
      </c>
      <c r="M3151" s="6">
        <v>790091</v>
      </c>
    </row>
    <row r="3152" spans="1:13" ht="30" x14ac:dyDescent="0.25">
      <c r="A3152" s="5" t="s">
        <v>323</v>
      </c>
      <c r="B3152" s="5" t="s">
        <v>35</v>
      </c>
      <c r="C3152" s="5" t="s">
        <v>345</v>
      </c>
      <c r="D3152" s="5" t="s">
        <v>9144</v>
      </c>
      <c r="E3152" s="8" t="s">
        <v>9145</v>
      </c>
      <c r="F3152" s="8" t="s">
        <v>8972</v>
      </c>
      <c r="G3152" s="5" t="s">
        <v>446</v>
      </c>
      <c r="H3152" s="6">
        <v>7593</v>
      </c>
      <c r="I3152" s="6">
        <v>7593</v>
      </c>
      <c r="J3152" s="7">
        <v>1</v>
      </c>
      <c r="K3152" s="6"/>
      <c r="L3152" s="6"/>
      <c r="M3152" s="6">
        <v>7593</v>
      </c>
    </row>
    <row r="3153" spans="1:13" ht="30" x14ac:dyDescent="0.25">
      <c r="A3153" s="5" t="s">
        <v>323</v>
      </c>
      <c r="B3153" s="5" t="s">
        <v>35</v>
      </c>
      <c r="C3153" s="5" t="s">
        <v>345</v>
      </c>
      <c r="D3153" s="5" t="s">
        <v>9146</v>
      </c>
      <c r="E3153" s="8" t="s">
        <v>9147</v>
      </c>
      <c r="F3153" s="8" t="s">
        <v>732</v>
      </c>
      <c r="G3153" s="5" t="s">
        <v>442</v>
      </c>
      <c r="H3153" s="6">
        <v>25560</v>
      </c>
      <c r="I3153" s="6"/>
      <c r="J3153" s="5"/>
      <c r="K3153" s="6"/>
      <c r="L3153" s="6"/>
      <c r="M3153" s="6"/>
    </row>
    <row r="3154" spans="1:13" ht="30" x14ac:dyDescent="0.25">
      <c r="A3154" s="5" t="s">
        <v>323</v>
      </c>
      <c r="B3154" s="5" t="s">
        <v>35</v>
      </c>
      <c r="C3154" s="5" t="s">
        <v>345</v>
      </c>
      <c r="D3154" s="5" t="s">
        <v>9148</v>
      </c>
      <c r="E3154" s="8" t="s">
        <v>9149</v>
      </c>
      <c r="F3154" s="8" t="s">
        <v>786</v>
      </c>
      <c r="G3154" s="5" t="s">
        <v>442</v>
      </c>
      <c r="H3154" s="6">
        <v>11017</v>
      </c>
      <c r="I3154" s="6"/>
      <c r="J3154" s="5"/>
      <c r="K3154" s="6"/>
      <c r="L3154" s="6"/>
      <c r="M3154" s="6"/>
    </row>
    <row r="3155" spans="1:13" ht="30" x14ac:dyDescent="0.25">
      <c r="A3155" s="5" t="s">
        <v>323</v>
      </c>
      <c r="B3155" s="5" t="s">
        <v>35</v>
      </c>
      <c r="C3155" s="5" t="s">
        <v>345</v>
      </c>
      <c r="D3155" s="5" t="s">
        <v>9150</v>
      </c>
      <c r="E3155" s="8" t="s">
        <v>9151</v>
      </c>
      <c r="F3155" s="8" t="s">
        <v>847</v>
      </c>
      <c r="G3155" s="5" t="s">
        <v>442</v>
      </c>
      <c r="H3155" s="6">
        <v>20930</v>
      </c>
      <c r="I3155" s="6"/>
      <c r="J3155" s="5"/>
      <c r="K3155" s="6"/>
      <c r="L3155" s="6">
        <v>10920</v>
      </c>
      <c r="M3155" s="6">
        <v>10920</v>
      </c>
    </row>
    <row r="3156" spans="1:13" x14ac:dyDescent="0.25">
      <c r="A3156" s="5" t="s">
        <v>323</v>
      </c>
      <c r="B3156" s="5" t="s">
        <v>35</v>
      </c>
      <c r="C3156" s="5" t="s">
        <v>345</v>
      </c>
      <c r="D3156" s="5" t="s">
        <v>9152</v>
      </c>
      <c r="E3156" s="8" t="s">
        <v>9153</v>
      </c>
      <c r="F3156" s="8" t="s">
        <v>5389</v>
      </c>
      <c r="G3156" s="5" t="s">
        <v>442</v>
      </c>
      <c r="H3156" s="6">
        <v>15752</v>
      </c>
      <c r="I3156" s="6"/>
      <c r="J3156" s="5"/>
      <c r="K3156" s="6"/>
      <c r="L3156" s="6"/>
      <c r="M3156" s="6"/>
    </row>
    <row r="3157" spans="1:13" x14ac:dyDescent="0.25">
      <c r="A3157" s="5" t="s">
        <v>323</v>
      </c>
      <c r="B3157" s="5" t="s">
        <v>35</v>
      </c>
      <c r="C3157" s="5" t="s">
        <v>345</v>
      </c>
      <c r="D3157" s="5" t="s">
        <v>9154</v>
      </c>
      <c r="E3157" s="8" t="s">
        <v>9155</v>
      </c>
      <c r="F3157" s="8" t="s">
        <v>783</v>
      </c>
      <c r="G3157" s="5" t="s">
        <v>442</v>
      </c>
      <c r="H3157" s="6">
        <v>16226</v>
      </c>
      <c r="I3157" s="6">
        <v>4868</v>
      </c>
      <c r="J3157" s="7">
        <v>0.3</v>
      </c>
      <c r="K3157" s="6"/>
      <c r="L3157" s="6">
        <v>11359</v>
      </c>
      <c r="M3157" s="6">
        <v>16227</v>
      </c>
    </row>
    <row r="3158" spans="1:13" ht="30" x14ac:dyDescent="0.25">
      <c r="A3158" s="5" t="s">
        <v>323</v>
      </c>
      <c r="B3158" s="5" t="s">
        <v>35</v>
      </c>
      <c r="C3158" s="5" t="s">
        <v>345</v>
      </c>
      <c r="D3158" s="5" t="s">
        <v>9156</v>
      </c>
      <c r="E3158" s="8" t="s">
        <v>9157</v>
      </c>
      <c r="F3158" s="8" t="s">
        <v>874</v>
      </c>
      <c r="G3158" s="5" t="s">
        <v>442</v>
      </c>
      <c r="H3158" s="6">
        <v>13580</v>
      </c>
      <c r="I3158" s="6"/>
      <c r="J3158" s="5"/>
      <c r="K3158" s="6"/>
      <c r="L3158" s="6">
        <v>6230</v>
      </c>
      <c r="M3158" s="6">
        <v>6230</v>
      </c>
    </row>
    <row r="3159" spans="1:13" ht="30" x14ac:dyDescent="0.25">
      <c r="A3159" s="5" t="s">
        <v>323</v>
      </c>
      <c r="B3159" s="5" t="s">
        <v>35</v>
      </c>
      <c r="C3159" s="5" t="s">
        <v>345</v>
      </c>
      <c r="D3159" s="5" t="s">
        <v>9158</v>
      </c>
      <c r="E3159" s="8" t="s">
        <v>9159</v>
      </c>
      <c r="F3159" s="8" t="s">
        <v>9160</v>
      </c>
      <c r="G3159" s="5" t="s">
        <v>442</v>
      </c>
      <c r="H3159" s="6">
        <v>14091</v>
      </c>
      <c r="I3159" s="6"/>
      <c r="J3159" s="5"/>
      <c r="K3159" s="6"/>
      <c r="L3159" s="6"/>
      <c r="M3159" s="6"/>
    </row>
    <row r="3160" spans="1:13" ht="30" x14ac:dyDescent="0.25">
      <c r="A3160" s="5" t="s">
        <v>323</v>
      </c>
      <c r="B3160" s="5" t="s">
        <v>35</v>
      </c>
      <c r="C3160" s="5" t="s">
        <v>345</v>
      </c>
      <c r="D3160" s="5" t="s">
        <v>9161</v>
      </c>
      <c r="E3160" s="8" t="s">
        <v>9162</v>
      </c>
      <c r="F3160" s="8" t="s">
        <v>681</v>
      </c>
      <c r="G3160" s="5" t="s">
        <v>442</v>
      </c>
      <c r="H3160" s="6">
        <v>14000</v>
      </c>
      <c r="I3160" s="6"/>
      <c r="J3160" s="5"/>
      <c r="K3160" s="6"/>
      <c r="L3160" s="6"/>
      <c r="M3160" s="6"/>
    </row>
    <row r="3161" spans="1:13" ht="30" x14ac:dyDescent="0.25">
      <c r="A3161" s="5" t="s">
        <v>323</v>
      </c>
      <c r="B3161" s="5" t="s">
        <v>35</v>
      </c>
      <c r="C3161" s="5" t="s">
        <v>345</v>
      </c>
      <c r="D3161" s="5" t="s">
        <v>9163</v>
      </c>
      <c r="E3161" s="8" t="s">
        <v>9164</v>
      </c>
      <c r="F3161" s="8" t="s">
        <v>786</v>
      </c>
      <c r="G3161" s="5" t="s">
        <v>442</v>
      </c>
      <c r="H3161" s="6">
        <v>8164</v>
      </c>
      <c r="I3161" s="6">
        <v>8164</v>
      </c>
      <c r="J3161" s="7">
        <v>1</v>
      </c>
      <c r="K3161" s="6"/>
      <c r="L3161" s="6"/>
      <c r="M3161" s="6">
        <v>8164</v>
      </c>
    </row>
    <row r="3162" spans="1:13" ht="45" x14ac:dyDescent="0.25">
      <c r="A3162" s="5" t="s">
        <v>323</v>
      </c>
      <c r="B3162" s="5" t="s">
        <v>35</v>
      </c>
      <c r="C3162" s="5" t="s">
        <v>345</v>
      </c>
      <c r="D3162" s="5" t="s">
        <v>9165</v>
      </c>
      <c r="E3162" s="8" t="s">
        <v>9166</v>
      </c>
      <c r="F3162" s="8" t="s">
        <v>678</v>
      </c>
      <c r="G3162" s="5" t="s">
        <v>446</v>
      </c>
      <c r="H3162" s="6">
        <v>13237</v>
      </c>
      <c r="I3162" s="6">
        <v>13237</v>
      </c>
      <c r="J3162" s="7">
        <v>1</v>
      </c>
      <c r="K3162" s="6"/>
      <c r="L3162" s="6"/>
      <c r="M3162" s="6">
        <v>13237</v>
      </c>
    </row>
    <row r="3163" spans="1:13" ht="45" x14ac:dyDescent="0.25">
      <c r="A3163" s="5" t="s">
        <v>323</v>
      </c>
      <c r="B3163" s="5" t="s">
        <v>35</v>
      </c>
      <c r="C3163" s="5" t="s">
        <v>345</v>
      </c>
      <c r="D3163" s="5" t="s">
        <v>9167</v>
      </c>
      <c r="E3163" s="8" t="s">
        <v>9168</v>
      </c>
      <c r="F3163" s="8" t="s">
        <v>9169</v>
      </c>
      <c r="G3163" s="5" t="s">
        <v>442</v>
      </c>
      <c r="H3163" s="6">
        <v>1499998</v>
      </c>
      <c r="I3163" s="6"/>
      <c r="J3163" s="5"/>
      <c r="K3163" s="6"/>
      <c r="L3163" s="6"/>
      <c r="M3163" s="6"/>
    </row>
    <row r="3164" spans="1:13" ht="30" x14ac:dyDescent="0.25">
      <c r="A3164" s="5" t="s">
        <v>323</v>
      </c>
      <c r="B3164" s="5" t="s">
        <v>35</v>
      </c>
      <c r="C3164" s="5" t="s">
        <v>345</v>
      </c>
      <c r="D3164" s="5" t="s">
        <v>9170</v>
      </c>
      <c r="E3164" s="8" t="s">
        <v>9171</v>
      </c>
      <c r="F3164" s="8" t="s">
        <v>8531</v>
      </c>
      <c r="G3164" s="5" t="s">
        <v>442</v>
      </c>
      <c r="H3164" s="6">
        <v>49980</v>
      </c>
      <c r="I3164" s="6"/>
      <c r="J3164" s="5"/>
      <c r="K3164" s="6"/>
      <c r="L3164" s="6"/>
      <c r="M3164" s="6"/>
    </row>
    <row r="3165" spans="1:13" ht="30" x14ac:dyDescent="0.25">
      <c r="A3165" s="5" t="s">
        <v>323</v>
      </c>
      <c r="B3165" s="5" t="s">
        <v>35</v>
      </c>
      <c r="C3165" s="5" t="s">
        <v>345</v>
      </c>
      <c r="D3165" s="5" t="s">
        <v>9172</v>
      </c>
      <c r="E3165" s="8" t="s">
        <v>9173</v>
      </c>
      <c r="F3165" s="8" t="s">
        <v>8516</v>
      </c>
      <c r="G3165" s="5" t="s">
        <v>442</v>
      </c>
      <c r="H3165" s="6">
        <v>32833</v>
      </c>
      <c r="I3165" s="6"/>
      <c r="J3165" s="5"/>
      <c r="K3165" s="6"/>
      <c r="L3165" s="6"/>
      <c r="M3165" s="6"/>
    </row>
    <row r="3166" spans="1:13" ht="30" x14ac:dyDescent="0.25">
      <c r="A3166" s="5" t="s">
        <v>323</v>
      </c>
      <c r="B3166" s="5" t="s">
        <v>35</v>
      </c>
      <c r="C3166" s="5" t="s">
        <v>345</v>
      </c>
      <c r="D3166" s="5" t="s">
        <v>9174</v>
      </c>
      <c r="E3166" s="8" t="s">
        <v>9175</v>
      </c>
      <c r="F3166" s="8" t="s">
        <v>663</v>
      </c>
      <c r="G3166" s="5" t="s">
        <v>442</v>
      </c>
      <c r="H3166" s="6">
        <v>725424</v>
      </c>
      <c r="I3166" s="6"/>
      <c r="J3166" s="5"/>
      <c r="K3166" s="6"/>
      <c r="L3166" s="6"/>
      <c r="M3166" s="6"/>
    </row>
    <row r="3167" spans="1:13" ht="30" x14ac:dyDescent="0.25">
      <c r="A3167" s="5" t="s">
        <v>323</v>
      </c>
      <c r="B3167" s="5" t="s">
        <v>35</v>
      </c>
      <c r="C3167" s="5" t="s">
        <v>345</v>
      </c>
      <c r="D3167" s="5" t="s">
        <v>9176</v>
      </c>
      <c r="E3167" s="8" t="s">
        <v>9177</v>
      </c>
      <c r="F3167" s="8" t="s">
        <v>699</v>
      </c>
      <c r="G3167" s="5" t="s">
        <v>442</v>
      </c>
      <c r="H3167" s="6">
        <v>10069</v>
      </c>
      <c r="I3167" s="6"/>
      <c r="J3167" s="5"/>
      <c r="K3167" s="6"/>
      <c r="L3167" s="6"/>
      <c r="M3167" s="6"/>
    </row>
    <row r="3168" spans="1:13" ht="45" x14ac:dyDescent="0.25">
      <c r="A3168" s="5" t="s">
        <v>323</v>
      </c>
      <c r="B3168" s="5" t="s">
        <v>35</v>
      </c>
      <c r="C3168" s="5" t="s">
        <v>345</v>
      </c>
      <c r="D3168" s="5" t="s">
        <v>9178</v>
      </c>
      <c r="E3168" s="8" t="s">
        <v>9179</v>
      </c>
      <c r="F3168" s="8" t="s">
        <v>705</v>
      </c>
      <c r="G3168" s="5" t="s">
        <v>442</v>
      </c>
      <c r="H3168" s="6">
        <v>632025</v>
      </c>
      <c r="I3168" s="6"/>
      <c r="J3168" s="5"/>
      <c r="K3168" s="6"/>
      <c r="L3168" s="6">
        <v>103929</v>
      </c>
      <c r="M3168" s="6">
        <v>103929</v>
      </c>
    </row>
    <row r="3169" spans="1:13" ht="30" x14ac:dyDescent="0.25">
      <c r="A3169" s="5" t="s">
        <v>323</v>
      </c>
      <c r="B3169" s="5" t="s">
        <v>35</v>
      </c>
      <c r="C3169" s="5" t="s">
        <v>345</v>
      </c>
      <c r="D3169" s="5" t="s">
        <v>9180</v>
      </c>
      <c r="E3169" s="8" t="s">
        <v>9181</v>
      </c>
      <c r="F3169" s="8" t="s">
        <v>786</v>
      </c>
      <c r="G3169" s="5" t="s">
        <v>442</v>
      </c>
      <c r="H3169" s="6">
        <v>9381</v>
      </c>
      <c r="I3169" s="6"/>
      <c r="J3169" s="5"/>
      <c r="K3169" s="6"/>
      <c r="L3169" s="6"/>
      <c r="M3169" s="6"/>
    </row>
    <row r="3170" spans="1:13" ht="30" x14ac:dyDescent="0.25">
      <c r="A3170" s="5" t="s">
        <v>323</v>
      </c>
      <c r="B3170" s="5" t="s">
        <v>35</v>
      </c>
      <c r="C3170" s="5" t="s">
        <v>345</v>
      </c>
      <c r="D3170" s="5" t="s">
        <v>9182</v>
      </c>
      <c r="E3170" s="8" t="s">
        <v>9183</v>
      </c>
      <c r="F3170" s="8" t="s">
        <v>681</v>
      </c>
      <c r="G3170" s="5" t="s">
        <v>442</v>
      </c>
      <c r="H3170" s="6">
        <v>13237</v>
      </c>
      <c r="I3170" s="6"/>
      <c r="J3170" s="5"/>
      <c r="K3170" s="6"/>
      <c r="L3170" s="6"/>
      <c r="M3170" s="6"/>
    </row>
    <row r="3171" spans="1:13" ht="30" x14ac:dyDescent="0.25">
      <c r="A3171" s="5" t="s">
        <v>323</v>
      </c>
      <c r="B3171" s="5" t="s">
        <v>35</v>
      </c>
      <c r="C3171" s="5" t="s">
        <v>345</v>
      </c>
      <c r="D3171" s="5" t="s">
        <v>9184</v>
      </c>
      <c r="E3171" s="8" t="s">
        <v>9185</v>
      </c>
      <c r="F3171" s="8" t="s">
        <v>681</v>
      </c>
      <c r="G3171" s="5" t="s">
        <v>442</v>
      </c>
      <c r="H3171" s="6">
        <v>7000</v>
      </c>
      <c r="I3171" s="6"/>
      <c r="J3171" s="5"/>
      <c r="K3171" s="6"/>
      <c r="L3171" s="6"/>
      <c r="M3171" s="6"/>
    </row>
    <row r="3172" spans="1:13" ht="45" x14ac:dyDescent="0.25">
      <c r="A3172" s="5" t="s">
        <v>323</v>
      </c>
      <c r="B3172" s="5" t="s">
        <v>35</v>
      </c>
      <c r="C3172" s="5" t="s">
        <v>345</v>
      </c>
      <c r="D3172" s="5" t="s">
        <v>9186</v>
      </c>
      <c r="E3172" s="8" t="s">
        <v>9187</v>
      </c>
      <c r="F3172" s="8" t="s">
        <v>732</v>
      </c>
      <c r="G3172" s="5" t="s">
        <v>442</v>
      </c>
      <c r="H3172" s="6">
        <v>811705</v>
      </c>
      <c r="I3172" s="6">
        <v>11125</v>
      </c>
      <c r="J3172" s="7">
        <v>1.37E-2</v>
      </c>
      <c r="K3172" s="6"/>
      <c r="L3172" s="6">
        <v>1642</v>
      </c>
      <c r="M3172" s="6">
        <v>12767</v>
      </c>
    </row>
    <row r="3173" spans="1:13" ht="30" x14ac:dyDescent="0.25">
      <c r="A3173" s="5" t="s">
        <v>323</v>
      </c>
      <c r="B3173" s="5" t="s">
        <v>35</v>
      </c>
      <c r="C3173" s="5" t="s">
        <v>345</v>
      </c>
      <c r="D3173" s="5" t="s">
        <v>9188</v>
      </c>
      <c r="E3173" s="8" t="s">
        <v>9189</v>
      </c>
      <c r="F3173" s="8" t="s">
        <v>8534</v>
      </c>
      <c r="G3173" s="5" t="s">
        <v>442</v>
      </c>
      <c r="H3173" s="6">
        <v>26440</v>
      </c>
      <c r="I3173" s="6"/>
      <c r="J3173" s="5"/>
      <c r="K3173" s="6"/>
      <c r="L3173" s="6">
        <v>26440</v>
      </c>
      <c r="M3173" s="6">
        <v>26440</v>
      </c>
    </row>
    <row r="3174" spans="1:13" ht="30" x14ac:dyDescent="0.25">
      <c r="A3174" s="5" t="s">
        <v>323</v>
      </c>
      <c r="B3174" s="5" t="s">
        <v>35</v>
      </c>
      <c r="C3174" s="5" t="s">
        <v>345</v>
      </c>
      <c r="D3174" s="5" t="s">
        <v>9190</v>
      </c>
      <c r="E3174" s="8" t="s">
        <v>9191</v>
      </c>
      <c r="F3174" s="8" t="s">
        <v>847</v>
      </c>
      <c r="G3174" s="5" t="s">
        <v>442</v>
      </c>
      <c r="H3174" s="6">
        <v>15884</v>
      </c>
      <c r="I3174" s="6"/>
      <c r="J3174" s="5"/>
      <c r="K3174" s="6"/>
      <c r="L3174" s="6"/>
      <c r="M3174" s="6"/>
    </row>
    <row r="3175" spans="1:13" ht="30" x14ac:dyDescent="0.25">
      <c r="A3175" s="5" t="s">
        <v>323</v>
      </c>
      <c r="B3175" s="5" t="s">
        <v>35</v>
      </c>
      <c r="C3175" s="5" t="s">
        <v>345</v>
      </c>
      <c r="D3175" s="5" t="s">
        <v>9192</v>
      </c>
      <c r="E3175" s="8" t="s">
        <v>9193</v>
      </c>
      <c r="F3175" s="8" t="s">
        <v>850</v>
      </c>
      <c r="G3175" s="5" t="s">
        <v>442</v>
      </c>
      <c r="H3175" s="6">
        <v>7140</v>
      </c>
      <c r="I3175" s="6"/>
      <c r="J3175" s="5"/>
      <c r="K3175" s="6"/>
      <c r="L3175" s="6"/>
      <c r="M3175" s="6"/>
    </row>
    <row r="3176" spans="1:13" ht="30" x14ac:dyDescent="0.25">
      <c r="A3176" s="5" t="s">
        <v>323</v>
      </c>
      <c r="B3176" s="5" t="s">
        <v>35</v>
      </c>
      <c r="C3176" s="5" t="s">
        <v>345</v>
      </c>
      <c r="D3176" s="5" t="s">
        <v>9194</v>
      </c>
      <c r="E3176" s="8" t="s">
        <v>9195</v>
      </c>
      <c r="F3176" s="8" t="s">
        <v>5410</v>
      </c>
      <c r="G3176" s="5" t="s">
        <v>442</v>
      </c>
      <c r="H3176" s="6">
        <v>7000</v>
      </c>
      <c r="I3176" s="6"/>
      <c r="J3176" s="5"/>
      <c r="K3176" s="6"/>
      <c r="L3176" s="6"/>
      <c r="M3176" s="6"/>
    </row>
    <row r="3177" spans="1:13" x14ac:dyDescent="0.25">
      <c r="A3177" s="5" t="s">
        <v>323</v>
      </c>
      <c r="B3177" s="5" t="s">
        <v>35</v>
      </c>
      <c r="C3177" s="5" t="s">
        <v>345</v>
      </c>
      <c r="D3177" s="5" t="s">
        <v>9196</v>
      </c>
      <c r="E3177" s="8" t="s">
        <v>9197</v>
      </c>
      <c r="F3177" s="8" t="s">
        <v>886</v>
      </c>
      <c r="G3177" s="5" t="s">
        <v>442</v>
      </c>
      <c r="H3177" s="6">
        <v>18958</v>
      </c>
      <c r="I3177" s="6"/>
      <c r="J3177" s="5"/>
      <c r="K3177" s="6"/>
      <c r="L3177" s="6"/>
      <c r="M3177" s="6"/>
    </row>
    <row r="3178" spans="1:13" ht="45" x14ac:dyDescent="0.25">
      <c r="A3178" s="5" t="s">
        <v>323</v>
      </c>
      <c r="B3178" s="5" t="s">
        <v>35</v>
      </c>
      <c r="C3178" s="5" t="s">
        <v>345</v>
      </c>
      <c r="D3178" s="5" t="s">
        <v>9198</v>
      </c>
      <c r="E3178" s="8" t="s">
        <v>9199</v>
      </c>
      <c r="F3178" s="8" t="s">
        <v>687</v>
      </c>
      <c r="G3178" s="5" t="s">
        <v>442</v>
      </c>
      <c r="H3178" s="6">
        <v>18666</v>
      </c>
      <c r="I3178" s="6"/>
      <c r="J3178" s="5"/>
      <c r="K3178" s="6"/>
      <c r="L3178" s="6"/>
      <c r="M3178" s="6"/>
    </row>
    <row r="3179" spans="1:13" ht="45" x14ac:dyDescent="0.25">
      <c r="A3179" s="5" t="s">
        <v>323</v>
      </c>
      <c r="B3179" s="5" t="s">
        <v>35</v>
      </c>
      <c r="C3179" s="5" t="s">
        <v>345</v>
      </c>
      <c r="D3179" s="5" t="s">
        <v>9200</v>
      </c>
      <c r="E3179" s="8" t="s">
        <v>9201</v>
      </c>
      <c r="F3179" s="8" t="s">
        <v>8528</v>
      </c>
      <c r="G3179" s="5" t="s">
        <v>442</v>
      </c>
      <c r="H3179" s="6">
        <v>31289</v>
      </c>
      <c r="I3179" s="6"/>
      <c r="J3179" s="5"/>
      <c r="K3179" s="6"/>
      <c r="L3179" s="6"/>
      <c r="M3179" s="6"/>
    </row>
    <row r="3180" spans="1:13" ht="45" x14ac:dyDescent="0.25">
      <c r="A3180" s="5" t="s">
        <v>323</v>
      </c>
      <c r="B3180" s="5" t="s">
        <v>35</v>
      </c>
      <c r="C3180" s="5" t="s">
        <v>345</v>
      </c>
      <c r="D3180" s="5" t="s">
        <v>9202</v>
      </c>
      <c r="E3180" s="8" t="s">
        <v>9203</v>
      </c>
      <c r="F3180" s="8" t="s">
        <v>8544</v>
      </c>
      <c r="G3180" s="5" t="s">
        <v>442</v>
      </c>
      <c r="H3180" s="6">
        <v>5956</v>
      </c>
      <c r="I3180" s="6"/>
      <c r="J3180" s="5"/>
      <c r="K3180" s="6"/>
      <c r="L3180" s="6"/>
      <c r="M3180" s="6"/>
    </row>
    <row r="3181" spans="1:13" ht="30" x14ac:dyDescent="0.25">
      <c r="A3181" s="5" t="s">
        <v>323</v>
      </c>
      <c r="B3181" s="5" t="s">
        <v>35</v>
      </c>
      <c r="C3181" s="5" t="s">
        <v>345</v>
      </c>
      <c r="D3181" s="5" t="s">
        <v>9204</v>
      </c>
      <c r="E3181" s="8" t="s">
        <v>9205</v>
      </c>
      <c r="F3181" s="8" t="s">
        <v>732</v>
      </c>
      <c r="G3181" s="5" t="s">
        <v>442</v>
      </c>
      <c r="H3181" s="6">
        <v>27598</v>
      </c>
      <c r="I3181" s="6"/>
      <c r="J3181" s="5"/>
      <c r="K3181" s="6"/>
      <c r="L3181" s="6"/>
      <c r="M3181" s="6"/>
    </row>
    <row r="3182" spans="1:13" ht="30" x14ac:dyDescent="0.25">
      <c r="A3182" s="5" t="s">
        <v>323</v>
      </c>
      <c r="B3182" s="5" t="s">
        <v>35</v>
      </c>
      <c r="C3182" s="5" t="s">
        <v>345</v>
      </c>
      <c r="D3182" s="5" t="s">
        <v>9206</v>
      </c>
      <c r="E3182" s="8" t="s">
        <v>9207</v>
      </c>
      <c r="F3182" s="8" t="s">
        <v>9085</v>
      </c>
      <c r="G3182" s="5" t="s">
        <v>442</v>
      </c>
      <c r="H3182" s="6">
        <v>1365076</v>
      </c>
      <c r="I3182" s="6"/>
      <c r="J3182" s="5"/>
      <c r="K3182" s="6"/>
      <c r="L3182" s="6"/>
      <c r="M3182" s="6"/>
    </row>
    <row r="3183" spans="1:13" ht="45" x14ac:dyDescent="0.25">
      <c r="A3183" s="5" t="s">
        <v>323</v>
      </c>
      <c r="B3183" s="5" t="s">
        <v>35</v>
      </c>
      <c r="C3183" s="5" t="s">
        <v>345</v>
      </c>
      <c r="D3183" s="5" t="s">
        <v>9208</v>
      </c>
      <c r="E3183" s="8" t="s">
        <v>9209</v>
      </c>
      <c r="F3183" s="8" t="s">
        <v>8516</v>
      </c>
      <c r="G3183" s="5" t="s">
        <v>442</v>
      </c>
      <c r="H3183" s="6">
        <v>14072</v>
      </c>
      <c r="I3183" s="6"/>
      <c r="J3183" s="5"/>
      <c r="K3183" s="6"/>
      <c r="L3183" s="6"/>
      <c r="M3183" s="6"/>
    </row>
    <row r="3184" spans="1:13" x14ac:dyDescent="0.25">
      <c r="A3184" s="5" t="s">
        <v>323</v>
      </c>
      <c r="B3184" s="5" t="s">
        <v>35</v>
      </c>
      <c r="C3184" s="5" t="s">
        <v>345</v>
      </c>
      <c r="D3184" s="5" t="s">
        <v>9210</v>
      </c>
      <c r="E3184" s="8" t="s">
        <v>9211</v>
      </c>
      <c r="F3184" s="8" t="s">
        <v>8556</v>
      </c>
      <c r="G3184" s="5" t="s">
        <v>442</v>
      </c>
      <c r="H3184" s="6">
        <v>12250</v>
      </c>
      <c r="I3184" s="6"/>
      <c r="J3184" s="5"/>
      <c r="K3184" s="6"/>
      <c r="L3184" s="6"/>
      <c r="M3184" s="6"/>
    </row>
    <row r="3185" spans="1:13" ht="30" x14ac:dyDescent="0.25">
      <c r="A3185" s="5" t="s">
        <v>323</v>
      </c>
      <c r="B3185" s="5" t="s">
        <v>35</v>
      </c>
      <c r="C3185" s="5" t="s">
        <v>345</v>
      </c>
      <c r="D3185" s="5" t="s">
        <v>9212</v>
      </c>
      <c r="E3185" s="8" t="s">
        <v>9213</v>
      </c>
      <c r="F3185" s="8" t="s">
        <v>687</v>
      </c>
      <c r="G3185" s="5" t="s">
        <v>442</v>
      </c>
      <c r="H3185" s="6">
        <v>1334000</v>
      </c>
      <c r="I3185" s="6"/>
      <c r="J3185" s="5"/>
      <c r="K3185" s="6"/>
      <c r="L3185" s="6"/>
      <c r="M3185" s="6"/>
    </row>
    <row r="3186" spans="1:13" x14ac:dyDescent="0.25">
      <c r="A3186" s="5" t="s">
        <v>323</v>
      </c>
      <c r="B3186" s="5" t="s">
        <v>35</v>
      </c>
      <c r="C3186" s="5" t="s">
        <v>345</v>
      </c>
      <c r="D3186" s="5" t="s">
        <v>9214</v>
      </c>
      <c r="E3186" s="8" t="s">
        <v>9215</v>
      </c>
      <c r="F3186" s="8" t="s">
        <v>8556</v>
      </c>
      <c r="G3186" s="5" t="s">
        <v>442</v>
      </c>
      <c r="H3186" s="6">
        <v>12950</v>
      </c>
      <c r="I3186" s="6"/>
      <c r="J3186" s="5"/>
      <c r="K3186" s="6"/>
      <c r="L3186" s="6">
        <v>4200</v>
      </c>
      <c r="M3186" s="6">
        <v>4200</v>
      </c>
    </row>
    <row r="3187" spans="1:13" ht="30" x14ac:dyDescent="0.25">
      <c r="A3187" s="5" t="s">
        <v>323</v>
      </c>
      <c r="B3187" s="5" t="s">
        <v>35</v>
      </c>
      <c r="C3187" s="5" t="s">
        <v>345</v>
      </c>
      <c r="D3187" s="5" t="s">
        <v>9216</v>
      </c>
      <c r="E3187" s="8" t="s">
        <v>9217</v>
      </c>
      <c r="F3187" s="8" t="s">
        <v>9218</v>
      </c>
      <c r="G3187" s="5" t="s">
        <v>442</v>
      </c>
      <c r="H3187" s="6">
        <v>21714</v>
      </c>
      <c r="I3187" s="6"/>
      <c r="J3187" s="5"/>
      <c r="K3187" s="6"/>
      <c r="L3187" s="6"/>
      <c r="M3187" s="6"/>
    </row>
    <row r="3188" spans="1:13" ht="45" x14ac:dyDescent="0.25">
      <c r="A3188" s="5" t="s">
        <v>323</v>
      </c>
      <c r="B3188" s="5" t="s">
        <v>35</v>
      </c>
      <c r="C3188" s="5" t="s">
        <v>345</v>
      </c>
      <c r="D3188" s="5" t="s">
        <v>9219</v>
      </c>
      <c r="E3188" s="8" t="s">
        <v>9220</v>
      </c>
      <c r="F3188" s="8" t="s">
        <v>8528</v>
      </c>
      <c r="G3188" s="5" t="s">
        <v>442</v>
      </c>
      <c r="H3188" s="6">
        <v>20230</v>
      </c>
      <c r="I3188" s="6"/>
      <c r="J3188" s="5"/>
      <c r="K3188" s="6"/>
      <c r="L3188" s="6"/>
      <c r="M3188" s="6"/>
    </row>
    <row r="3189" spans="1:13" ht="30" x14ac:dyDescent="0.25">
      <c r="A3189" s="5" t="s">
        <v>323</v>
      </c>
      <c r="B3189" s="5" t="s">
        <v>35</v>
      </c>
      <c r="C3189" s="5" t="s">
        <v>345</v>
      </c>
      <c r="D3189" s="5" t="s">
        <v>9221</v>
      </c>
      <c r="E3189" s="8" t="s">
        <v>9222</v>
      </c>
      <c r="F3189" s="8" t="s">
        <v>778</v>
      </c>
      <c r="G3189" s="5" t="s">
        <v>442</v>
      </c>
      <c r="H3189" s="6">
        <v>11588</v>
      </c>
      <c r="I3189" s="6"/>
      <c r="J3189" s="5"/>
      <c r="K3189" s="6"/>
      <c r="L3189" s="6"/>
      <c r="M3189" s="6"/>
    </row>
    <row r="3190" spans="1:13" ht="45" x14ac:dyDescent="0.25">
      <c r="A3190" s="5" t="s">
        <v>323</v>
      </c>
      <c r="B3190" s="5" t="s">
        <v>35</v>
      </c>
      <c r="C3190" s="5" t="s">
        <v>345</v>
      </c>
      <c r="D3190" s="5" t="s">
        <v>9223</v>
      </c>
      <c r="E3190" s="8" t="s">
        <v>9224</v>
      </c>
      <c r="F3190" s="8" t="s">
        <v>8531</v>
      </c>
      <c r="G3190" s="5" t="s">
        <v>442</v>
      </c>
      <c r="H3190" s="6">
        <v>30660</v>
      </c>
      <c r="I3190" s="6"/>
      <c r="J3190" s="5"/>
      <c r="K3190" s="6"/>
      <c r="L3190" s="6"/>
      <c r="M3190" s="6"/>
    </row>
    <row r="3191" spans="1:13" ht="45" x14ac:dyDescent="0.25">
      <c r="A3191" s="5" t="s">
        <v>323</v>
      </c>
      <c r="B3191" s="5" t="s">
        <v>35</v>
      </c>
      <c r="C3191" s="5" t="s">
        <v>345</v>
      </c>
      <c r="D3191" s="5" t="s">
        <v>9225</v>
      </c>
      <c r="E3191" s="8" t="s">
        <v>9226</v>
      </c>
      <c r="F3191" s="8" t="s">
        <v>5830</v>
      </c>
      <c r="G3191" s="5" t="s">
        <v>442</v>
      </c>
      <c r="H3191" s="6">
        <v>7131</v>
      </c>
      <c r="I3191" s="6"/>
      <c r="J3191" s="5"/>
      <c r="K3191" s="6"/>
      <c r="L3191" s="6"/>
      <c r="M3191" s="6"/>
    </row>
    <row r="3192" spans="1:13" ht="45" x14ac:dyDescent="0.25">
      <c r="A3192" s="5" t="s">
        <v>323</v>
      </c>
      <c r="B3192" s="5" t="s">
        <v>35</v>
      </c>
      <c r="C3192" s="5" t="s">
        <v>345</v>
      </c>
      <c r="D3192" s="5" t="s">
        <v>9227</v>
      </c>
      <c r="E3192" s="8" t="s">
        <v>9228</v>
      </c>
      <c r="F3192" s="8" t="s">
        <v>8972</v>
      </c>
      <c r="G3192" s="5" t="s">
        <v>442</v>
      </c>
      <c r="H3192" s="6">
        <v>10724</v>
      </c>
      <c r="I3192" s="6"/>
      <c r="J3192" s="5"/>
      <c r="K3192" s="6"/>
      <c r="L3192" s="6"/>
      <c r="M3192" s="6"/>
    </row>
    <row r="3193" spans="1:13" ht="30" x14ac:dyDescent="0.25">
      <c r="A3193" s="5" t="s">
        <v>323</v>
      </c>
      <c r="B3193" s="5" t="s">
        <v>35</v>
      </c>
      <c r="C3193" s="5" t="s">
        <v>345</v>
      </c>
      <c r="D3193" s="5" t="s">
        <v>9229</v>
      </c>
      <c r="E3193" s="8" t="s">
        <v>9230</v>
      </c>
      <c r="F3193" s="8" t="s">
        <v>5410</v>
      </c>
      <c r="G3193" s="5" t="s">
        <v>442</v>
      </c>
      <c r="H3193" s="6">
        <v>10038</v>
      </c>
      <c r="I3193" s="6"/>
      <c r="J3193" s="5"/>
      <c r="K3193" s="6"/>
      <c r="L3193" s="6">
        <v>10038</v>
      </c>
      <c r="M3193" s="6">
        <v>10038</v>
      </c>
    </row>
    <row r="3194" spans="1:13" ht="30" x14ac:dyDescent="0.25">
      <c r="A3194" s="5" t="s">
        <v>323</v>
      </c>
      <c r="B3194" s="5" t="s">
        <v>35</v>
      </c>
      <c r="C3194" s="5" t="s">
        <v>345</v>
      </c>
      <c r="D3194" s="5" t="s">
        <v>9231</v>
      </c>
      <c r="E3194" s="8" t="s">
        <v>9232</v>
      </c>
      <c r="F3194" s="8" t="s">
        <v>663</v>
      </c>
      <c r="G3194" s="5" t="s">
        <v>442</v>
      </c>
      <c r="H3194" s="6">
        <v>8015</v>
      </c>
      <c r="I3194" s="6"/>
      <c r="J3194" s="5"/>
      <c r="K3194" s="6"/>
      <c r="L3194" s="6"/>
      <c r="M3194" s="6"/>
    </row>
    <row r="3195" spans="1:13" ht="30" x14ac:dyDescent="0.25">
      <c r="A3195" s="5" t="s">
        <v>323</v>
      </c>
      <c r="B3195" s="5" t="s">
        <v>35</v>
      </c>
      <c r="C3195" s="5" t="s">
        <v>345</v>
      </c>
      <c r="D3195" s="5" t="s">
        <v>9233</v>
      </c>
      <c r="E3195" s="8" t="s">
        <v>9234</v>
      </c>
      <c r="F3195" s="8" t="s">
        <v>859</v>
      </c>
      <c r="G3195" s="5" t="s">
        <v>442</v>
      </c>
      <c r="H3195" s="6">
        <v>20090</v>
      </c>
      <c r="I3195" s="6"/>
      <c r="J3195" s="5"/>
      <c r="K3195" s="6"/>
      <c r="L3195" s="6">
        <v>6020</v>
      </c>
      <c r="M3195" s="6">
        <v>6020</v>
      </c>
    </row>
    <row r="3196" spans="1:13" ht="30" x14ac:dyDescent="0.25">
      <c r="A3196" s="5" t="s">
        <v>323</v>
      </c>
      <c r="B3196" s="5" t="s">
        <v>35</v>
      </c>
      <c r="C3196" s="5" t="s">
        <v>345</v>
      </c>
      <c r="D3196" s="5" t="s">
        <v>9235</v>
      </c>
      <c r="E3196" s="8" t="s">
        <v>9236</v>
      </c>
      <c r="F3196" s="8" t="s">
        <v>5830</v>
      </c>
      <c r="G3196" s="5" t="s">
        <v>442</v>
      </c>
      <c r="H3196" s="6">
        <v>25550</v>
      </c>
      <c r="I3196" s="6"/>
      <c r="J3196" s="5"/>
      <c r="K3196" s="6"/>
      <c r="L3196" s="6"/>
      <c r="M3196" s="6"/>
    </row>
    <row r="3197" spans="1:13" ht="30" x14ac:dyDescent="0.25">
      <c r="A3197" s="5" t="s">
        <v>323</v>
      </c>
      <c r="B3197" s="5" t="s">
        <v>35</v>
      </c>
      <c r="C3197" s="5" t="s">
        <v>345</v>
      </c>
      <c r="D3197" s="5" t="s">
        <v>9237</v>
      </c>
      <c r="E3197" s="8" t="s">
        <v>9238</v>
      </c>
      <c r="F3197" s="8" t="s">
        <v>744</v>
      </c>
      <c r="G3197" s="5" t="s">
        <v>442</v>
      </c>
      <c r="H3197" s="6">
        <v>6057</v>
      </c>
      <c r="I3197" s="6"/>
      <c r="J3197" s="5"/>
      <c r="K3197" s="6"/>
      <c r="L3197" s="6"/>
      <c r="M3197" s="6"/>
    </row>
    <row r="3198" spans="1:13" ht="30" x14ac:dyDescent="0.25">
      <c r="A3198" s="5" t="s">
        <v>323</v>
      </c>
      <c r="B3198" s="5" t="s">
        <v>35</v>
      </c>
      <c r="C3198" s="5" t="s">
        <v>345</v>
      </c>
      <c r="D3198" s="5" t="s">
        <v>9239</v>
      </c>
      <c r="E3198" s="8" t="s">
        <v>9240</v>
      </c>
      <c r="F3198" s="8" t="s">
        <v>8972</v>
      </c>
      <c r="G3198" s="5" t="s">
        <v>442</v>
      </c>
      <c r="H3198" s="6">
        <v>20000</v>
      </c>
      <c r="I3198" s="6"/>
      <c r="J3198" s="5"/>
      <c r="K3198" s="6"/>
      <c r="L3198" s="6"/>
      <c r="M3198" s="6"/>
    </row>
    <row r="3199" spans="1:13" x14ac:dyDescent="0.25">
      <c r="A3199" s="5" t="s">
        <v>323</v>
      </c>
      <c r="B3199" s="5" t="s">
        <v>35</v>
      </c>
      <c r="C3199" s="5" t="s">
        <v>345</v>
      </c>
      <c r="D3199" s="5" t="s">
        <v>9241</v>
      </c>
      <c r="E3199" s="8" t="s">
        <v>9242</v>
      </c>
      <c r="F3199" s="8" t="s">
        <v>853</v>
      </c>
      <c r="G3199" s="5" t="s">
        <v>442</v>
      </c>
      <c r="H3199" s="6">
        <v>572367</v>
      </c>
      <c r="I3199" s="6"/>
      <c r="J3199" s="5"/>
      <c r="K3199" s="6"/>
      <c r="L3199" s="6">
        <v>155000</v>
      </c>
      <c r="M3199" s="6">
        <v>155000</v>
      </c>
    </row>
    <row r="3200" spans="1:13" ht="30" x14ac:dyDescent="0.25">
      <c r="A3200" s="5" t="s">
        <v>323</v>
      </c>
      <c r="B3200" s="5" t="s">
        <v>35</v>
      </c>
      <c r="C3200" s="5" t="s">
        <v>345</v>
      </c>
      <c r="D3200" s="5" t="s">
        <v>9243</v>
      </c>
      <c r="E3200" s="8" t="s">
        <v>9244</v>
      </c>
      <c r="F3200" s="8" t="s">
        <v>9245</v>
      </c>
      <c r="G3200" s="5" t="s">
        <v>442</v>
      </c>
      <c r="H3200" s="6">
        <v>805848</v>
      </c>
      <c r="I3200" s="6"/>
      <c r="J3200" s="5"/>
      <c r="K3200" s="6"/>
      <c r="L3200" s="6"/>
      <c r="M3200" s="6"/>
    </row>
    <row r="3201" spans="1:13" ht="45" x14ac:dyDescent="0.25">
      <c r="A3201" s="5" t="s">
        <v>323</v>
      </c>
      <c r="B3201" s="5" t="s">
        <v>35</v>
      </c>
      <c r="C3201" s="5" t="s">
        <v>345</v>
      </c>
      <c r="D3201" s="5" t="s">
        <v>9246</v>
      </c>
      <c r="E3201" s="8" t="s">
        <v>9247</v>
      </c>
      <c r="F3201" s="8" t="s">
        <v>678</v>
      </c>
      <c r="G3201" s="5" t="s">
        <v>442</v>
      </c>
      <c r="H3201" s="6">
        <v>1279932</v>
      </c>
      <c r="I3201" s="6"/>
      <c r="J3201" s="5"/>
      <c r="K3201" s="6"/>
      <c r="L3201" s="6"/>
      <c r="M3201" s="6"/>
    </row>
    <row r="3202" spans="1:13" x14ac:dyDescent="0.25">
      <c r="A3202" s="5" t="s">
        <v>323</v>
      </c>
      <c r="B3202" s="5" t="s">
        <v>35</v>
      </c>
      <c r="C3202" s="5" t="s">
        <v>345</v>
      </c>
      <c r="D3202" s="5" t="s">
        <v>9248</v>
      </c>
      <c r="E3202" s="8" t="s">
        <v>9249</v>
      </c>
      <c r="F3202" s="8" t="s">
        <v>729</v>
      </c>
      <c r="G3202" s="5" t="s">
        <v>442</v>
      </c>
      <c r="H3202" s="6">
        <v>900000</v>
      </c>
      <c r="I3202" s="6"/>
      <c r="J3202" s="5"/>
      <c r="K3202" s="6"/>
      <c r="L3202" s="6">
        <v>100000</v>
      </c>
      <c r="M3202" s="6">
        <v>100000</v>
      </c>
    </row>
    <row r="3203" spans="1:13" ht="45" x14ac:dyDescent="0.25">
      <c r="A3203" s="5" t="s">
        <v>323</v>
      </c>
      <c r="B3203" s="5" t="s">
        <v>35</v>
      </c>
      <c r="C3203" s="5" t="s">
        <v>345</v>
      </c>
      <c r="D3203" s="5" t="s">
        <v>9250</v>
      </c>
      <c r="E3203" s="8" t="s">
        <v>9251</v>
      </c>
      <c r="F3203" s="8" t="s">
        <v>786</v>
      </c>
      <c r="G3203" s="5" t="s">
        <v>442</v>
      </c>
      <c r="H3203" s="6">
        <v>1333999</v>
      </c>
      <c r="I3203" s="6"/>
      <c r="J3203" s="5"/>
      <c r="K3203" s="6"/>
      <c r="L3203" s="6"/>
      <c r="M3203" s="6"/>
    </row>
    <row r="3204" spans="1:13" ht="45" x14ac:dyDescent="0.25">
      <c r="A3204" s="5" t="s">
        <v>323</v>
      </c>
      <c r="B3204" s="5" t="s">
        <v>35</v>
      </c>
      <c r="C3204" s="5" t="s">
        <v>345</v>
      </c>
      <c r="D3204" s="5" t="s">
        <v>9252</v>
      </c>
      <c r="E3204" s="8" t="s">
        <v>9253</v>
      </c>
      <c r="F3204" s="8" t="s">
        <v>678</v>
      </c>
      <c r="G3204" s="5" t="s">
        <v>442</v>
      </c>
      <c r="H3204" s="6">
        <v>200100</v>
      </c>
      <c r="I3204" s="6"/>
      <c r="J3204" s="5"/>
      <c r="K3204" s="6"/>
      <c r="L3204" s="6"/>
      <c r="M3204" s="6"/>
    </row>
    <row r="3205" spans="1:13" x14ac:dyDescent="0.25">
      <c r="A3205" s="5" t="s">
        <v>323</v>
      </c>
      <c r="B3205" s="5" t="s">
        <v>35</v>
      </c>
      <c r="C3205" s="5" t="s">
        <v>345</v>
      </c>
      <c r="D3205" s="5" t="s">
        <v>9254</v>
      </c>
      <c r="E3205" s="8" t="s">
        <v>9255</v>
      </c>
      <c r="F3205" s="8" t="s">
        <v>832</v>
      </c>
      <c r="G3205" s="5" t="s">
        <v>442</v>
      </c>
      <c r="H3205" s="6">
        <v>659677</v>
      </c>
      <c r="I3205" s="6"/>
      <c r="J3205" s="5"/>
      <c r="K3205" s="6"/>
      <c r="L3205" s="6"/>
      <c r="M3205" s="6"/>
    </row>
    <row r="3206" spans="1:13" ht="30" x14ac:dyDescent="0.25">
      <c r="A3206" s="5" t="s">
        <v>323</v>
      </c>
      <c r="B3206" s="5" t="s">
        <v>35</v>
      </c>
      <c r="C3206" s="5" t="s">
        <v>348</v>
      </c>
      <c r="D3206" s="5" t="s">
        <v>9256</v>
      </c>
      <c r="E3206" s="8" t="s">
        <v>9257</v>
      </c>
      <c r="F3206" s="8" t="s">
        <v>768</v>
      </c>
      <c r="G3206" s="5" t="s">
        <v>442</v>
      </c>
      <c r="H3206" s="6">
        <v>3826916</v>
      </c>
      <c r="I3206" s="6">
        <v>507826</v>
      </c>
      <c r="J3206" s="7">
        <v>0.13270000000000001</v>
      </c>
      <c r="K3206" s="6"/>
      <c r="L3206" s="6">
        <v>2419333</v>
      </c>
      <c r="M3206" s="6">
        <v>2927159</v>
      </c>
    </row>
    <row r="3207" spans="1:13" ht="30" x14ac:dyDescent="0.25">
      <c r="A3207" s="5" t="s">
        <v>323</v>
      </c>
      <c r="B3207" s="5" t="s">
        <v>35</v>
      </c>
      <c r="C3207" s="5" t="s">
        <v>348</v>
      </c>
      <c r="D3207" s="5" t="s">
        <v>9258</v>
      </c>
      <c r="E3207" s="8" t="s">
        <v>9259</v>
      </c>
      <c r="F3207" s="8" t="s">
        <v>838</v>
      </c>
      <c r="G3207" s="5" t="s">
        <v>442</v>
      </c>
      <c r="H3207" s="6">
        <v>784006</v>
      </c>
      <c r="I3207" s="6"/>
      <c r="J3207" s="5"/>
      <c r="K3207" s="6"/>
      <c r="L3207" s="6">
        <v>354283</v>
      </c>
      <c r="M3207" s="6">
        <v>354283</v>
      </c>
    </row>
    <row r="3208" spans="1:13" ht="30" x14ac:dyDescent="0.25">
      <c r="A3208" s="5" t="s">
        <v>323</v>
      </c>
      <c r="B3208" s="5" t="s">
        <v>35</v>
      </c>
      <c r="C3208" s="5" t="s">
        <v>348</v>
      </c>
      <c r="D3208" s="5" t="s">
        <v>9260</v>
      </c>
      <c r="E3208" s="8" t="s">
        <v>9261</v>
      </c>
      <c r="F3208" s="8" t="s">
        <v>773</v>
      </c>
      <c r="G3208" s="5" t="s">
        <v>442</v>
      </c>
      <c r="H3208" s="6">
        <v>3079074</v>
      </c>
      <c r="I3208" s="6"/>
      <c r="J3208" s="5"/>
      <c r="K3208" s="6"/>
      <c r="L3208" s="6">
        <v>2079074</v>
      </c>
      <c r="M3208" s="6">
        <v>2079074</v>
      </c>
    </row>
    <row r="3209" spans="1:13" x14ac:dyDescent="0.25">
      <c r="A3209" s="5" t="s">
        <v>323</v>
      </c>
      <c r="B3209" s="5" t="s">
        <v>35</v>
      </c>
      <c r="C3209" s="5" t="s">
        <v>348</v>
      </c>
      <c r="D3209" s="5" t="s">
        <v>9262</v>
      </c>
      <c r="E3209" s="8" t="s">
        <v>9263</v>
      </c>
      <c r="F3209" s="8" t="s">
        <v>747</v>
      </c>
      <c r="G3209" s="5" t="s">
        <v>442</v>
      </c>
      <c r="H3209" s="6">
        <v>4870500</v>
      </c>
      <c r="I3209" s="6">
        <v>52496</v>
      </c>
      <c r="J3209" s="7">
        <v>1.0800000000000001E-2</v>
      </c>
      <c r="K3209" s="6"/>
      <c r="L3209" s="6">
        <v>939935</v>
      </c>
      <c r="M3209" s="6">
        <v>992431</v>
      </c>
    </row>
    <row r="3210" spans="1:13" x14ac:dyDescent="0.25">
      <c r="A3210" s="5" t="s">
        <v>323</v>
      </c>
      <c r="B3210" s="5" t="s">
        <v>35</v>
      </c>
      <c r="C3210" s="5" t="s">
        <v>348</v>
      </c>
      <c r="D3210" s="5" t="s">
        <v>9264</v>
      </c>
      <c r="E3210" s="8" t="s">
        <v>9265</v>
      </c>
      <c r="F3210" s="8" t="s">
        <v>714</v>
      </c>
      <c r="G3210" s="5" t="s">
        <v>442</v>
      </c>
      <c r="H3210" s="6">
        <v>3764959</v>
      </c>
      <c r="I3210" s="6"/>
      <c r="J3210" s="5"/>
      <c r="K3210" s="6">
        <v>389174</v>
      </c>
      <c r="L3210" s="6">
        <v>1600000</v>
      </c>
      <c r="M3210" s="6">
        <v>1989174</v>
      </c>
    </row>
    <row r="3211" spans="1:13" ht="30" x14ac:dyDescent="0.25">
      <c r="A3211" s="5" t="s">
        <v>323</v>
      </c>
      <c r="B3211" s="5" t="s">
        <v>35</v>
      </c>
      <c r="C3211" s="5" t="s">
        <v>348</v>
      </c>
      <c r="D3211" s="5" t="s">
        <v>9266</v>
      </c>
      <c r="E3211" s="8" t="s">
        <v>9267</v>
      </c>
      <c r="F3211" s="8" t="s">
        <v>765</v>
      </c>
      <c r="G3211" s="5" t="s">
        <v>442</v>
      </c>
      <c r="H3211" s="6">
        <v>1752870</v>
      </c>
      <c r="I3211" s="6"/>
      <c r="J3211" s="5"/>
      <c r="K3211" s="6"/>
      <c r="L3211" s="6">
        <v>751230</v>
      </c>
      <c r="M3211" s="6">
        <v>751230</v>
      </c>
    </row>
    <row r="3212" spans="1:13" ht="30" x14ac:dyDescent="0.25">
      <c r="A3212" s="5" t="s">
        <v>323</v>
      </c>
      <c r="B3212" s="5" t="s">
        <v>35</v>
      </c>
      <c r="C3212" s="5" t="s">
        <v>348</v>
      </c>
      <c r="D3212" s="5" t="s">
        <v>9268</v>
      </c>
      <c r="E3212" s="8" t="s">
        <v>9269</v>
      </c>
      <c r="F3212" s="8" t="s">
        <v>865</v>
      </c>
      <c r="G3212" s="5" t="s">
        <v>442</v>
      </c>
      <c r="H3212" s="6">
        <v>1776208</v>
      </c>
      <c r="I3212" s="6"/>
      <c r="J3212" s="5"/>
      <c r="K3212" s="6"/>
      <c r="L3212" s="6">
        <v>639434</v>
      </c>
      <c r="M3212" s="6">
        <v>639434</v>
      </c>
    </row>
    <row r="3213" spans="1:13" x14ac:dyDescent="0.25">
      <c r="A3213" s="5" t="s">
        <v>323</v>
      </c>
      <c r="B3213" s="5" t="s">
        <v>35</v>
      </c>
      <c r="C3213" s="5" t="s">
        <v>351</v>
      </c>
      <c r="D3213" s="5" t="s">
        <v>9270</v>
      </c>
      <c r="E3213" s="8" t="s">
        <v>9271</v>
      </c>
      <c r="F3213" s="8" t="s">
        <v>9272</v>
      </c>
      <c r="G3213" s="5" t="s">
        <v>446</v>
      </c>
      <c r="H3213" s="6">
        <v>9597</v>
      </c>
      <c r="I3213" s="6">
        <v>9597</v>
      </c>
      <c r="J3213" s="7">
        <v>1</v>
      </c>
      <c r="K3213" s="6"/>
      <c r="L3213" s="6"/>
      <c r="M3213" s="6">
        <v>9597</v>
      </c>
    </row>
    <row r="3214" spans="1:13" ht="30" x14ac:dyDescent="0.25">
      <c r="A3214" s="5" t="s">
        <v>323</v>
      </c>
      <c r="B3214" s="5" t="s">
        <v>35</v>
      </c>
      <c r="C3214" s="5" t="s">
        <v>351</v>
      </c>
      <c r="D3214" s="5" t="s">
        <v>9273</v>
      </c>
      <c r="E3214" s="8" t="s">
        <v>9274</v>
      </c>
      <c r="F3214" s="8" t="s">
        <v>9275</v>
      </c>
      <c r="G3214" s="5" t="s">
        <v>446</v>
      </c>
      <c r="H3214" s="6">
        <v>10000</v>
      </c>
      <c r="I3214" s="6">
        <v>10000</v>
      </c>
      <c r="J3214" s="7">
        <v>1</v>
      </c>
      <c r="K3214" s="6"/>
      <c r="L3214" s="6"/>
      <c r="M3214" s="6">
        <v>10000</v>
      </c>
    </row>
    <row r="3215" spans="1:13" ht="30" x14ac:dyDescent="0.25">
      <c r="A3215" s="5" t="s">
        <v>323</v>
      </c>
      <c r="B3215" s="5" t="s">
        <v>35</v>
      </c>
      <c r="C3215" s="5" t="s">
        <v>351</v>
      </c>
      <c r="D3215" s="5" t="s">
        <v>9276</v>
      </c>
      <c r="E3215" s="8" t="s">
        <v>9277</v>
      </c>
      <c r="F3215" s="8" t="s">
        <v>9278</v>
      </c>
      <c r="G3215" s="5" t="s">
        <v>446</v>
      </c>
      <c r="H3215" s="6">
        <v>7643</v>
      </c>
      <c r="I3215" s="6">
        <v>7643</v>
      </c>
      <c r="J3215" s="7">
        <v>1</v>
      </c>
      <c r="K3215" s="6"/>
      <c r="L3215" s="6"/>
      <c r="M3215" s="6">
        <v>7643</v>
      </c>
    </row>
    <row r="3216" spans="1:13" ht="45" x14ac:dyDescent="0.25">
      <c r="A3216" s="5" t="s">
        <v>323</v>
      </c>
      <c r="B3216" s="5" t="s">
        <v>35</v>
      </c>
      <c r="C3216" s="5" t="s">
        <v>351</v>
      </c>
      <c r="D3216" s="5" t="s">
        <v>9279</v>
      </c>
      <c r="E3216" s="8" t="s">
        <v>9280</v>
      </c>
      <c r="F3216" s="8" t="s">
        <v>9281</v>
      </c>
      <c r="G3216" s="5" t="s">
        <v>442</v>
      </c>
      <c r="H3216" s="6">
        <v>9630</v>
      </c>
      <c r="I3216" s="6"/>
      <c r="J3216" s="5"/>
      <c r="K3216" s="6"/>
      <c r="L3216" s="6"/>
      <c r="M3216" s="6"/>
    </row>
    <row r="3217" spans="1:13" ht="30" x14ac:dyDescent="0.25">
      <c r="A3217" s="5" t="s">
        <v>323</v>
      </c>
      <c r="B3217" s="5" t="s">
        <v>35</v>
      </c>
      <c r="C3217" s="5" t="s">
        <v>351</v>
      </c>
      <c r="D3217" s="5" t="s">
        <v>9282</v>
      </c>
      <c r="E3217" s="8" t="s">
        <v>9283</v>
      </c>
      <c r="F3217" s="8" t="s">
        <v>9284</v>
      </c>
      <c r="G3217" s="5" t="s">
        <v>446</v>
      </c>
      <c r="H3217" s="6">
        <v>9443</v>
      </c>
      <c r="I3217" s="6">
        <v>9443</v>
      </c>
      <c r="J3217" s="7">
        <v>1</v>
      </c>
      <c r="K3217" s="6"/>
      <c r="L3217" s="6"/>
      <c r="M3217" s="6">
        <v>9443</v>
      </c>
    </row>
    <row r="3218" spans="1:13" x14ac:dyDescent="0.25">
      <c r="A3218" s="5" t="s">
        <v>323</v>
      </c>
      <c r="B3218" s="5" t="s">
        <v>35</v>
      </c>
      <c r="C3218" s="5" t="s">
        <v>351</v>
      </c>
      <c r="D3218" s="5" t="s">
        <v>9285</v>
      </c>
      <c r="E3218" s="8" t="s">
        <v>9286</v>
      </c>
      <c r="F3218" s="8" t="s">
        <v>9287</v>
      </c>
      <c r="G3218" s="5" t="s">
        <v>446</v>
      </c>
      <c r="H3218" s="6">
        <v>4334</v>
      </c>
      <c r="I3218" s="6">
        <v>4334</v>
      </c>
      <c r="J3218" s="7">
        <v>1</v>
      </c>
      <c r="K3218" s="6"/>
      <c r="L3218" s="6"/>
      <c r="M3218" s="6">
        <v>4334</v>
      </c>
    </row>
    <row r="3219" spans="1:13" ht="30" x14ac:dyDescent="0.25">
      <c r="A3219" s="5" t="s">
        <v>323</v>
      </c>
      <c r="B3219" s="5" t="s">
        <v>35</v>
      </c>
      <c r="C3219" s="5" t="s">
        <v>351</v>
      </c>
      <c r="D3219" s="5" t="s">
        <v>9288</v>
      </c>
      <c r="E3219" s="8" t="s">
        <v>9289</v>
      </c>
      <c r="F3219" s="8" t="s">
        <v>9290</v>
      </c>
      <c r="G3219" s="5" t="s">
        <v>442</v>
      </c>
      <c r="H3219" s="6">
        <v>199999</v>
      </c>
      <c r="I3219" s="6"/>
      <c r="J3219" s="5"/>
      <c r="K3219" s="6"/>
      <c r="L3219" s="6">
        <v>70000</v>
      </c>
      <c r="M3219" s="6">
        <v>70000</v>
      </c>
    </row>
    <row r="3220" spans="1:13" x14ac:dyDescent="0.25">
      <c r="A3220" s="5" t="s">
        <v>323</v>
      </c>
      <c r="B3220" s="5" t="s">
        <v>35</v>
      </c>
      <c r="C3220" s="5" t="s">
        <v>351</v>
      </c>
      <c r="D3220" s="5" t="s">
        <v>9291</v>
      </c>
      <c r="E3220" s="8" t="s">
        <v>9292</v>
      </c>
      <c r="F3220" s="8" t="s">
        <v>9293</v>
      </c>
      <c r="G3220" s="5" t="s">
        <v>446</v>
      </c>
      <c r="H3220" s="6">
        <v>9100</v>
      </c>
      <c r="I3220" s="6">
        <v>9100</v>
      </c>
      <c r="J3220" s="7">
        <v>1</v>
      </c>
      <c r="K3220" s="6"/>
      <c r="L3220" s="6"/>
      <c r="M3220" s="6">
        <v>9100</v>
      </c>
    </row>
    <row r="3221" spans="1:13" ht="45" x14ac:dyDescent="0.25">
      <c r="A3221" s="5" t="s">
        <v>323</v>
      </c>
      <c r="B3221" s="5" t="s">
        <v>35</v>
      </c>
      <c r="C3221" s="5" t="s">
        <v>351</v>
      </c>
      <c r="D3221" s="5" t="s">
        <v>9294</v>
      </c>
      <c r="E3221" s="8" t="s">
        <v>9295</v>
      </c>
      <c r="F3221" s="8" t="s">
        <v>9296</v>
      </c>
      <c r="G3221" s="5" t="s">
        <v>446</v>
      </c>
      <c r="H3221" s="6">
        <v>9933</v>
      </c>
      <c r="I3221" s="6">
        <v>9933</v>
      </c>
      <c r="J3221" s="7">
        <v>1</v>
      </c>
      <c r="K3221" s="6"/>
      <c r="L3221" s="6"/>
      <c r="M3221" s="6">
        <v>9933</v>
      </c>
    </row>
    <row r="3222" spans="1:13" ht="30" x14ac:dyDescent="0.25">
      <c r="A3222" s="5" t="s">
        <v>323</v>
      </c>
      <c r="B3222" s="5" t="s">
        <v>35</v>
      </c>
      <c r="C3222" s="5" t="s">
        <v>351</v>
      </c>
      <c r="D3222" s="5" t="s">
        <v>9297</v>
      </c>
      <c r="E3222" s="8" t="s">
        <v>9298</v>
      </c>
      <c r="F3222" s="8" t="s">
        <v>9299</v>
      </c>
      <c r="G3222" s="5" t="s">
        <v>442</v>
      </c>
      <c r="H3222" s="6">
        <v>1069537</v>
      </c>
      <c r="I3222" s="6">
        <v>11230</v>
      </c>
      <c r="J3222" s="7">
        <v>1.0500000000000001E-2</v>
      </c>
      <c r="K3222" s="6"/>
      <c r="L3222" s="6">
        <v>450000</v>
      </c>
      <c r="M3222" s="6">
        <v>461230</v>
      </c>
    </row>
    <row r="3223" spans="1:13" ht="30" x14ac:dyDescent="0.25">
      <c r="A3223" s="5" t="s">
        <v>323</v>
      </c>
      <c r="B3223" s="5" t="s">
        <v>35</v>
      </c>
      <c r="C3223" s="5" t="s">
        <v>351</v>
      </c>
      <c r="D3223" s="5" t="s">
        <v>9300</v>
      </c>
      <c r="E3223" s="8" t="s">
        <v>9301</v>
      </c>
      <c r="F3223" s="8" t="s">
        <v>9299</v>
      </c>
      <c r="G3223" s="5" t="s">
        <v>442</v>
      </c>
      <c r="H3223" s="6">
        <v>200000</v>
      </c>
      <c r="I3223" s="6">
        <v>24666</v>
      </c>
      <c r="J3223" s="7">
        <v>0.12330000000000001</v>
      </c>
      <c r="K3223" s="6"/>
      <c r="L3223" s="6">
        <v>87509</v>
      </c>
      <c r="M3223" s="6">
        <v>112175</v>
      </c>
    </row>
    <row r="3224" spans="1:13" ht="30" x14ac:dyDescent="0.25">
      <c r="A3224" s="5" t="s">
        <v>323</v>
      </c>
      <c r="B3224" s="5" t="s">
        <v>35</v>
      </c>
      <c r="C3224" s="5" t="s">
        <v>351</v>
      </c>
      <c r="D3224" s="5" t="s">
        <v>9302</v>
      </c>
      <c r="E3224" s="8" t="s">
        <v>9303</v>
      </c>
      <c r="F3224" s="8" t="s">
        <v>9304</v>
      </c>
      <c r="G3224" s="5" t="s">
        <v>446</v>
      </c>
      <c r="H3224" s="6">
        <v>9533</v>
      </c>
      <c r="I3224" s="6">
        <v>9533</v>
      </c>
      <c r="J3224" s="7">
        <v>1</v>
      </c>
      <c r="K3224" s="6"/>
      <c r="L3224" s="6"/>
      <c r="M3224" s="6">
        <v>9533</v>
      </c>
    </row>
    <row r="3225" spans="1:13" ht="30" x14ac:dyDescent="0.25">
      <c r="A3225" s="5" t="s">
        <v>323</v>
      </c>
      <c r="B3225" s="5" t="s">
        <v>35</v>
      </c>
      <c r="C3225" s="5" t="s">
        <v>351</v>
      </c>
      <c r="D3225" s="5" t="s">
        <v>9305</v>
      </c>
      <c r="E3225" s="8" t="s">
        <v>9306</v>
      </c>
      <c r="F3225" s="8" t="s">
        <v>9307</v>
      </c>
      <c r="G3225" s="5" t="s">
        <v>442</v>
      </c>
      <c r="H3225" s="6">
        <v>6930</v>
      </c>
      <c r="I3225" s="6">
        <v>6930</v>
      </c>
      <c r="J3225" s="7">
        <v>1</v>
      </c>
      <c r="K3225" s="6"/>
      <c r="L3225" s="6">
        <v>6930</v>
      </c>
      <c r="M3225" s="6">
        <v>13860</v>
      </c>
    </row>
    <row r="3226" spans="1:13" ht="30" x14ac:dyDescent="0.25">
      <c r="A3226" s="5" t="s">
        <v>323</v>
      </c>
      <c r="B3226" s="5" t="s">
        <v>35</v>
      </c>
      <c r="C3226" s="5" t="s">
        <v>351</v>
      </c>
      <c r="D3226" s="5" t="s">
        <v>9308</v>
      </c>
      <c r="E3226" s="8" t="s">
        <v>9309</v>
      </c>
      <c r="F3226" s="8" t="s">
        <v>9310</v>
      </c>
      <c r="G3226" s="5" t="s">
        <v>446</v>
      </c>
      <c r="H3226" s="6">
        <v>9628</v>
      </c>
      <c r="I3226" s="6">
        <v>9628</v>
      </c>
      <c r="J3226" s="7">
        <v>1</v>
      </c>
      <c r="K3226" s="6"/>
      <c r="L3226" s="6"/>
      <c r="M3226" s="6">
        <v>9628</v>
      </c>
    </row>
    <row r="3227" spans="1:13" x14ac:dyDescent="0.25">
      <c r="A3227" s="5" t="s">
        <v>323</v>
      </c>
      <c r="B3227" s="5" t="s">
        <v>35</v>
      </c>
      <c r="C3227" s="5" t="s">
        <v>351</v>
      </c>
      <c r="D3227" s="5" t="s">
        <v>9311</v>
      </c>
      <c r="E3227" s="8" t="s">
        <v>9312</v>
      </c>
      <c r="F3227" s="8" t="s">
        <v>9313</v>
      </c>
      <c r="G3227" s="5" t="s">
        <v>442</v>
      </c>
      <c r="H3227" s="6">
        <v>54677</v>
      </c>
      <c r="I3227" s="6">
        <v>26237</v>
      </c>
      <c r="J3227" s="7">
        <v>0.47989999999999999</v>
      </c>
      <c r="K3227" s="6"/>
      <c r="L3227" s="6">
        <v>9151</v>
      </c>
      <c r="M3227" s="6">
        <v>35388</v>
      </c>
    </row>
    <row r="3228" spans="1:13" x14ac:dyDescent="0.25">
      <c r="A3228" s="5" t="s">
        <v>323</v>
      </c>
      <c r="B3228" s="5" t="s">
        <v>35</v>
      </c>
      <c r="C3228" s="5" t="s">
        <v>351</v>
      </c>
      <c r="D3228" s="5" t="s">
        <v>9314</v>
      </c>
      <c r="E3228" s="8" t="s">
        <v>9315</v>
      </c>
      <c r="F3228" s="8" t="s">
        <v>9316</v>
      </c>
      <c r="G3228" s="5" t="s">
        <v>446</v>
      </c>
      <c r="H3228" s="6">
        <v>3776</v>
      </c>
      <c r="I3228" s="6">
        <v>3776</v>
      </c>
      <c r="J3228" s="7">
        <v>1</v>
      </c>
      <c r="K3228" s="6"/>
      <c r="L3228" s="6"/>
      <c r="M3228" s="6">
        <v>3776</v>
      </c>
    </row>
    <row r="3229" spans="1:13" ht="30" x14ac:dyDescent="0.25">
      <c r="A3229" s="5" t="s">
        <v>323</v>
      </c>
      <c r="B3229" s="5" t="s">
        <v>35</v>
      </c>
      <c r="C3229" s="5" t="s">
        <v>351</v>
      </c>
      <c r="D3229" s="5" t="s">
        <v>9317</v>
      </c>
      <c r="E3229" s="8" t="s">
        <v>9318</v>
      </c>
      <c r="F3229" s="8" t="s">
        <v>9319</v>
      </c>
      <c r="G3229" s="5" t="s">
        <v>446</v>
      </c>
      <c r="H3229" s="6">
        <v>7522</v>
      </c>
      <c r="I3229" s="6">
        <v>7522</v>
      </c>
      <c r="J3229" s="7">
        <v>1</v>
      </c>
      <c r="K3229" s="6"/>
      <c r="L3229" s="6"/>
      <c r="M3229" s="6">
        <v>7522</v>
      </c>
    </row>
    <row r="3230" spans="1:13" ht="30" x14ac:dyDescent="0.25">
      <c r="A3230" s="5" t="s">
        <v>323</v>
      </c>
      <c r="B3230" s="5" t="s">
        <v>35</v>
      </c>
      <c r="C3230" s="5" t="s">
        <v>351</v>
      </c>
      <c r="D3230" s="5" t="s">
        <v>9320</v>
      </c>
      <c r="E3230" s="8" t="s">
        <v>9321</v>
      </c>
      <c r="F3230" s="8" t="s">
        <v>9322</v>
      </c>
      <c r="G3230" s="5" t="s">
        <v>446</v>
      </c>
      <c r="H3230" s="6">
        <v>3737</v>
      </c>
      <c r="I3230" s="6">
        <v>3737</v>
      </c>
      <c r="J3230" s="7">
        <v>1</v>
      </c>
      <c r="K3230" s="6"/>
      <c r="L3230" s="6"/>
      <c r="M3230" s="6">
        <v>3737</v>
      </c>
    </row>
    <row r="3231" spans="1:13" ht="30" x14ac:dyDescent="0.25">
      <c r="A3231" s="5" t="s">
        <v>323</v>
      </c>
      <c r="B3231" s="5" t="s">
        <v>35</v>
      </c>
      <c r="C3231" s="5" t="s">
        <v>351</v>
      </c>
      <c r="D3231" s="5" t="s">
        <v>9323</v>
      </c>
      <c r="E3231" s="8" t="s">
        <v>9324</v>
      </c>
      <c r="F3231" s="8" t="s">
        <v>778</v>
      </c>
      <c r="G3231" s="5" t="s">
        <v>446</v>
      </c>
      <c r="H3231" s="6">
        <v>9949</v>
      </c>
      <c r="I3231" s="6">
        <v>9949</v>
      </c>
      <c r="J3231" s="7">
        <v>1</v>
      </c>
      <c r="K3231" s="6"/>
      <c r="L3231" s="6"/>
      <c r="M3231" s="6">
        <v>9949</v>
      </c>
    </row>
    <row r="3232" spans="1:13" ht="30" x14ac:dyDescent="0.25">
      <c r="A3232" s="5" t="s">
        <v>323</v>
      </c>
      <c r="B3232" s="5" t="s">
        <v>35</v>
      </c>
      <c r="C3232" s="5" t="s">
        <v>351</v>
      </c>
      <c r="D3232" s="5" t="s">
        <v>9325</v>
      </c>
      <c r="E3232" s="8" t="s">
        <v>9326</v>
      </c>
      <c r="F3232" s="8" t="s">
        <v>9327</v>
      </c>
      <c r="G3232" s="5" t="s">
        <v>446</v>
      </c>
      <c r="H3232" s="6">
        <v>4226</v>
      </c>
      <c r="I3232" s="6">
        <v>4226</v>
      </c>
      <c r="J3232" s="7">
        <v>1</v>
      </c>
      <c r="K3232" s="6"/>
      <c r="L3232" s="6"/>
      <c r="M3232" s="6">
        <v>4226</v>
      </c>
    </row>
    <row r="3233" spans="1:13" ht="30" x14ac:dyDescent="0.25">
      <c r="A3233" s="5" t="s">
        <v>323</v>
      </c>
      <c r="B3233" s="5" t="s">
        <v>35</v>
      </c>
      <c r="C3233" s="5" t="s">
        <v>351</v>
      </c>
      <c r="D3233" s="5" t="s">
        <v>9328</v>
      </c>
      <c r="E3233" s="8" t="s">
        <v>9329</v>
      </c>
      <c r="F3233" s="8" t="s">
        <v>9330</v>
      </c>
      <c r="G3233" s="5" t="s">
        <v>446</v>
      </c>
      <c r="H3233" s="6">
        <v>8000</v>
      </c>
      <c r="I3233" s="6">
        <v>8000</v>
      </c>
      <c r="J3233" s="7">
        <v>1</v>
      </c>
      <c r="K3233" s="6"/>
      <c r="L3233" s="6"/>
      <c r="M3233" s="6">
        <v>8000</v>
      </c>
    </row>
    <row r="3234" spans="1:13" ht="30" x14ac:dyDescent="0.25">
      <c r="A3234" s="5" t="s">
        <v>323</v>
      </c>
      <c r="B3234" s="5" t="s">
        <v>35</v>
      </c>
      <c r="C3234" s="5" t="s">
        <v>351</v>
      </c>
      <c r="D3234" s="5" t="s">
        <v>9331</v>
      </c>
      <c r="E3234" s="8" t="s">
        <v>9332</v>
      </c>
      <c r="F3234" s="8" t="s">
        <v>9333</v>
      </c>
      <c r="G3234" s="5" t="s">
        <v>446</v>
      </c>
      <c r="H3234" s="6">
        <v>8743</v>
      </c>
      <c r="I3234" s="6">
        <v>8743</v>
      </c>
      <c r="J3234" s="7">
        <v>1</v>
      </c>
      <c r="K3234" s="6"/>
      <c r="L3234" s="6"/>
      <c r="M3234" s="6">
        <v>8743</v>
      </c>
    </row>
    <row r="3235" spans="1:13" ht="30" x14ac:dyDescent="0.25">
      <c r="A3235" s="5" t="s">
        <v>323</v>
      </c>
      <c r="B3235" s="5" t="s">
        <v>35</v>
      </c>
      <c r="C3235" s="5" t="s">
        <v>351</v>
      </c>
      <c r="D3235" s="5" t="s">
        <v>9334</v>
      </c>
      <c r="E3235" s="8" t="s">
        <v>9335</v>
      </c>
      <c r="F3235" s="8" t="s">
        <v>9336</v>
      </c>
      <c r="G3235" s="5" t="s">
        <v>446</v>
      </c>
      <c r="H3235" s="6">
        <v>10000</v>
      </c>
      <c r="I3235" s="6">
        <v>10000</v>
      </c>
      <c r="J3235" s="7">
        <v>1</v>
      </c>
      <c r="K3235" s="6"/>
      <c r="L3235" s="6"/>
      <c r="M3235" s="6">
        <v>10000</v>
      </c>
    </row>
    <row r="3236" spans="1:13" ht="30" x14ac:dyDescent="0.25">
      <c r="A3236" s="5" t="s">
        <v>323</v>
      </c>
      <c r="B3236" s="5" t="s">
        <v>35</v>
      </c>
      <c r="C3236" s="5" t="s">
        <v>351</v>
      </c>
      <c r="D3236" s="5" t="s">
        <v>9337</v>
      </c>
      <c r="E3236" s="8" t="s">
        <v>9338</v>
      </c>
      <c r="F3236" s="8" t="s">
        <v>9339</v>
      </c>
      <c r="G3236" s="5" t="s">
        <v>442</v>
      </c>
      <c r="H3236" s="6">
        <v>490178</v>
      </c>
      <c r="I3236" s="6">
        <v>19492</v>
      </c>
      <c r="J3236" s="7">
        <v>3.9800000000000002E-2</v>
      </c>
      <c r="K3236" s="6"/>
      <c r="L3236" s="6">
        <v>324938</v>
      </c>
      <c r="M3236" s="6">
        <v>344430</v>
      </c>
    </row>
    <row r="3237" spans="1:13" ht="30" x14ac:dyDescent="0.25">
      <c r="A3237" s="5" t="s">
        <v>323</v>
      </c>
      <c r="B3237" s="5" t="s">
        <v>35</v>
      </c>
      <c r="C3237" s="5" t="s">
        <v>351</v>
      </c>
      <c r="D3237" s="5" t="s">
        <v>9340</v>
      </c>
      <c r="E3237" s="8" t="s">
        <v>9341</v>
      </c>
      <c r="F3237" s="8" t="s">
        <v>9342</v>
      </c>
      <c r="G3237" s="5" t="s">
        <v>446</v>
      </c>
      <c r="H3237" s="6">
        <v>8009</v>
      </c>
      <c r="I3237" s="6">
        <v>8009</v>
      </c>
      <c r="J3237" s="7">
        <v>1</v>
      </c>
      <c r="K3237" s="6"/>
      <c r="L3237" s="6"/>
      <c r="M3237" s="6">
        <v>8009</v>
      </c>
    </row>
    <row r="3238" spans="1:13" x14ac:dyDescent="0.25">
      <c r="A3238" s="5" t="s">
        <v>323</v>
      </c>
      <c r="B3238" s="5" t="s">
        <v>35</v>
      </c>
      <c r="C3238" s="5" t="s">
        <v>351</v>
      </c>
      <c r="D3238" s="5" t="s">
        <v>9343</v>
      </c>
      <c r="E3238" s="8" t="s">
        <v>9344</v>
      </c>
      <c r="F3238" s="8" t="s">
        <v>506</v>
      </c>
      <c r="G3238" s="5" t="s">
        <v>442</v>
      </c>
      <c r="H3238" s="6">
        <v>171928</v>
      </c>
      <c r="I3238" s="6">
        <v>10997</v>
      </c>
      <c r="J3238" s="7">
        <v>6.4000000000000001E-2</v>
      </c>
      <c r="K3238" s="6"/>
      <c r="L3238" s="6">
        <v>22564</v>
      </c>
      <c r="M3238" s="6">
        <v>33561</v>
      </c>
    </row>
    <row r="3239" spans="1:13" ht="30" x14ac:dyDescent="0.25">
      <c r="A3239" s="5" t="s">
        <v>323</v>
      </c>
      <c r="B3239" s="5" t="s">
        <v>35</v>
      </c>
      <c r="C3239" s="5" t="s">
        <v>351</v>
      </c>
      <c r="D3239" s="5" t="s">
        <v>9345</v>
      </c>
      <c r="E3239" s="8" t="s">
        <v>9346</v>
      </c>
      <c r="F3239" s="8" t="s">
        <v>9347</v>
      </c>
      <c r="G3239" s="5" t="s">
        <v>446</v>
      </c>
      <c r="H3239" s="6">
        <v>9999</v>
      </c>
      <c r="I3239" s="6">
        <v>9999</v>
      </c>
      <c r="J3239" s="7">
        <v>1</v>
      </c>
      <c r="K3239" s="6"/>
      <c r="L3239" s="6"/>
      <c r="M3239" s="6">
        <v>9999</v>
      </c>
    </row>
    <row r="3240" spans="1:13" x14ac:dyDescent="0.25">
      <c r="A3240" s="5" t="s">
        <v>323</v>
      </c>
      <c r="B3240" s="5" t="s">
        <v>35</v>
      </c>
      <c r="C3240" s="5" t="s">
        <v>351</v>
      </c>
      <c r="D3240" s="5" t="s">
        <v>9348</v>
      </c>
      <c r="E3240" s="8" t="s">
        <v>9349</v>
      </c>
      <c r="F3240" s="8" t="s">
        <v>9350</v>
      </c>
      <c r="G3240" s="5" t="s">
        <v>442</v>
      </c>
      <c r="H3240" s="6">
        <v>250288</v>
      </c>
      <c r="I3240" s="6"/>
      <c r="J3240" s="5"/>
      <c r="K3240" s="6"/>
      <c r="L3240" s="6">
        <v>60000</v>
      </c>
      <c r="M3240" s="6">
        <v>60000</v>
      </c>
    </row>
    <row r="3241" spans="1:13" x14ac:dyDescent="0.25">
      <c r="A3241" s="5" t="s">
        <v>323</v>
      </c>
      <c r="B3241" s="5" t="s">
        <v>35</v>
      </c>
      <c r="C3241" s="5" t="s">
        <v>351</v>
      </c>
      <c r="D3241" s="5" t="s">
        <v>9351</v>
      </c>
      <c r="E3241" s="8" t="s">
        <v>9352</v>
      </c>
      <c r="F3241" s="8" t="s">
        <v>9353</v>
      </c>
      <c r="G3241" s="5" t="s">
        <v>446</v>
      </c>
      <c r="H3241" s="6">
        <v>61084</v>
      </c>
      <c r="I3241" s="6">
        <v>61084</v>
      </c>
      <c r="J3241" s="7">
        <v>1</v>
      </c>
      <c r="K3241" s="6"/>
      <c r="L3241" s="6"/>
      <c r="M3241" s="6">
        <v>61084</v>
      </c>
    </row>
    <row r="3242" spans="1:13" ht="45" x14ac:dyDescent="0.25">
      <c r="A3242" s="5" t="s">
        <v>323</v>
      </c>
      <c r="B3242" s="5" t="s">
        <v>35</v>
      </c>
      <c r="C3242" s="5" t="s">
        <v>351</v>
      </c>
      <c r="D3242" s="5" t="s">
        <v>9354</v>
      </c>
      <c r="E3242" s="8" t="s">
        <v>9355</v>
      </c>
      <c r="F3242" s="8" t="s">
        <v>7377</v>
      </c>
      <c r="G3242" s="5" t="s">
        <v>442</v>
      </c>
      <c r="H3242" s="6">
        <v>75114</v>
      </c>
      <c r="I3242" s="6"/>
      <c r="J3242" s="5"/>
      <c r="K3242" s="6"/>
      <c r="L3242" s="6">
        <v>46200</v>
      </c>
      <c r="M3242" s="6">
        <v>46200</v>
      </c>
    </row>
    <row r="3243" spans="1:13" ht="30" x14ac:dyDescent="0.25">
      <c r="A3243" s="5" t="s">
        <v>323</v>
      </c>
      <c r="B3243" s="5" t="s">
        <v>35</v>
      </c>
      <c r="C3243" s="5" t="s">
        <v>351</v>
      </c>
      <c r="D3243" s="5" t="s">
        <v>9356</v>
      </c>
      <c r="E3243" s="8" t="s">
        <v>9357</v>
      </c>
      <c r="F3243" s="8" t="s">
        <v>768</v>
      </c>
      <c r="G3243" s="5" t="s">
        <v>446</v>
      </c>
      <c r="H3243" s="6">
        <v>9998</v>
      </c>
      <c r="I3243" s="6">
        <v>9998</v>
      </c>
      <c r="J3243" s="7">
        <v>1</v>
      </c>
      <c r="K3243" s="6"/>
      <c r="L3243" s="6"/>
      <c r="M3243" s="6">
        <v>9998</v>
      </c>
    </row>
    <row r="3244" spans="1:13" ht="45" x14ac:dyDescent="0.25">
      <c r="A3244" s="5" t="s">
        <v>323</v>
      </c>
      <c r="B3244" s="5" t="s">
        <v>35</v>
      </c>
      <c r="C3244" s="5" t="s">
        <v>351</v>
      </c>
      <c r="D3244" s="5" t="s">
        <v>9358</v>
      </c>
      <c r="E3244" s="8" t="s">
        <v>9359</v>
      </c>
      <c r="F3244" s="8" t="s">
        <v>9360</v>
      </c>
      <c r="G3244" s="5" t="s">
        <v>446</v>
      </c>
      <c r="H3244" s="6">
        <v>9736</v>
      </c>
      <c r="I3244" s="6">
        <v>9736</v>
      </c>
      <c r="J3244" s="7">
        <v>1</v>
      </c>
      <c r="K3244" s="6"/>
      <c r="L3244" s="6"/>
      <c r="M3244" s="6">
        <v>9736</v>
      </c>
    </row>
    <row r="3245" spans="1:13" ht="60" x14ac:dyDescent="0.25">
      <c r="A3245" s="5" t="s">
        <v>323</v>
      </c>
      <c r="B3245" s="5" t="s">
        <v>35</v>
      </c>
      <c r="C3245" s="5" t="s">
        <v>351</v>
      </c>
      <c r="D3245" s="5" t="s">
        <v>9361</v>
      </c>
      <c r="E3245" s="8" t="s">
        <v>9362</v>
      </c>
      <c r="F3245" s="8" t="s">
        <v>9363</v>
      </c>
      <c r="G3245" s="5" t="s">
        <v>446</v>
      </c>
      <c r="H3245" s="6">
        <v>8864</v>
      </c>
      <c r="I3245" s="6">
        <v>8864</v>
      </c>
      <c r="J3245" s="7">
        <v>1</v>
      </c>
      <c r="K3245" s="6"/>
      <c r="L3245" s="6"/>
      <c r="M3245" s="6">
        <v>8864</v>
      </c>
    </row>
    <row r="3246" spans="1:13" ht="30" x14ac:dyDescent="0.25">
      <c r="A3246" s="5" t="s">
        <v>323</v>
      </c>
      <c r="B3246" s="5" t="s">
        <v>35</v>
      </c>
      <c r="C3246" s="5" t="s">
        <v>351</v>
      </c>
      <c r="D3246" s="5" t="s">
        <v>9364</v>
      </c>
      <c r="E3246" s="8" t="s">
        <v>9365</v>
      </c>
      <c r="F3246" s="8" t="s">
        <v>9366</v>
      </c>
      <c r="G3246" s="5" t="s">
        <v>446</v>
      </c>
      <c r="H3246" s="6">
        <v>9980</v>
      </c>
      <c r="I3246" s="6">
        <v>9980</v>
      </c>
      <c r="J3246" s="7">
        <v>1</v>
      </c>
      <c r="K3246" s="6"/>
      <c r="L3246" s="6"/>
      <c r="M3246" s="6">
        <v>9980</v>
      </c>
    </row>
    <row r="3247" spans="1:13" ht="30" x14ac:dyDescent="0.25">
      <c r="A3247" s="5" t="s">
        <v>323</v>
      </c>
      <c r="B3247" s="5" t="s">
        <v>35</v>
      </c>
      <c r="C3247" s="5" t="s">
        <v>351</v>
      </c>
      <c r="D3247" s="5" t="s">
        <v>9367</v>
      </c>
      <c r="E3247" s="8" t="s">
        <v>9368</v>
      </c>
      <c r="F3247" s="8" t="s">
        <v>9369</v>
      </c>
      <c r="G3247" s="5" t="s">
        <v>446</v>
      </c>
      <c r="H3247" s="6">
        <v>4549</v>
      </c>
      <c r="I3247" s="6">
        <v>4549</v>
      </c>
      <c r="J3247" s="7">
        <v>1</v>
      </c>
      <c r="K3247" s="6"/>
      <c r="L3247" s="6"/>
      <c r="M3247" s="6">
        <v>4549</v>
      </c>
    </row>
    <row r="3248" spans="1:13" x14ac:dyDescent="0.25">
      <c r="A3248" s="5" t="s">
        <v>323</v>
      </c>
      <c r="B3248" s="5" t="s">
        <v>35</v>
      </c>
      <c r="C3248" s="5" t="s">
        <v>351</v>
      </c>
      <c r="D3248" s="5" t="s">
        <v>9370</v>
      </c>
      <c r="E3248" s="8" t="s">
        <v>9371</v>
      </c>
      <c r="F3248" s="8" t="s">
        <v>9372</v>
      </c>
      <c r="G3248" s="5" t="s">
        <v>442</v>
      </c>
      <c r="H3248" s="6">
        <v>7803</v>
      </c>
      <c r="I3248" s="6"/>
      <c r="J3248" s="5"/>
      <c r="K3248" s="6"/>
      <c r="L3248" s="6"/>
      <c r="M3248" s="6"/>
    </row>
    <row r="3249" spans="1:13" ht="45" x14ac:dyDescent="0.25">
      <c r="A3249" s="5" t="s">
        <v>323</v>
      </c>
      <c r="B3249" s="5" t="s">
        <v>35</v>
      </c>
      <c r="C3249" s="5" t="s">
        <v>351</v>
      </c>
      <c r="D3249" s="5" t="s">
        <v>9373</v>
      </c>
      <c r="E3249" s="8" t="s">
        <v>9374</v>
      </c>
      <c r="F3249" s="8" t="s">
        <v>9375</v>
      </c>
      <c r="G3249" s="5" t="s">
        <v>442</v>
      </c>
      <c r="H3249" s="6">
        <v>60656</v>
      </c>
      <c r="I3249" s="6">
        <v>41128</v>
      </c>
      <c r="J3249" s="7">
        <v>0.67810000000000004</v>
      </c>
      <c r="K3249" s="6"/>
      <c r="L3249" s="6">
        <v>16471</v>
      </c>
      <c r="M3249" s="6">
        <v>57599</v>
      </c>
    </row>
    <row r="3250" spans="1:13" x14ac:dyDescent="0.25">
      <c r="A3250" s="5" t="s">
        <v>323</v>
      </c>
      <c r="B3250" s="5" t="s">
        <v>35</v>
      </c>
      <c r="C3250" s="5" t="s">
        <v>351</v>
      </c>
      <c r="D3250" s="5" t="s">
        <v>9376</v>
      </c>
      <c r="E3250" s="8" t="s">
        <v>9377</v>
      </c>
      <c r="F3250" s="8" t="s">
        <v>9378</v>
      </c>
      <c r="G3250" s="5" t="s">
        <v>442</v>
      </c>
      <c r="H3250" s="6">
        <v>187631</v>
      </c>
      <c r="I3250" s="6">
        <v>136199</v>
      </c>
      <c r="J3250" s="7">
        <v>0.72589999999999999</v>
      </c>
      <c r="K3250" s="6">
        <v>10770</v>
      </c>
      <c r="L3250" s="6">
        <v>39201</v>
      </c>
      <c r="M3250" s="6">
        <v>186170</v>
      </c>
    </row>
    <row r="3251" spans="1:13" ht="30" x14ac:dyDescent="0.25">
      <c r="A3251" s="5" t="s">
        <v>323</v>
      </c>
      <c r="B3251" s="5" t="s">
        <v>35</v>
      </c>
      <c r="C3251" s="5" t="s">
        <v>351</v>
      </c>
      <c r="D3251" s="5" t="s">
        <v>9379</v>
      </c>
      <c r="E3251" s="8" t="s">
        <v>9380</v>
      </c>
      <c r="F3251" s="8" t="s">
        <v>9381</v>
      </c>
      <c r="G3251" s="5" t="s">
        <v>442</v>
      </c>
      <c r="H3251" s="6">
        <v>511680</v>
      </c>
      <c r="I3251" s="6"/>
      <c r="J3251" s="5"/>
      <c r="K3251" s="6"/>
      <c r="L3251" s="6">
        <v>51168</v>
      </c>
      <c r="M3251" s="6">
        <v>51168</v>
      </c>
    </row>
    <row r="3252" spans="1:13" ht="30" x14ac:dyDescent="0.25">
      <c r="A3252" s="5" t="s">
        <v>323</v>
      </c>
      <c r="B3252" s="5" t="s">
        <v>35</v>
      </c>
      <c r="C3252" s="5" t="s">
        <v>351</v>
      </c>
      <c r="D3252" s="5" t="s">
        <v>9382</v>
      </c>
      <c r="E3252" s="8" t="s">
        <v>9383</v>
      </c>
      <c r="F3252" s="8" t="s">
        <v>9384</v>
      </c>
      <c r="G3252" s="5" t="s">
        <v>446</v>
      </c>
      <c r="H3252" s="6">
        <v>8765</v>
      </c>
      <c r="I3252" s="6">
        <v>8765</v>
      </c>
      <c r="J3252" s="7">
        <v>1</v>
      </c>
      <c r="K3252" s="6"/>
      <c r="L3252" s="6"/>
      <c r="M3252" s="6">
        <v>8765</v>
      </c>
    </row>
    <row r="3253" spans="1:13" ht="30" x14ac:dyDescent="0.25">
      <c r="A3253" s="5" t="s">
        <v>323</v>
      </c>
      <c r="B3253" s="5" t="s">
        <v>35</v>
      </c>
      <c r="C3253" s="5" t="s">
        <v>351</v>
      </c>
      <c r="D3253" s="5" t="s">
        <v>9385</v>
      </c>
      <c r="E3253" s="8" t="s">
        <v>9386</v>
      </c>
      <c r="F3253" s="8" t="s">
        <v>9387</v>
      </c>
      <c r="G3253" s="5" t="s">
        <v>446</v>
      </c>
      <c r="H3253" s="6">
        <v>7042</v>
      </c>
      <c r="I3253" s="6">
        <v>7042</v>
      </c>
      <c r="J3253" s="7">
        <v>1</v>
      </c>
      <c r="K3253" s="6"/>
      <c r="L3253" s="6"/>
      <c r="M3253" s="6">
        <v>7042</v>
      </c>
    </row>
    <row r="3254" spans="1:13" ht="30" x14ac:dyDescent="0.25">
      <c r="A3254" s="5" t="s">
        <v>323</v>
      </c>
      <c r="B3254" s="5" t="s">
        <v>35</v>
      </c>
      <c r="C3254" s="5" t="s">
        <v>351</v>
      </c>
      <c r="D3254" s="5" t="s">
        <v>9388</v>
      </c>
      <c r="E3254" s="8" t="s">
        <v>9389</v>
      </c>
      <c r="F3254" s="8" t="s">
        <v>9390</v>
      </c>
      <c r="G3254" s="5" t="s">
        <v>442</v>
      </c>
      <c r="H3254" s="6">
        <v>533558</v>
      </c>
      <c r="I3254" s="6">
        <v>99291</v>
      </c>
      <c r="J3254" s="7">
        <v>0.18609999999999999</v>
      </c>
      <c r="K3254" s="6"/>
      <c r="L3254" s="6">
        <v>328000</v>
      </c>
      <c r="M3254" s="6">
        <v>427291</v>
      </c>
    </row>
    <row r="3255" spans="1:13" x14ac:dyDescent="0.25">
      <c r="A3255" s="5" t="s">
        <v>323</v>
      </c>
      <c r="B3255" s="5" t="s">
        <v>35</v>
      </c>
      <c r="C3255" s="5" t="s">
        <v>351</v>
      </c>
      <c r="D3255" s="5" t="s">
        <v>9391</v>
      </c>
      <c r="E3255" s="8" t="s">
        <v>9392</v>
      </c>
      <c r="F3255" s="8" t="s">
        <v>9393</v>
      </c>
      <c r="G3255" s="5" t="s">
        <v>446</v>
      </c>
      <c r="H3255" s="6">
        <v>24725</v>
      </c>
      <c r="I3255" s="6">
        <v>24725</v>
      </c>
      <c r="J3255" s="7">
        <v>1</v>
      </c>
      <c r="K3255" s="6"/>
      <c r="L3255" s="6"/>
      <c r="M3255" s="6">
        <v>24725</v>
      </c>
    </row>
    <row r="3256" spans="1:13" ht="30" x14ac:dyDescent="0.25">
      <c r="A3256" s="5" t="s">
        <v>323</v>
      </c>
      <c r="B3256" s="5" t="s">
        <v>35</v>
      </c>
      <c r="C3256" s="5" t="s">
        <v>351</v>
      </c>
      <c r="D3256" s="5" t="s">
        <v>9394</v>
      </c>
      <c r="E3256" s="8" t="s">
        <v>9395</v>
      </c>
      <c r="F3256" s="8" t="s">
        <v>8357</v>
      </c>
      <c r="G3256" s="5" t="s">
        <v>442</v>
      </c>
      <c r="H3256" s="6">
        <v>159338</v>
      </c>
      <c r="I3256" s="6">
        <v>80638</v>
      </c>
      <c r="J3256" s="7">
        <v>0.50609999999999999</v>
      </c>
      <c r="K3256" s="6"/>
      <c r="L3256" s="6"/>
      <c r="M3256" s="6">
        <v>80638</v>
      </c>
    </row>
    <row r="3257" spans="1:13" ht="60" x14ac:dyDescent="0.25">
      <c r="A3257" s="5" t="s">
        <v>323</v>
      </c>
      <c r="B3257" s="5" t="s">
        <v>35</v>
      </c>
      <c r="C3257" s="5" t="s">
        <v>351</v>
      </c>
      <c r="D3257" s="5" t="s">
        <v>9396</v>
      </c>
      <c r="E3257" s="8" t="s">
        <v>9397</v>
      </c>
      <c r="F3257" s="8" t="s">
        <v>9398</v>
      </c>
      <c r="G3257" s="5" t="s">
        <v>446</v>
      </c>
      <c r="H3257" s="6">
        <v>8704</v>
      </c>
      <c r="I3257" s="6">
        <v>8704</v>
      </c>
      <c r="J3257" s="7">
        <v>1</v>
      </c>
      <c r="K3257" s="6"/>
      <c r="L3257" s="6"/>
      <c r="M3257" s="6">
        <v>8704</v>
      </c>
    </row>
    <row r="3258" spans="1:13" ht="30" x14ac:dyDescent="0.25">
      <c r="A3258" s="5" t="s">
        <v>323</v>
      </c>
      <c r="B3258" s="5" t="s">
        <v>35</v>
      </c>
      <c r="C3258" s="5" t="s">
        <v>351</v>
      </c>
      <c r="D3258" s="5" t="s">
        <v>9399</v>
      </c>
      <c r="E3258" s="8" t="s">
        <v>9400</v>
      </c>
      <c r="F3258" s="8" t="s">
        <v>9401</v>
      </c>
      <c r="G3258" s="5" t="s">
        <v>442</v>
      </c>
      <c r="H3258" s="6">
        <v>5824</v>
      </c>
      <c r="I3258" s="6"/>
      <c r="J3258" s="5"/>
      <c r="K3258" s="6"/>
      <c r="L3258" s="6">
        <v>5824</v>
      </c>
      <c r="M3258" s="6">
        <v>5824</v>
      </c>
    </row>
    <row r="3259" spans="1:13" x14ac:dyDescent="0.25">
      <c r="A3259" s="5" t="s">
        <v>323</v>
      </c>
      <c r="B3259" s="5" t="s">
        <v>35</v>
      </c>
      <c r="C3259" s="5" t="s">
        <v>351</v>
      </c>
      <c r="D3259" s="5" t="s">
        <v>9402</v>
      </c>
      <c r="E3259" s="8" t="s">
        <v>9403</v>
      </c>
      <c r="F3259" s="8" t="s">
        <v>9404</v>
      </c>
      <c r="G3259" s="5" t="s">
        <v>442</v>
      </c>
      <c r="H3259" s="6">
        <v>179723</v>
      </c>
      <c r="I3259" s="6">
        <v>47972</v>
      </c>
      <c r="J3259" s="7">
        <v>0.26690000000000003</v>
      </c>
      <c r="K3259" s="6">
        <v>47972</v>
      </c>
      <c r="L3259" s="6">
        <v>56000</v>
      </c>
      <c r="M3259" s="6">
        <v>151944</v>
      </c>
    </row>
    <row r="3260" spans="1:13" ht="30" x14ac:dyDescent="0.25">
      <c r="A3260" s="5" t="s">
        <v>323</v>
      </c>
      <c r="B3260" s="5" t="s">
        <v>35</v>
      </c>
      <c r="C3260" s="5" t="s">
        <v>351</v>
      </c>
      <c r="D3260" s="5" t="s">
        <v>9405</v>
      </c>
      <c r="E3260" s="8" t="s">
        <v>9406</v>
      </c>
      <c r="F3260" s="8" t="s">
        <v>9319</v>
      </c>
      <c r="G3260" s="5" t="s">
        <v>442</v>
      </c>
      <c r="H3260" s="6">
        <v>129715</v>
      </c>
      <c r="I3260" s="6">
        <v>109023</v>
      </c>
      <c r="J3260" s="7">
        <v>0.84050000000000002</v>
      </c>
      <c r="K3260" s="6">
        <v>20330</v>
      </c>
      <c r="L3260" s="6"/>
      <c r="M3260" s="6">
        <v>129353</v>
      </c>
    </row>
    <row r="3261" spans="1:13" x14ac:dyDescent="0.25">
      <c r="A3261" s="5" t="s">
        <v>323</v>
      </c>
      <c r="B3261" s="5" t="s">
        <v>35</v>
      </c>
      <c r="C3261" s="5" t="s">
        <v>351</v>
      </c>
      <c r="D3261" s="5" t="s">
        <v>9407</v>
      </c>
      <c r="E3261" s="8" t="s">
        <v>9408</v>
      </c>
      <c r="F3261" s="8" t="s">
        <v>9409</v>
      </c>
      <c r="G3261" s="5" t="s">
        <v>442</v>
      </c>
      <c r="H3261" s="6">
        <v>172517</v>
      </c>
      <c r="I3261" s="6">
        <v>92652</v>
      </c>
      <c r="J3261" s="7">
        <v>0.53710000000000002</v>
      </c>
      <c r="K3261" s="6">
        <v>23999</v>
      </c>
      <c r="L3261" s="6">
        <v>50699</v>
      </c>
      <c r="M3261" s="6">
        <v>167350</v>
      </c>
    </row>
    <row r="3262" spans="1:13" ht="45" x14ac:dyDescent="0.25">
      <c r="A3262" s="5" t="s">
        <v>323</v>
      </c>
      <c r="B3262" s="5" t="s">
        <v>35</v>
      </c>
      <c r="C3262" s="5" t="s">
        <v>351</v>
      </c>
      <c r="D3262" s="5" t="s">
        <v>9410</v>
      </c>
      <c r="E3262" s="8" t="s">
        <v>9411</v>
      </c>
      <c r="F3262" s="8" t="s">
        <v>9412</v>
      </c>
      <c r="G3262" s="5" t="s">
        <v>442</v>
      </c>
      <c r="H3262" s="6">
        <v>155816</v>
      </c>
      <c r="I3262" s="6"/>
      <c r="J3262" s="5"/>
      <c r="K3262" s="6"/>
      <c r="L3262" s="6">
        <v>110000</v>
      </c>
      <c r="M3262" s="6">
        <v>110000</v>
      </c>
    </row>
    <row r="3263" spans="1:13" ht="30" x14ac:dyDescent="0.25">
      <c r="A3263" s="5" t="s">
        <v>323</v>
      </c>
      <c r="B3263" s="5" t="s">
        <v>35</v>
      </c>
      <c r="C3263" s="5" t="s">
        <v>351</v>
      </c>
      <c r="D3263" s="5" t="s">
        <v>9413</v>
      </c>
      <c r="E3263" s="8" t="s">
        <v>9414</v>
      </c>
      <c r="F3263" s="8" t="s">
        <v>9415</v>
      </c>
      <c r="G3263" s="5" t="s">
        <v>446</v>
      </c>
      <c r="H3263" s="6">
        <v>10000</v>
      </c>
      <c r="I3263" s="6">
        <v>10000</v>
      </c>
      <c r="J3263" s="7">
        <v>1</v>
      </c>
      <c r="K3263" s="6"/>
      <c r="L3263" s="6"/>
      <c r="M3263" s="6">
        <v>10000</v>
      </c>
    </row>
    <row r="3264" spans="1:13" x14ac:dyDescent="0.25">
      <c r="A3264" s="5" t="s">
        <v>323</v>
      </c>
      <c r="B3264" s="5" t="s">
        <v>35</v>
      </c>
      <c r="C3264" s="5" t="s">
        <v>351</v>
      </c>
      <c r="D3264" s="5" t="s">
        <v>9416</v>
      </c>
      <c r="E3264" s="8" t="s">
        <v>9417</v>
      </c>
      <c r="F3264" s="8" t="s">
        <v>9418</v>
      </c>
      <c r="G3264" s="5" t="s">
        <v>446</v>
      </c>
      <c r="H3264" s="6">
        <v>10000</v>
      </c>
      <c r="I3264" s="6">
        <v>10000</v>
      </c>
      <c r="J3264" s="7">
        <v>1</v>
      </c>
      <c r="K3264" s="6"/>
      <c r="L3264" s="6"/>
      <c r="M3264" s="6">
        <v>10000</v>
      </c>
    </row>
    <row r="3265" spans="1:13" ht="45" x14ac:dyDescent="0.25">
      <c r="A3265" s="5" t="s">
        <v>323</v>
      </c>
      <c r="B3265" s="5" t="s">
        <v>35</v>
      </c>
      <c r="C3265" s="5" t="s">
        <v>351</v>
      </c>
      <c r="D3265" s="5" t="s">
        <v>9419</v>
      </c>
      <c r="E3265" s="8" t="s">
        <v>9420</v>
      </c>
      <c r="F3265" s="8" t="s">
        <v>7438</v>
      </c>
      <c r="G3265" s="5" t="s">
        <v>442</v>
      </c>
      <c r="H3265" s="6">
        <v>176162</v>
      </c>
      <c r="I3265" s="6">
        <v>99905</v>
      </c>
      <c r="J3265" s="7">
        <v>0.56710000000000005</v>
      </c>
      <c r="K3265" s="6"/>
      <c r="L3265" s="6">
        <v>60000</v>
      </c>
      <c r="M3265" s="6">
        <v>159905</v>
      </c>
    </row>
    <row r="3266" spans="1:13" ht="30" x14ac:dyDescent="0.25">
      <c r="A3266" s="5" t="s">
        <v>323</v>
      </c>
      <c r="B3266" s="5" t="s">
        <v>35</v>
      </c>
      <c r="C3266" s="5" t="s">
        <v>351</v>
      </c>
      <c r="D3266" s="5" t="s">
        <v>9421</v>
      </c>
      <c r="E3266" s="8" t="s">
        <v>9422</v>
      </c>
      <c r="F3266" s="8" t="s">
        <v>9423</v>
      </c>
      <c r="G3266" s="5" t="s">
        <v>446</v>
      </c>
      <c r="H3266" s="6">
        <v>10000</v>
      </c>
      <c r="I3266" s="6">
        <v>10000</v>
      </c>
      <c r="J3266" s="7">
        <v>1</v>
      </c>
      <c r="K3266" s="6"/>
      <c r="L3266" s="6"/>
      <c r="M3266" s="6">
        <v>10000</v>
      </c>
    </row>
    <row r="3267" spans="1:13" ht="30" x14ac:dyDescent="0.25">
      <c r="A3267" s="5" t="s">
        <v>323</v>
      </c>
      <c r="B3267" s="5" t="s">
        <v>35</v>
      </c>
      <c r="C3267" s="5" t="s">
        <v>351</v>
      </c>
      <c r="D3267" s="5" t="s">
        <v>9424</v>
      </c>
      <c r="E3267" s="8" t="s">
        <v>9425</v>
      </c>
      <c r="F3267" s="8" t="s">
        <v>9426</v>
      </c>
      <c r="G3267" s="5" t="s">
        <v>442</v>
      </c>
      <c r="H3267" s="6">
        <v>196785</v>
      </c>
      <c r="I3267" s="6"/>
      <c r="J3267" s="5"/>
      <c r="K3267" s="6">
        <v>94186</v>
      </c>
      <c r="L3267" s="6">
        <v>47714</v>
      </c>
      <c r="M3267" s="6">
        <v>141900</v>
      </c>
    </row>
    <row r="3268" spans="1:13" ht="30" x14ac:dyDescent="0.25">
      <c r="A3268" s="5" t="s">
        <v>323</v>
      </c>
      <c r="B3268" s="5" t="s">
        <v>35</v>
      </c>
      <c r="C3268" s="5" t="s">
        <v>351</v>
      </c>
      <c r="D3268" s="5" t="s">
        <v>9427</v>
      </c>
      <c r="E3268" s="8" t="s">
        <v>9428</v>
      </c>
      <c r="F3268" s="8" t="s">
        <v>5818</v>
      </c>
      <c r="G3268" s="5" t="s">
        <v>442</v>
      </c>
      <c r="H3268" s="6">
        <v>199981</v>
      </c>
      <c r="I3268" s="6"/>
      <c r="J3268" s="5"/>
      <c r="K3268" s="6">
        <v>40177</v>
      </c>
      <c r="L3268" s="6">
        <v>52000</v>
      </c>
      <c r="M3268" s="6">
        <v>92177</v>
      </c>
    </row>
    <row r="3269" spans="1:13" ht="30" x14ac:dyDescent="0.25">
      <c r="A3269" s="5" t="s">
        <v>323</v>
      </c>
      <c r="B3269" s="5" t="s">
        <v>35</v>
      </c>
      <c r="C3269" s="5" t="s">
        <v>351</v>
      </c>
      <c r="D3269" s="5" t="s">
        <v>9429</v>
      </c>
      <c r="E3269" s="8" t="s">
        <v>9430</v>
      </c>
      <c r="F3269" s="8" t="s">
        <v>9431</v>
      </c>
      <c r="G3269" s="5" t="s">
        <v>446</v>
      </c>
      <c r="H3269" s="6">
        <v>7352</v>
      </c>
      <c r="I3269" s="6">
        <v>7352</v>
      </c>
      <c r="J3269" s="7">
        <v>1</v>
      </c>
      <c r="K3269" s="6"/>
      <c r="L3269" s="6"/>
      <c r="M3269" s="6">
        <v>7352</v>
      </c>
    </row>
    <row r="3270" spans="1:13" x14ac:dyDescent="0.25">
      <c r="A3270" s="5" t="s">
        <v>323</v>
      </c>
      <c r="B3270" s="5" t="s">
        <v>35</v>
      </c>
      <c r="C3270" s="5" t="s">
        <v>351</v>
      </c>
      <c r="D3270" s="5" t="s">
        <v>9432</v>
      </c>
      <c r="E3270" s="8" t="s">
        <v>9433</v>
      </c>
      <c r="F3270" s="8" t="s">
        <v>9434</v>
      </c>
      <c r="G3270" s="5" t="s">
        <v>446</v>
      </c>
      <c r="H3270" s="6">
        <v>9922</v>
      </c>
      <c r="I3270" s="6">
        <v>9922</v>
      </c>
      <c r="J3270" s="7">
        <v>1</v>
      </c>
      <c r="K3270" s="6"/>
      <c r="L3270" s="6"/>
      <c r="M3270" s="6">
        <v>9922</v>
      </c>
    </row>
    <row r="3271" spans="1:13" ht="30" x14ac:dyDescent="0.25">
      <c r="A3271" s="5" t="s">
        <v>323</v>
      </c>
      <c r="B3271" s="5" t="s">
        <v>35</v>
      </c>
      <c r="C3271" s="5" t="s">
        <v>351</v>
      </c>
      <c r="D3271" s="5" t="s">
        <v>9435</v>
      </c>
      <c r="E3271" s="8" t="s">
        <v>9436</v>
      </c>
      <c r="F3271" s="8" t="s">
        <v>9437</v>
      </c>
      <c r="G3271" s="5" t="s">
        <v>446</v>
      </c>
      <c r="H3271" s="6">
        <v>9804</v>
      </c>
      <c r="I3271" s="6">
        <v>9804</v>
      </c>
      <c r="J3271" s="7">
        <v>1</v>
      </c>
      <c r="K3271" s="6"/>
      <c r="L3271" s="6"/>
      <c r="M3271" s="6">
        <v>9804</v>
      </c>
    </row>
    <row r="3272" spans="1:13" ht="30" x14ac:dyDescent="0.25">
      <c r="A3272" s="5" t="s">
        <v>323</v>
      </c>
      <c r="B3272" s="5" t="s">
        <v>35</v>
      </c>
      <c r="C3272" s="5" t="s">
        <v>351</v>
      </c>
      <c r="D3272" s="5" t="s">
        <v>9438</v>
      </c>
      <c r="E3272" s="8" t="s">
        <v>9439</v>
      </c>
      <c r="F3272" s="8" t="s">
        <v>9440</v>
      </c>
      <c r="G3272" s="5" t="s">
        <v>446</v>
      </c>
      <c r="H3272" s="6">
        <v>9100</v>
      </c>
      <c r="I3272" s="6">
        <v>9100</v>
      </c>
      <c r="J3272" s="7">
        <v>1</v>
      </c>
      <c r="K3272" s="6"/>
      <c r="L3272" s="6"/>
      <c r="M3272" s="6">
        <v>9100</v>
      </c>
    </row>
    <row r="3273" spans="1:13" ht="30" x14ac:dyDescent="0.25">
      <c r="A3273" s="5" t="s">
        <v>323</v>
      </c>
      <c r="B3273" s="5" t="s">
        <v>35</v>
      </c>
      <c r="C3273" s="5" t="s">
        <v>351</v>
      </c>
      <c r="D3273" s="5" t="s">
        <v>9441</v>
      </c>
      <c r="E3273" s="8" t="s">
        <v>9442</v>
      </c>
      <c r="F3273" s="8" t="s">
        <v>9443</v>
      </c>
      <c r="G3273" s="5" t="s">
        <v>446</v>
      </c>
      <c r="H3273" s="6">
        <v>8950</v>
      </c>
      <c r="I3273" s="6">
        <v>8950</v>
      </c>
      <c r="J3273" s="7">
        <v>1</v>
      </c>
      <c r="K3273" s="6"/>
      <c r="L3273" s="6"/>
      <c r="M3273" s="6">
        <v>8950</v>
      </c>
    </row>
    <row r="3274" spans="1:13" x14ac:dyDescent="0.25">
      <c r="A3274" s="5" t="s">
        <v>323</v>
      </c>
      <c r="B3274" s="5" t="s">
        <v>35</v>
      </c>
      <c r="C3274" s="5" t="s">
        <v>351</v>
      </c>
      <c r="D3274" s="5" t="s">
        <v>9444</v>
      </c>
      <c r="E3274" s="8" t="s">
        <v>9445</v>
      </c>
      <c r="F3274" s="8" t="s">
        <v>9446</v>
      </c>
      <c r="G3274" s="5" t="s">
        <v>442</v>
      </c>
      <c r="H3274" s="6">
        <v>26471</v>
      </c>
      <c r="I3274" s="6">
        <v>24290</v>
      </c>
      <c r="J3274" s="7">
        <v>0.91759999999999997</v>
      </c>
      <c r="K3274" s="6"/>
      <c r="L3274" s="6"/>
      <c r="M3274" s="6">
        <v>24290</v>
      </c>
    </row>
    <row r="3275" spans="1:13" x14ac:dyDescent="0.25">
      <c r="A3275" s="5" t="s">
        <v>323</v>
      </c>
      <c r="B3275" s="5" t="s">
        <v>35</v>
      </c>
      <c r="C3275" s="5" t="s">
        <v>351</v>
      </c>
      <c r="D3275" s="5" t="s">
        <v>9447</v>
      </c>
      <c r="E3275" s="8" t="s">
        <v>9448</v>
      </c>
      <c r="F3275" s="8" t="s">
        <v>9449</v>
      </c>
      <c r="G3275" s="5" t="s">
        <v>442</v>
      </c>
      <c r="H3275" s="6">
        <v>119863</v>
      </c>
      <c r="I3275" s="6">
        <v>67346</v>
      </c>
      <c r="J3275" s="7">
        <v>0.56189999999999996</v>
      </c>
      <c r="K3275" s="6"/>
      <c r="L3275" s="6"/>
      <c r="M3275" s="6">
        <v>67346</v>
      </c>
    </row>
    <row r="3276" spans="1:13" ht="45" x14ac:dyDescent="0.25">
      <c r="A3276" s="5" t="s">
        <v>323</v>
      </c>
      <c r="B3276" s="5" t="s">
        <v>35</v>
      </c>
      <c r="C3276" s="5" t="s">
        <v>351</v>
      </c>
      <c r="D3276" s="5" t="s">
        <v>9450</v>
      </c>
      <c r="E3276" s="8" t="s">
        <v>9451</v>
      </c>
      <c r="F3276" s="8" t="s">
        <v>9452</v>
      </c>
      <c r="G3276" s="5" t="s">
        <v>442</v>
      </c>
      <c r="H3276" s="6">
        <v>74396</v>
      </c>
      <c r="I3276" s="6">
        <v>9160</v>
      </c>
      <c r="J3276" s="7">
        <v>0.1231</v>
      </c>
      <c r="K3276" s="6"/>
      <c r="L3276" s="6">
        <v>29800</v>
      </c>
      <c r="M3276" s="6">
        <v>38960</v>
      </c>
    </row>
    <row r="3277" spans="1:13" ht="30" x14ac:dyDescent="0.25">
      <c r="A3277" s="5" t="s">
        <v>323</v>
      </c>
      <c r="B3277" s="5" t="s">
        <v>35</v>
      </c>
      <c r="C3277" s="5" t="s">
        <v>351</v>
      </c>
      <c r="D3277" s="5" t="s">
        <v>9453</v>
      </c>
      <c r="E3277" s="8" t="s">
        <v>9454</v>
      </c>
      <c r="F3277" s="8" t="s">
        <v>9455</v>
      </c>
      <c r="G3277" s="5" t="s">
        <v>442</v>
      </c>
      <c r="H3277" s="6">
        <v>194155</v>
      </c>
      <c r="I3277" s="6">
        <v>29866</v>
      </c>
      <c r="J3277" s="7">
        <v>0.15379999999999999</v>
      </c>
      <c r="K3277" s="6"/>
      <c r="L3277" s="6">
        <v>45000</v>
      </c>
      <c r="M3277" s="6">
        <v>74866</v>
      </c>
    </row>
    <row r="3278" spans="1:13" ht="30" x14ac:dyDescent="0.25">
      <c r="A3278" s="5" t="s">
        <v>323</v>
      </c>
      <c r="B3278" s="5" t="s">
        <v>35</v>
      </c>
      <c r="C3278" s="5" t="s">
        <v>351</v>
      </c>
      <c r="D3278" s="5" t="s">
        <v>9456</v>
      </c>
      <c r="E3278" s="8" t="s">
        <v>9457</v>
      </c>
      <c r="F3278" s="8" t="s">
        <v>9458</v>
      </c>
      <c r="G3278" s="5" t="s">
        <v>442</v>
      </c>
      <c r="H3278" s="6">
        <v>171799</v>
      </c>
      <c r="I3278" s="6">
        <v>57657</v>
      </c>
      <c r="J3278" s="7">
        <v>0.33560000000000001</v>
      </c>
      <c r="K3278" s="6">
        <v>8050</v>
      </c>
      <c r="L3278" s="6">
        <v>84799</v>
      </c>
      <c r="M3278" s="6">
        <v>150506</v>
      </c>
    </row>
    <row r="3279" spans="1:13" ht="30" x14ac:dyDescent="0.25">
      <c r="A3279" s="5" t="s">
        <v>323</v>
      </c>
      <c r="B3279" s="5" t="s">
        <v>35</v>
      </c>
      <c r="C3279" s="5" t="s">
        <v>351</v>
      </c>
      <c r="D3279" s="5" t="s">
        <v>9459</v>
      </c>
      <c r="E3279" s="8" t="s">
        <v>9460</v>
      </c>
      <c r="F3279" s="8" t="s">
        <v>9461</v>
      </c>
      <c r="G3279" s="5" t="s">
        <v>446</v>
      </c>
      <c r="H3279" s="6">
        <v>10000</v>
      </c>
      <c r="I3279" s="6">
        <v>10000</v>
      </c>
      <c r="J3279" s="7">
        <v>1</v>
      </c>
      <c r="K3279" s="6"/>
      <c r="L3279" s="6"/>
      <c r="M3279" s="6">
        <v>10000</v>
      </c>
    </row>
    <row r="3280" spans="1:13" ht="30" x14ac:dyDescent="0.25">
      <c r="A3280" s="5" t="s">
        <v>323</v>
      </c>
      <c r="B3280" s="5" t="s">
        <v>35</v>
      </c>
      <c r="C3280" s="5" t="s">
        <v>351</v>
      </c>
      <c r="D3280" s="5" t="s">
        <v>9462</v>
      </c>
      <c r="E3280" s="8" t="s">
        <v>9463</v>
      </c>
      <c r="F3280" s="8" t="s">
        <v>9464</v>
      </c>
      <c r="G3280" s="5" t="s">
        <v>446</v>
      </c>
      <c r="H3280" s="6">
        <v>9994</v>
      </c>
      <c r="I3280" s="6">
        <v>9994</v>
      </c>
      <c r="J3280" s="7">
        <v>1</v>
      </c>
      <c r="K3280" s="6"/>
      <c r="L3280" s="6"/>
      <c r="M3280" s="6">
        <v>9994</v>
      </c>
    </row>
    <row r="3281" spans="1:13" ht="30" x14ac:dyDescent="0.25">
      <c r="A3281" s="5" t="s">
        <v>323</v>
      </c>
      <c r="B3281" s="5" t="s">
        <v>35</v>
      </c>
      <c r="C3281" s="5" t="s">
        <v>351</v>
      </c>
      <c r="D3281" s="5" t="s">
        <v>9465</v>
      </c>
      <c r="E3281" s="8" t="s">
        <v>9466</v>
      </c>
      <c r="F3281" s="8" t="s">
        <v>9467</v>
      </c>
      <c r="G3281" s="5" t="s">
        <v>442</v>
      </c>
      <c r="H3281" s="6">
        <v>6075</v>
      </c>
      <c r="I3281" s="6"/>
      <c r="J3281" s="5"/>
      <c r="K3281" s="6"/>
      <c r="L3281" s="6">
        <v>6075</v>
      </c>
      <c r="M3281" s="6">
        <v>6075</v>
      </c>
    </row>
    <row r="3282" spans="1:13" ht="30" x14ac:dyDescent="0.25">
      <c r="A3282" s="5" t="s">
        <v>323</v>
      </c>
      <c r="B3282" s="5" t="s">
        <v>35</v>
      </c>
      <c r="C3282" s="5" t="s">
        <v>351</v>
      </c>
      <c r="D3282" s="5" t="s">
        <v>9468</v>
      </c>
      <c r="E3282" s="8" t="s">
        <v>9469</v>
      </c>
      <c r="F3282" s="8" t="s">
        <v>9470</v>
      </c>
      <c r="G3282" s="5" t="s">
        <v>446</v>
      </c>
      <c r="H3282" s="6">
        <v>9284</v>
      </c>
      <c r="I3282" s="6">
        <v>9284</v>
      </c>
      <c r="J3282" s="7">
        <v>1</v>
      </c>
      <c r="K3282" s="6"/>
      <c r="L3282" s="6"/>
      <c r="M3282" s="6">
        <v>9284</v>
      </c>
    </row>
    <row r="3283" spans="1:13" x14ac:dyDescent="0.25">
      <c r="A3283" s="5" t="s">
        <v>323</v>
      </c>
      <c r="B3283" s="5" t="s">
        <v>35</v>
      </c>
      <c r="C3283" s="5" t="s">
        <v>351</v>
      </c>
      <c r="D3283" s="5" t="s">
        <v>9471</v>
      </c>
      <c r="E3283" s="8" t="s">
        <v>9472</v>
      </c>
      <c r="F3283" s="8" t="s">
        <v>9473</v>
      </c>
      <c r="G3283" s="5" t="s">
        <v>446</v>
      </c>
      <c r="H3283" s="6">
        <v>9990</v>
      </c>
      <c r="I3283" s="6">
        <v>9990</v>
      </c>
      <c r="J3283" s="7">
        <v>1</v>
      </c>
      <c r="K3283" s="6"/>
      <c r="L3283" s="6"/>
      <c r="M3283" s="6">
        <v>9990</v>
      </c>
    </row>
    <row r="3284" spans="1:13" x14ac:dyDescent="0.25">
      <c r="A3284" s="5" t="s">
        <v>323</v>
      </c>
      <c r="B3284" s="5" t="s">
        <v>35</v>
      </c>
      <c r="C3284" s="5" t="s">
        <v>351</v>
      </c>
      <c r="D3284" s="5" t="s">
        <v>9474</v>
      </c>
      <c r="E3284" s="8" t="s">
        <v>9475</v>
      </c>
      <c r="F3284" s="8" t="s">
        <v>9476</v>
      </c>
      <c r="G3284" s="5" t="s">
        <v>442</v>
      </c>
      <c r="H3284" s="6">
        <v>1051974</v>
      </c>
      <c r="I3284" s="6"/>
      <c r="J3284" s="5"/>
      <c r="K3284" s="6"/>
      <c r="L3284" s="6">
        <v>550000</v>
      </c>
      <c r="M3284" s="6">
        <v>550000</v>
      </c>
    </row>
    <row r="3285" spans="1:13" ht="45" x14ac:dyDescent="0.25">
      <c r="A3285" s="5" t="s">
        <v>323</v>
      </c>
      <c r="B3285" s="5" t="s">
        <v>35</v>
      </c>
      <c r="C3285" s="5" t="s">
        <v>351</v>
      </c>
      <c r="D3285" s="5" t="s">
        <v>9477</v>
      </c>
      <c r="E3285" s="8" t="s">
        <v>9478</v>
      </c>
      <c r="F3285" s="8" t="s">
        <v>9479</v>
      </c>
      <c r="G3285" s="5" t="s">
        <v>442</v>
      </c>
      <c r="H3285" s="6">
        <v>1484457</v>
      </c>
      <c r="I3285" s="6">
        <v>46817</v>
      </c>
      <c r="J3285" s="7">
        <v>3.15E-2</v>
      </c>
      <c r="K3285" s="6">
        <v>18959</v>
      </c>
      <c r="L3285" s="6">
        <v>759058</v>
      </c>
      <c r="M3285" s="6">
        <v>824834</v>
      </c>
    </row>
    <row r="3286" spans="1:13" ht="30" x14ac:dyDescent="0.25">
      <c r="A3286" s="5" t="s">
        <v>323</v>
      </c>
      <c r="B3286" s="5" t="s">
        <v>35</v>
      </c>
      <c r="C3286" s="5" t="s">
        <v>351</v>
      </c>
      <c r="D3286" s="5" t="s">
        <v>9480</v>
      </c>
      <c r="E3286" s="8" t="s">
        <v>9481</v>
      </c>
      <c r="F3286" s="8" t="s">
        <v>9482</v>
      </c>
      <c r="G3286" s="5" t="s">
        <v>442</v>
      </c>
      <c r="H3286" s="6">
        <v>387324</v>
      </c>
      <c r="I3286" s="6">
        <v>50294</v>
      </c>
      <c r="J3286" s="7">
        <v>0.1298</v>
      </c>
      <c r="K3286" s="6">
        <v>10212</v>
      </c>
      <c r="L3286" s="6">
        <v>225324</v>
      </c>
      <c r="M3286" s="6">
        <v>285830</v>
      </c>
    </row>
    <row r="3287" spans="1:13" ht="30" x14ac:dyDescent="0.25">
      <c r="A3287" s="5" t="s">
        <v>323</v>
      </c>
      <c r="B3287" s="5" t="s">
        <v>35</v>
      </c>
      <c r="C3287" s="5" t="s">
        <v>351</v>
      </c>
      <c r="D3287" s="5" t="s">
        <v>9483</v>
      </c>
      <c r="E3287" s="8" t="s">
        <v>9484</v>
      </c>
      <c r="F3287" s="8" t="s">
        <v>9485</v>
      </c>
      <c r="G3287" s="5" t="s">
        <v>446</v>
      </c>
      <c r="H3287" s="6">
        <v>7377</v>
      </c>
      <c r="I3287" s="6">
        <v>7377</v>
      </c>
      <c r="J3287" s="7">
        <v>1</v>
      </c>
      <c r="K3287" s="6"/>
      <c r="L3287" s="6"/>
      <c r="M3287" s="6">
        <v>7377</v>
      </c>
    </row>
    <row r="3288" spans="1:13" ht="30" x14ac:dyDescent="0.25">
      <c r="A3288" s="5" t="s">
        <v>323</v>
      </c>
      <c r="B3288" s="5" t="s">
        <v>35</v>
      </c>
      <c r="C3288" s="5" t="s">
        <v>351</v>
      </c>
      <c r="D3288" s="5" t="s">
        <v>9486</v>
      </c>
      <c r="E3288" s="8" t="s">
        <v>9487</v>
      </c>
      <c r="F3288" s="8" t="s">
        <v>9488</v>
      </c>
      <c r="G3288" s="5" t="s">
        <v>446</v>
      </c>
      <c r="H3288" s="6">
        <v>9952</v>
      </c>
      <c r="I3288" s="6">
        <v>9952</v>
      </c>
      <c r="J3288" s="7">
        <v>1</v>
      </c>
      <c r="K3288" s="6"/>
      <c r="L3288" s="6"/>
      <c r="M3288" s="6">
        <v>9952</v>
      </c>
    </row>
    <row r="3289" spans="1:13" ht="30" x14ac:dyDescent="0.25">
      <c r="A3289" s="5" t="s">
        <v>323</v>
      </c>
      <c r="B3289" s="5" t="s">
        <v>35</v>
      </c>
      <c r="C3289" s="5" t="s">
        <v>351</v>
      </c>
      <c r="D3289" s="5" t="s">
        <v>9489</v>
      </c>
      <c r="E3289" s="8" t="s">
        <v>9490</v>
      </c>
      <c r="F3289" s="8" t="s">
        <v>9491</v>
      </c>
      <c r="G3289" s="5" t="s">
        <v>442</v>
      </c>
      <c r="H3289" s="6">
        <v>1334976</v>
      </c>
      <c r="I3289" s="6"/>
      <c r="J3289" s="5"/>
      <c r="K3289" s="6"/>
      <c r="L3289" s="6">
        <v>598400</v>
      </c>
      <c r="M3289" s="6">
        <v>598400</v>
      </c>
    </row>
    <row r="3290" spans="1:13" ht="30" x14ac:dyDescent="0.25">
      <c r="A3290" s="5" t="s">
        <v>323</v>
      </c>
      <c r="B3290" s="5" t="s">
        <v>35</v>
      </c>
      <c r="C3290" s="5" t="s">
        <v>351</v>
      </c>
      <c r="D3290" s="5" t="s">
        <v>9492</v>
      </c>
      <c r="E3290" s="8" t="s">
        <v>9493</v>
      </c>
      <c r="F3290" s="8" t="s">
        <v>9494</v>
      </c>
      <c r="G3290" s="5" t="s">
        <v>442</v>
      </c>
      <c r="H3290" s="6">
        <v>353644</v>
      </c>
      <c r="I3290" s="6"/>
      <c r="J3290" s="5"/>
      <c r="K3290" s="6"/>
      <c r="L3290" s="6"/>
      <c r="M3290" s="6"/>
    </row>
    <row r="3291" spans="1:13" ht="30" x14ac:dyDescent="0.25">
      <c r="A3291" s="5" t="s">
        <v>323</v>
      </c>
      <c r="B3291" s="5" t="s">
        <v>35</v>
      </c>
      <c r="C3291" s="5" t="s">
        <v>351</v>
      </c>
      <c r="D3291" s="5" t="s">
        <v>9495</v>
      </c>
      <c r="E3291" s="8" t="s">
        <v>9496</v>
      </c>
      <c r="F3291" s="8" t="s">
        <v>9497</v>
      </c>
      <c r="G3291" s="5" t="s">
        <v>442</v>
      </c>
      <c r="H3291" s="6">
        <v>1244550</v>
      </c>
      <c r="I3291" s="6">
        <v>23461</v>
      </c>
      <c r="J3291" s="7">
        <v>1.89E-2</v>
      </c>
      <c r="K3291" s="6"/>
      <c r="L3291" s="6">
        <v>369984</v>
      </c>
      <c r="M3291" s="6">
        <v>393445</v>
      </c>
    </row>
    <row r="3292" spans="1:13" x14ac:dyDescent="0.25">
      <c r="A3292" s="5" t="s">
        <v>323</v>
      </c>
      <c r="B3292" s="5" t="s">
        <v>35</v>
      </c>
      <c r="C3292" s="5" t="s">
        <v>351</v>
      </c>
      <c r="D3292" s="5" t="s">
        <v>9498</v>
      </c>
      <c r="E3292" s="8" t="s">
        <v>9499</v>
      </c>
      <c r="F3292" s="8" t="s">
        <v>9500</v>
      </c>
      <c r="G3292" s="5" t="s">
        <v>442</v>
      </c>
      <c r="H3292" s="6">
        <v>1500000</v>
      </c>
      <c r="I3292" s="6"/>
      <c r="J3292" s="5"/>
      <c r="K3292" s="6"/>
      <c r="L3292" s="6">
        <v>803863</v>
      </c>
      <c r="M3292" s="6">
        <v>803863</v>
      </c>
    </row>
    <row r="3293" spans="1:13" x14ac:dyDescent="0.25">
      <c r="A3293" s="5" t="s">
        <v>323</v>
      </c>
      <c r="B3293" s="5" t="s">
        <v>35</v>
      </c>
      <c r="C3293" s="5" t="s">
        <v>351</v>
      </c>
      <c r="D3293" s="5" t="s">
        <v>9501</v>
      </c>
      <c r="E3293" s="8" t="s">
        <v>9502</v>
      </c>
      <c r="F3293" s="8" t="s">
        <v>9503</v>
      </c>
      <c r="G3293" s="5" t="s">
        <v>446</v>
      </c>
      <c r="H3293" s="6">
        <v>9600</v>
      </c>
      <c r="I3293" s="6">
        <v>9600</v>
      </c>
      <c r="J3293" s="7">
        <v>1</v>
      </c>
      <c r="K3293" s="6"/>
      <c r="L3293" s="6"/>
      <c r="M3293" s="6">
        <v>9600</v>
      </c>
    </row>
    <row r="3294" spans="1:13" ht="45" x14ac:dyDescent="0.25">
      <c r="A3294" s="5" t="s">
        <v>323</v>
      </c>
      <c r="B3294" s="5" t="s">
        <v>35</v>
      </c>
      <c r="C3294" s="5" t="s">
        <v>351</v>
      </c>
      <c r="D3294" s="5" t="s">
        <v>9504</v>
      </c>
      <c r="E3294" s="8" t="s">
        <v>9505</v>
      </c>
      <c r="F3294" s="8" t="s">
        <v>9506</v>
      </c>
      <c r="G3294" s="5" t="s">
        <v>446</v>
      </c>
      <c r="H3294" s="6">
        <v>9946</v>
      </c>
      <c r="I3294" s="6">
        <v>9946</v>
      </c>
      <c r="J3294" s="7">
        <v>1</v>
      </c>
      <c r="K3294" s="6"/>
      <c r="L3294" s="6"/>
      <c r="M3294" s="6">
        <v>9946</v>
      </c>
    </row>
    <row r="3295" spans="1:13" ht="30" x14ac:dyDescent="0.25">
      <c r="A3295" s="5" t="s">
        <v>323</v>
      </c>
      <c r="B3295" s="5" t="s">
        <v>35</v>
      </c>
      <c r="C3295" s="5" t="s">
        <v>351</v>
      </c>
      <c r="D3295" s="5" t="s">
        <v>9507</v>
      </c>
      <c r="E3295" s="8" t="s">
        <v>9508</v>
      </c>
      <c r="F3295" s="8" t="s">
        <v>9509</v>
      </c>
      <c r="G3295" s="5" t="s">
        <v>446</v>
      </c>
      <c r="H3295" s="6">
        <v>10000</v>
      </c>
      <c r="I3295" s="6">
        <v>10000</v>
      </c>
      <c r="J3295" s="7">
        <v>1</v>
      </c>
      <c r="K3295" s="6"/>
      <c r="L3295" s="6"/>
      <c r="M3295" s="6">
        <v>10000</v>
      </c>
    </row>
    <row r="3296" spans="1:13" ht="30" x14ac:dyDescent="0.25">
      <c r="A3296" s="5" t="s">
        <v>323</v>
      </c>
      <c r="B3296" s="5" t="s">
        <v>35</v>
      </c>
      <c r="C3296" s="5" t="s">
        <v>351</v>
      </c>
      <c r="D3296" s="5" t="s">
        <v>9510</v>
      </c>
      <c r="E3296" s="8" t="s">
        <v>9511</v>
      </c>
      <c r="F3296" s="8" t="s">
        <v>9512</v>
      </c>
      <c r="G3296" s="5" t="s">
        <v>442</v>
      </c>
      <c r="H3296" s="6">
        <v>8296</v>
      </c>
      <c r="I3296" s="6">
        <v>4050</v>
      </c>
      <c r="J3296" s="7">
        <v>0.48820000000000002</v>
      </c>
      <c r="K3296" s="6"/>
      <c r="L3296" s="6">
        <v>1350</v>
      </c>
      <c r="M3296" s="6">
        <v>5400</v>
      </c>
    </row>
    <row r="3297" spans="1:13" ht="30" x14ac:dyDescent="0.25">
      <c r="A3297" s="5" t="s">
        <v>323</v>
      </c>
      <c r="B3297" s="5" t="s">
        <v>35</v>
      </c>
      <c r="C3297" s="5" t="s">
        <v>351</v>
      </c>
      <c r="D3297" s="5" t="s">
        <v>9513</v>
      </c>
      <c r="E3297" s="8" t="s">
        <v>9514</v>
      </c>
      <c r="F3297" s="8" t="s">
        <v>9515</v>
      </c>
      <c r="G3297" s="5" t="s">
        <v>446</v>
      </c>
      <c r="H3297" s="6">
        <v>6262</v>
      </c>
      <c r="I3297" s="6">
        <v>6262</v>
      </c>
      <c r="J3297" s="7">
        <v>1</v>
      </c>
      <c r="K3297" s="6"/>
      <c r="L3297" s="6"/>
      <c r="M3297" s="6">
        <v>6262</v>
      </c>
    </row>
    <row r="3298" spans="1:13" x14ac:dyDescent="0.25">
      <c r="A3298" s="5" t="s">
        <v>323</v>
      </c>
      <c r="B3298" s="5" t="s">
        <v>35</v>
      </c>
      <c r="C3298" s="5" t="s">
        <v>351</v>
      </c>
      <c r="D3298" s="5" t="s">
        <v>9516</v>
      </c>
      <c r="E3298" s="8" t="s">
        <v>9517</v>
      </c>
      <c r="F3298" s="8" t="s">
        <v>9518</v>
      </c>
      <c r="G3298" s="5" t="s">
        <v>446</v>
      </c>
      <c r="H3298" s="6">
        <v>9991</v>
      </c>
      <c r="I3298" s="6">
        <v>9991</v>
      </c>
      <c r="J3298" s="7">
        <v>1</v>
      </c>
      <c r="K3298" s="6"/>
      <c r="L3298" s="6"/>
      <c r="M3298" s="6">
        <v>9991</v>
      </c>
    </row>
    <row r="3299" spans="1:13" ht="30" x14ac:dyDescent="0.25">
      <c r="A3299" s="5" t="s">
        <v>323</v>
      </c>
      <c r="B3299" s="5" t="s">
        <v>35</v>
      </c>
      <c r="C3299" s="5" t="s">
        <v>351</v>
      </c>
      <c r="D3299" s="5" t="s">
        <v>9519</v>
      </c>
      <c r="E3299" s="8" t="s">
        <v>9520</v>
      </c>
      <c r="F3299" s="8" t="s">
        <v>9521</v>
      </c>
      <c r="G3299" s="5" t="s">
        <v>446</v>
      </c>
      <c r="H3299" s="6">
        <v>9999</v>
      </c>
      <c r="I3299" s="6">
        <v>9999</v>
      </c>
      <c r="J3299" s="7">
        <v>1</v>
      </c>
      <c r="K3299" s="6"/>
      <c r="L3299" s="6"/>
      <c r="M3299" s="6">
        <v>9999</v>
      </c>
    </row>
    <row r="3300" spans="1:13" ht="30" x14ac:dyDescent="0.25">
      <c r="A3300" s="5" t="s">
        <v>323</v>
      </c>
      <c r="B3300" s="5" t="s">
        <v>35</v>
      </c>
      <c r="C3300" s="5" t="s">
        <v>351</v>
      </c>
      <c r="D3300" s="5" t="s">
        <v>9522</v>
      </c>
      <c r="E3300" s="8" t="s">
        <v>9523</v>
      </c>
      <c r="F3300" s="8" t="s">
        <v>9524</v>
      </c>
      <c r="G3300" s="5" t="s">
        <v>446</v>
      </c>
      <c r="H3300" s="6">
        <v>10000</v>
      </c>
      <c r="I3300" s="6">
        <v>10000</v>
      </c>
      <c r="J3300" s="7">
        <v>1</v>
      </c>
      <c r="K3300" s="6"/>
      <c r="L3300" s="6"/>
      <c r="M3300" s="6">
        <v>10000</v>
      </c>
    </row>
    <row r="3301" spans="1:13" ht="30" x14ac:dyDescent="0.25">
      <c r="A3301" s="5" t="s">
        <v>323</v>
      </c>
      <c r="B3301" s="5" t="s">
        <v>35</v>
      </c>
      <c r="C3301" s="5" t="s">
        <v>351</v>
      </c>
      <c r="D3301" s="5" t="s">
        <v>9525</v>
      </c>
      <c r="E3301" s="8" t="s">
        <v>9526</v>
      </c>
      <c r="F3301" s="8" t="s">
        <v>9310</v>
      </c>
      <c r="G3301" s="5" t="s">
        <v>446</v>
      </c>
      <c r="H3301" s="6">
        <v>9893</v>
      </c>
      <c r="I3301" s="6">
        <v>9893</v>
      </c>
      <c r="J3301" s="7">
        <v>1</v>
      </c>
      <c r="K3301" s="6"/>
      <c r="L3301" s="6"/>
      <c r="M3301" s="6">
        <v>9893</v>
      </c>
    </row>
    <row r="3302" spans="1:13" ht="30" x14ac:dyDescent="0.25">
      <c r="A3302" s="5" t="s">
        <v>323</v>
      </c>
      <c r="B3302" s="5" t="s">
        <v>35</v>
      </c>
      <c r="C3302" s="5" t="s">
        <v>351</v>
      </c>
      <c r="D3302" s="5" t="s">
        <v>9527</v>
      </c>
      <c r="E3302" s="8" t="s">
        <v>9528</v>
      </c>
      <c r="F3302" s="8" t="s">
        <v>9529</v>
      </c>
      <c r="G3302" s="5" t="s">
        <v>442</v>
      </c>
      <c r="H3302" s="6">
        <v>7429</v>
      </c>
      <c r="I3302" s="6">
        <v>7429</v>
      </c>
      <c r="J3302" s="7">
        <v>1</v>
      </c>
      <c r="K3302" s="6"/>
      <c r="L3302" s="6"/>
      <c r="M3302" s="6">
        <v>7429</v>
      </c>
    </row>
    <row r="3303" spans="1:13" ht="45" x14ac:dyDescent="0.25">
      <c r="A3303" s="5" t="s">
        <v>323</v>
      </c>
      <c r="B3303" s="5" t="s">
        <v>35</v>
      </c>
      <c r="C3303" s="5" t="s">
        <v>351</v>
      </c>
      <c r="D3303" s="5" t="s">
        <v>9530</v>
      </c>
      <c r="E3303" s="8" t="s">
        <v>9531</v>
      </c>
      <c r="F3303" s="8" t="s">
        <v>9532</v>
      </c>
      <c r="G3303" s="5" t="s">
        <v>442</v>
      </c>
      <c r="H3303" s="6">
        <v>10000</v>
      </c>
      <c r="I3303" s="6">
        <v>3698</v>
      </c>
      <c r="J3303" s="7">
        <v>0.36980000000000002</v>
      </c>
      <c r="K3303" s="6"/>
      <c r="L3303" s="6">
        <v>6302</v>
      </c>
      <c r="M3303" s="6">
        <v>10000</v>
      </c>
    </row>
    <row r="3304" spans="1:13" ht="30" x14ac:dyDescent="0.25">
      <c r="A3304" s="5" t="s">
        <v>323</v>
      </c>
      <c r="B3304" s="5" t="s">
        <v>35</v>
      </c>
      <c r="C3304" s="5" t="s">
        <v>351</v>
      </c>
      <c r="D3304" s="5" t="s">
        <v>9533</v>
      </c>
      <c r="E3304" s="8" t="s">
        <v>9534</v>
      </c>
      <c r="F3304" s="8" t="s">
        <v>9535</v>
      </c>
      <c r="G3304" s="5" t="s">
        <v>446</v>
      </c>
      <c r="H3304" s="6">
        <v>5585</v>
      </c>
      <c r="I3304" s="6">
        <v>5585</v>
      </c>
      <c r="J3304" s="7">
        <v>1</v>
      </c>
      <c r="K3304" s="6"/>
      <c r="L3304" s="6"/>
      <c r="M3304" s="6">
        <v>5585</v>
      </c>
    </row>
    <row r="3305" spans="1:13" ht="30" x14ac:dyDescent="0.25">
      <c r="A3305" s="5" t="s">
        <v>323</v>
      </c>
      <c r="B3305" s="5" t="s">
        <v>35</v>
      </c>
      <c r="C3305" s="5" t="s">
        <v>351</v>
      </c>
      <c r="D3305" s="5" t="s">
        <v>9536</v>
      </c>
      <c r="E3305" s="8" t="s">
        <v>9537</v>
      </c>
      <c r="F3305" s="8" t="s">
        <v>9538</v>
      </c>
      <c r="G3305" s="5" t="s">
        <v>446</v>
      </c>
      <c r="H3305" s="6">
        <v>3588</v>
      </c>
      <c r="I3305" s="6">
        <v>3588</v>
      </c>
      <c r="J3305" s="7">
        <v>1</v>
      </c>
      <c r="K3305" s="6"/>
      <c r="L3305" s="6"/>
      <c r="M3305" s="6">
        <v>3588</v>
      </c>
    </row>
    <row r="3306" spans="1:13" ht="30" x14ac:dyDescent="0.25">
      <c r="A3306" s="5" t="s">
        <v>323</v>
      </c>
      <c r="B3306" s="5" t="s">
        <v>35</v>
      </c>
      <c r="C3306" s="5" t="s">
        <v>351</v>
      </c>
      <c r="D3306" s="5" t="s">
        <v>9539</v>
      </c>
      <c r="E3306" s="8" t="s">
        <v>9540</v>
      </c>
      <c r="F3306" s="8" t="s">
        <v>9541</v>
      </c>
      <c r="G3306" s="5" t="s">
        <v>446</v>
      </c>
      <c r="H3306" s="6">
        <v>5760</v>
      </c>
      <c r="I3306" s="6">
        <v>5760</v>
      </c>
      <c r="J3306" s="7">
        <v>1</v>
      </c>
      <c r="K3306" s="6"/>
      <c r="L3306" s="6"/>
      <c r="M3306" s="6">
        <v>5760</v>
      </c>
    </row>
    <row r="3307" spans="1:13" ht="45" x14ac:dyDescent="0.25">
      <c r="A3307" s="5" t="s">
        <v>323</v>
      </c>
      <c r="B3307" s="5" t="s">
        <v>35</v>
      </c>
      <c r="C3307" s="5" t="s">
        <v>351</v>
      </c>
      <c r="D3307" s="5" t="s">
        <v>9542</v>
      </c>
      <c r="E3307" s="8" t="s">
        <v>9543</v>
      </c>
      <c r="F3307" s="8" t="s">
        <v>9544</v>
      </c>
      <c r="G3307" s="5" t="s">
        <v>446</v>
      </c>
      <c r="H3307" s="6">
        <v>8591</v>
      </c>
      <c r="I3307" s="6">
        <v>8591</v>
      </c>
      <c r="J3307" s="7">
        <v>1</v>
      </c>
      <c r="K3307" s="6"/>
      <c r="L3307" s="6"/>
      <c r="M3307" s="6">
        <v>8591</v>
      </c>
    </row>
    <row r="3308" spans="1:13" ht="30" x14ac:dyDescent="0.25">
      <c r="A3308" s="5" t="s">
        <v>323</v>
      </c>
      <c r="B3308" s="5" t="s">
        <v>35</v>
      </c>
      <c r="C3308" s="5" t="s">
        <v>351</v>
      </c>
      <c r="D3308" s="5" t="s">
        <v>9545</v>
      </c>
      <c r="E3308" s="8" t="s">
        <v>9546</v>
      </c>
      <c r="F3308" s="8" t="s">
        <v>9434</v>
      </c>
      <c r="G3308" s="5" t="s">
        <v>446</v>
      </c>
      <c r="H3308" s="6">
        <v>9995</v>
      </c>
      <c r="I3308" s="6">
        <v>9995</v>
      </c>
      <c r="J3308" s="7">
        <v>1</v>
      </c>
      <c r="K3308" s="6"/>
      <c r="L3308" s="6"/>
      <c r="M3308" s="6">
        <v>9995</v>
      </c>
    </row>
    <row r="3309" spans="1:13" ht="30" x14ac:dyDescent="0.25">
      <c r="A3309" s="5" t="s">
        <v>323</v>
      </c>
      <c r="B3309" s="5" t="s">
        <v>35</v>
      </c>
      <c r="C3309" s="5" t="s">
        <v>351</v>
      </c>
      <c r="D3309" s="5" t="s">
        <v>9547</v>
      </c>
      <c r="E3309" s="8" t="s">
        <v>9548</v>
      </c>
      <c r="F3309" s="8" t="s">
        <v>9549</v>
      </c>
      <c r="G3309" s="5" t="s">
        <v>446</v>
      </c>
      <c r="H3309" s="6">
        <v>10000</v>
      </c>
      <c r="I3309" s="6">
        <v>10000</v>
      </c>
      <c r="J3309" s="7">
        <v>1</v>
      </c>
      <c r="K3309" s="6"/>
      <c r="L3309" s="6"/>
      <c r="M3309" s="6">
        <v>10000</v>
      </c>
    </row>
    <row r="3310" spans="1:13" ht="30" x14ac:dyDescent="0.25">
      <c r="A3310" s="5" t="s">
        <v>323</v>
      </c>
      <c r="B3310" s="5" t="s">
        <v>35</v>
      </c>
      <c r="C3310" s="5" t="s">
        <v>351</v>
      </c>
      <c r="D3310" s="5" t="s">
        <v>9550</v>
      </c>
      <c r="E3310" s="8" t="s">
        <v>9551</v>
      </c>
      <c r="F3310" s="8" t="s">
        <v>9552</v>
      </c>
      <c r="G3310" s="5" t="s">
        <v>446</v>
      </c>
      <c r="H3310" s="6">
        <v>9448</v>
      </c>
      <c r="I3310" s="6">
        <v>9448</v>
      </c>
      <c r="J3310" s="7">
        <v>1</v>
      </c>
      <c r="K3310" s="6"/>
      <c r="L3310" s="6"/>
      <c r="M3310" s="6">
        <v>9448</v>
      </c>
    </row>
    <row r="3311" spans="1:13" ht="30" x14ac:dyDescent="0.25">
      <c r="A3311" s="5" t="s">
        <v>323</v>
      </c>
      <c r="B3311" s="5" t="s">
        <v>35</v>
      </c>
      <c r="C3311" s="5" t="s">
        <v>351</v>
      </c>
      <c r="D3311" s="5" t="s">
        <v>9553</v>
      </c>
      <c r="E3311" s="8" t="s">
        <v>9554</v>
      </c>
      <c r="F3311" s="8" t="s">
        <v>7417</v>
      </c>
      <c r="G3311" s="5" t="s">
        <v>446</v>
      </c>
      <c r="H3311" s="6">
        <v>9990</v>
      </c>
      <c r="I3311" s="6">
        <v>9990</v>
      </c>
      <c r="J3311" s="7">
        <v>1</v>
      </c>
      <c r="K3311" s="6"/>
      <c r="L3311" s="6"/>
      <c r="M3311" s="6">
        <v>9990</v>
      </c>
    </row>
    <row r="3312" spans="1:13" x14ac:dyDescent="0.25">
      <c r="A3312" s="5" t="s">
        <v>323</v>
      </c>
      <c r="B3312" s="5" t="s">
        <v>35</v>
      </c>
      <c r="C3312" s="5" t="s">
        <v>351</v>
      </c>
      <c r="D3312" s="5" t="s">
        <v>9555</v>
      </c>
      <c r="E3312" s="8" t="s">
        <v>9556</v>
      </c>
      <c r="F3312" s="8" t="s">
        <v>9557</v>
      </c>
      <c r="G3312" s="5" t="s">
        <v>446</v>
      </c>
      <c r="H3312" s="6">
        <v>9804</v>
      </c>
      <c r="I3312" s="6">
        <v>9804</v>
      </c>
      <c r="J3312" s="7">
        <v>1</v>
      </c>
      <c r="K3312" s="6"/>
      <c r="L3312" s="6"/>
      <c r="M3312" s="6">
        <v>9804</v>
      </c>
    </row>
    <row r="3313" spans="1:13" ht="30" x14ac:dyDescent="0.25">
      <c r="A3313" s="5" t="s">
        <v>323</v>
      </c>
      <c r="B3313" s="5" t="s">
        <v>35</v>
      </c>
      <c r="C3313" s="5" t="s">
        <v>351</v>
      </c>
      <c r="D3313" s="5" t="s">
        <v>9558</v>
      </c>
      <c r="E3313" s="8" t="s">
        <v>9559</v>
      </c>
      <c r="F3313" s="8" t="s">
        <v>9560</v>
      </c>
      <c r="G3313" s="5" t="s">
        <v>446</v>
      </c>
      <c r="H3313" s="6">
        <v>9480</v>
      </c>
      <c r="I3313" s="6">
        <v>9480</v>
      </c>
      <c r="J3313" s="7">
        <v>1</v>
      </c>
      <c r="K3313" s="6"/>
      <c r="L3313" s="6"/>
      <c r="M3313" s="6">
        <v>9480</v>
      </c>
    </row>
    <row r="3314" spans="1:13" ht="30" x14ac:dyDescent="0.25">
      <c r="A3314" s="5" t="s">
        <v>323</v>
      </c>
      <c r="B3314" s="5" t="s">
        <v>35</v>
      </c>
      <c r="C3314" s="5" t="s">
        <v>351</v>
      </c>
      <c r="D3314" s="5" t="s">
        <v>9561</v>
      </c>
      <c r="E3314" s="8" t="s">
        <v>9562</v>
      </c>
      <c r="F3314" s="8" t="s">
        <v>9563</v>
      </c>
      <c r="G3314" s="5" t="s">
        <v>446</v>
      </c>
      <c r="H3314" s="6">
        <v>10000</v>
      </c>
      <c r="I3314" s="6">
        <v>10000</v>
      </c>
      <c r="J3314" s="7">
        <v>1</v>
      </c>
      <c r="K3314" s="6"/>
      <c r="L3314" s="6"/>
      <c r="M3314" s="6">
        <v>10000</v>
      </c>
    </row>
    <row r="3315" spans="1:13" ht="30" x14ac:dyDescent="0.25">
      <c r="A3315" s="5" t="s">
        <v>323</v>
      </c>
      <c r="B3315" s="5" t="s">
        <v>35</v>
      </c>
      <c r="C3315" s="5" t="s">
        <v>351</v>
      </c>
      <c r="D3315" s="5" t="s">
        <v>9564</v>
      </c>
      <c r="E3315" s="8" t="s">
        <v>9565</v>
      </c>
      <c r="F3315" s="8" t="s">
        <v>9494</v>
      </c>
      <c r="G3315" s="5" t="s">
        <v>446</v>
      </c>
      <c r="H3315" s="6">
        <v>10000</v>
      </c>
      <c r="I3315" s="6">
        <v>10000</v>
      </c>
      <c r="J3315" s="7">
        <v>1</v>
      </c>
      <c r="K3315" s="6"/>
      <c r="L3315" s="6"/>
      <c r="M3315" s="6">
        <v>10000</v>
      </c>
    </row>
    <row r="3316" spans="1:13" ht="45" x14ac:dyDescent="0.25">
      <c r="A3316" s="5" t="s">
        <v>323</v>
      </c>
      <c r="B3316" s="5" t="s">
        <v>35</v>
      </c>
      <c r="C3316" s="5" t="s">
        <v>351</v>
      </c>
      <c r="D3316" s="5" t="s">
        <v>9566</v>
      </c>
      <c r="E3316" s="8" t="s">
        <v>9567</v>
      </c>
      <c r="F3316" s="8" t="s">
        <v>9568</v>
      </c>
      <c r="G3316" s="5" t="s">
        <v>446</v>
      </c>
      <c r="H3316" s="6">
        <v>10000</v>
      </c>
      <c r="I3316" s="6">
        <v>10000</v>
      </c>
      <c r="J3316" s="7">
        <v>1</v>
      </c>
      <c r="K3316" s="6"/>
      <c r="L3316" s="6"/>
      <c r="M3316" s="6">
        <v>10000</v>
      </c>
    </row>
    <row r="3317" spans="1:13" x14ac:dyDescent="0.25">
      <c r="A3317" s="5" t="s">
        <v>323</v>
      </c>
      <c r="B3317" s="5" t="s">
        <v>35</v>
      </c>
      <c r="C3317" s="5" t="s">
        <v>351</v>
      </c>
      <c r="D3317" s="5" t="s">
        <v>9569</v>
      </c>
      <c r="E3317" s="8" t="s">
        <v>9570</v>
      </c>
      <c r="F3317" s="8" t="s">
        <v>9571</v>
      </c>
      <c r="G3317" s="5" t="s">
        <v>446</v>
      </c>
      <c r="H3317" s="6">
        <v>8838</v>
      </c>
      <c r="I3317" s="6">
        <v>8838</v>
      </c>
      <c r="J3317" s="7">
        <v>1</v>
      </c>
      <c r="K3317" s="6"/>
      <c r="L3317" s="6"/>
      <c r="M3317" s="6">
        <v>8838</v>
      </c>
    </row>
    <row r="3318" spans="1:13" ht="30" x14ac:dyDescent="0.25">
      <c r="A3318" s="5" t="s">
        <v>323</v>
      </c>
      <c r="B3318" s="5" t="s">
        <v>35</v>
      </c>
      <c r="C3318" s="5" t="s">
        <v>351</v>
      </c>
      <c r="D3318" s="5" t="s">
        <v>9572</v>
      </c>
      <c r="E3318" s="8" t="s">
        <v>9573</v>
      </c>
      <c r="F3318" s="8" t="s">
        <v>9574</v>
      </c>
      <c r="G3318" s="5" t="s">
        <v>446</v>
      </c>
      <c r="H3318" s="6">
        <v>5778</v>
      </c>
      <c r="I3318" s="6">
        <v>5778</v>
      </c>
      <c r="J3318" s="7">
        <v>1</v>
      </c>
      <c r="K3318" s="6"/>
      <c r="L3318" s="6"/>
      <c r="M3318" s="6">
        <v>5778</v>
      </c>
    </row>
    <row r="3319" spans="1:13" x14ac:dyDescent="0.25">
      <c r="A3319" s="5" t="s">
        <v>323</v>
      </c>
      <c r="B3319" s="5" t="s">
        <v>35</v>
      </c>
      <c r="C3319" s="5" t="s">
        <v>351</v>
      </c>
      <c r="D3319" s="5" t="s">
        <v>9575</v>
      </c>
      <c r="E3319" s="8" t="s">
        <v>9576</v>
      </c>
      <c r="F3319" s="8" t="s">
        <v>9577</v>
      </c>
      <c r="G3319" s="5" t="s">
        <v>446</v>
      </c>
      <c r="H3319" s="6">
        <v>5600</v>
      </c>
      <c r="I3319" s="6">
        <v>5600</v>
      </c>
      <c r="J3319" s="7">
        <v>1</v>
      </c>
      <c r="K3319" s="6"/>
      <c r="L3319" s="6"/>
      <c r="M3319" s="6">
        <v>5600</v>
      </c>
    </row>
    <row r="3320" spans="1:13" ht="45" x14ac:dyDescent="0.25">
      <c r="A3320" s="5" t="s">
        <v>323</v>
      </c>
      <c r="B3320" s="5" t="s">
        <v>35</v>
      </c>
      <c r="C3320" s="5" t="s">
        <v>351</v>
      </c>
      <c r="D3320" s="5" t="s">
        <v>9578</v>
      </c>
      <c r="E3320" s="8" t="s">
        <v>9579</v>
      </c>
      <c r="F3320" s="8" t="s">
        <v>9580</v>
      </c>
      <c r="G3320" s="5" t="s">
        <v>446</v>
      </c>
      <c r="H3320" s="6">
        <v>9977</v>
      </c>
      <c r="I3320" s="6">
        <v>9977</v>
      </c>
      <c r="J3320" s="7">
        <v>1</v>
      </c>
      <c r="K3320" s="6"/>
      <c r="L3320" s="6"/>
      <c r="M3320" s="6">
        <v>9977</v>
      </c>
    </row>
    <row r="3321" spans="1:13" ht="30" x14ac:dyDescent="0.25">
      <c r="A3321" s="5" t="s">
        <v>323</v>
      </c>
      <c r="B3321" s="5" t="s">
        <v>35</v>
      </c>
      <c r="C3321" s="5" t="s">
        <v>351</v>
      </c>
      <c r="D3321" s="5" t="s">
        <v>9581</v>
      </c>
      <c r="E3321" s="8" t="s">
        <v>9582</v>
      </c>
      <c r="F3321" s="8" t="s">
        <v>9333</v>
      </c>
      <c r="G3321" s="5" t="s">
        <v>446</v>
      </c>
      <c r="H3321" s="6">
        <v>8558</v>
      </c>
      <c r="I3321" s="6">
        <v>8558</v>
      </c>
      <c r="J3321" s="7">
        <v>1</v>
      </c>
      <c r="K3321" s="6"/>
      <c r="L3321" s="6"/>
      <c r="M3321" s="6">
        <v>8558</v>
      </c>
    </row>
    <row r="3322" spans="1:13" ht="30" x14ac:dyDescent="0.25">
      <c r="A3322" s="5" t="s">
        <v>323</v>
      </c>
      <c r="B3322" s="5" t="s">
        <v>35</v>
      </c>
      <c r="C3322" s="5" t="s">
        <v>351</v>
      </c>
      <c r="D3322" s="5" t="s">
        <v>9583</v>
      </c>
      <c r="E3322" s="8" t="s">
        <v>9584</v>
      </c>
      <c r="F3322" s="8" t="s">
        <v>9585</v>
      </c>
      <c r="G3322" s="5" t="s">
        <v>442</v>
      </c>
      <c r="H3322" s="6">
        <v>10000</v>
      </c>
      <c r="I3322" s="6"/>
      <c r="J3322" s="5"/>
      <c r="K3322" s="6"/>
      <c r="L3322" s="6">
        <v>10000</v>
      </c>
      <c r="M3322" s="6">
        <v>10000</v>
      </c>
    </row>
    <row r="3323" spans="1:13" ht="30" x14ac:dyDescent="0.25">
      <c r="A3323" s="5" t="s">
        <v>323</v>
      </c>
      <c r="B3323" s="5" t="s">
        <v>35</v>
      </c>
      <c r="C3323" s="5" t="s">
        <v>351</v>
      </c>
      <c r="D3323" s="5" t="s">
        <v>9586</v>
      </c>
      <c r="E3323" s="8" t="s">
        <v>9587</v>
      </c>
      <c r="F3323" s="8" t="s">
        <v>9319</v>
      </c>
      <c r="G3323" s="5" t="s">
        <v>442</v>
      </c>
      <c r="H3323" s="6">
        <v>8236</v>
      </c>
      <c r="I3323" s="6"/>
      <c r="J3323" s="5"/>
      <c r="K3323" s="6"/>
      <c r="L3323" s="6"/>
      <c r="M3323" s="6"/>
    </row>
    <row r="3324" spans="1:13" ht="30" x14ac:dyDescent="0.25">
      <c r="A3324" s="5" t="s">
        <v>323</v>
      </c>
      <c r="B3324" s="5" t="s">
        <v>35</v>
      </c>
      <c r="C3324" s="5" t="s">
        <v>351</v>
      </c>
      <c r="D3324" s="5" t="s">
        <v>9588</v>
      </c>
      <c r="E3324" s="8" t="s">
        <v>9589</v>
      </c>
      <c r="F3324" s="8" t="s">
        <v>9304</v>
      </c>
      <c r="G3324" s="5" t="s">
        <v>446</v>
      </c>
      <c r="H3324" s="6">
        <v>9069</v>
      </c>
      <c r="I3324" s="6">
        <v>9069</v>
      </c>
      <c r="J3324" s="7">
        <v>1</v>
      </c>
      <c r="K3324" s="6"/>
      <c r="L3324" s="6"/>
      <c r="M3324" s="6">
        <v>9069</v>
      </c>
    </row>
    <row r="3325" spans="1:13" x14ac:dyDescent="0.25">
      <c r="A3325" s="5" t="s">
        <v>323</v>
      </c>
      <c r="B3325" s="5" t="s">
        <v>35</v>
      </c>
      <c r="C3325" s="5" t="s">
        <v>351</v>
      </c>
      <c r="D3325" s="5" t="s">
        <v>9590</v>
      </c>
      <c r="E3325" s="8" t="s">
        <v>9591</v>
      </c>
      <c r="F3325" s="8" t="s">
        <v>9461</v>
      </c>
      <c r="G3325" s="5" t="s">
        <v>446</v>
      </c>
      <c r="H3325" s="6">
        <v>9999</v>
      </c>
      <c r="I3325" s="6">
        <v>9999</v>
      </c>
      <c r="J3325" s="7">
        <v>1</v>
      </c>
      <c r="K3325" s="6"/>
      <c r="L3325" s="6"/>
      <c r="M3325" s="6">
        <v>9999</v>
      </c>
    </row>
    <row r="3326" spans="1:13" ht="30" x14ac:dyDescent="0.25">
      <c r="A3326" s="5" t="s">
        <v>323</v>
      </c>
      <c r="B3326" s="5" t="s">
        <v>35</v>
      </c>
      <c r="C3326" s="5" t="s">
        <v>351</v>
      </c>
      <c r="D3326" s="5" t="s">
        <v>9592</v>
      </c>
      <c r="E3326" s="8" t="s">
        <v>9593</v>
      </c>
      <c r="F3326" s="8" t="s">
        <v>9594</v>
      </c>
      <c r="G3326" s="5" t="s">
        <v>442</v>
      </c>
      <c r="H3326" s="6">
        <v>9988</v>
      </c>
      <c r="I3326" s="6">
        <v>1050</v>
      </c>
      <c r="J3326" s="7">
        <v>0.1051</v>
      </c>
      <c r="K3326" s="6"/>
      <c r="L3326" s="6">
        <v>8938</v>
      </c>
      <c r="M3326" s="6">
        <v>9988</v>
      </c>
    </row>
    <row r="3327" spans="1:13" ht="30" x14ac:dyDescent="0.25">
      <c r="A3327" s="5" t="s">
        <v>323</v>
      </c>
      <c r="B3327" s="5" t="s">
        <v>35</v>
      </c>
      <c r="C3327" s="5" t="s">
        <v>351</v>
      </c>
      <c r="D3327" s="5" t="s">
        <v>9595</v>
      </c>
      <c r="E3327" s="8" t="s">
        <v>9596</v>
      </c>
      <c r="F3327" s="8" t="s">
        <v>9369</v>
      </c>
      <c r="G3327" s="5" t="s">
        <v>442</v>
      </c>
      <c r="H3327" s="6">
        <v>7707</v>
      </c>
      <c r="I3327" s="6"/>
      <c r="J3327" s="5"/>
      <c r="K3327" s="6"/>
      <c r="L3327" s="6">
        <v>7707</v>
      </c>
      <c r="M3327" s="6">
        <v>7707</v>
      </c>
    </row>
    <row r="3328" spans="1:13" x14ac:dyDescent="0.25">
      <c r="A3328" s="5" t="s">
        <v>323</v>
      </c>
      <c r="B3328" s="5" t="s">
        <v>35</v>
      </c>
      <c r="C3328" s="5" t="s">
        <v>351</v>
      </c>
      <c r="D3328" s="5" t="s">
        <v>9597</v>
      </c>
      <c r="E3328" s="8" t="s">
        <v>9598</v>
      </c>
      <c r="F3328" s="8" t="s">
        <v>9599</v>
      </c>
      <c r="G3328" s="5" t="s">
        <v>446</v>
      </c>
      <c r="H3328" s="6">
        <v>9288</v>
      </c>
      <c r="I3328" s="6">
        <v>9288</v>
      </c>
      <c r="J3328" s="7">
        <v>1</v>
      </c>
      <c r="K3328" s="6"/>
      <c r="L3328" s="6"/>
      <c r="M3328" s="6">
        <v>9288</v>
      </c>
    </row>
    <row r="3329" spans="1:13" ht="30" x14ac:dyDescent="0.25">
      <c r="A3329" s="5" t="s">
        <v>323</v>
      </c>
      <c r="B3329" s="5" t="s">
        <v>35</v>
      </c>
      <c r="C3329" s="5" t="s">
        <v>351</v>
      </c>
      <c r="D3329" s="5" t="s">
        <v>9600</v>
      </c>
      <c r="E3329" s="8" t="s">
        <v>9601</v>
      </c>
      <c r="F3329" s="8" t="s">
        <v>9310</v>
      </c>
      <c r="G3329" s="5" t="s">
        <v>446</v>
      </c>
      <c r="H3329" s="6">
        <v>9559</v>
      </c>
      <c r="I3329" s="6">
        <v>9559</v>
      </c>
      <c r="J3329" s="7">
        <v>1</v>
      </c>
      <c r="K3329" s="6"/>
      <c r="L3329" s="6"/>
      <c r="M3329" s="6">
        <v>9559</v>
      </c>
    </row>
    <row r="3330" spans="1:13" x14ac:dyDescent="0.25">
      <c r="A3330" s="5" t="s">
        <v>323</v>
      </c>
      <c r="B3330" s="5" t="s">
        <v>35</v>
      </c>
      <c r="C3330" s="5" t="s">
        <v>351</v>
      </c>
      <c r="D3330" s="5" t="s">
        <v>9602</v>
      </c>
      <c r="E3330" s="8" t="s">
        <v>9603</v>
      </c>
      <c r="F3330" s="8" t="s">
        <v>9287</v>
      </c>
      <c r="G3330" s="5" t="s">
        <v>446</v>
      </c>
      <c r="H3330" s="6">
        <v>9970</v>
      </c>
      <c r="I3330" s="6">
        <v>9970</v>
      </c>
      <c r="J3330" s="7">
        <v>1</v>
      </c>
      <c r="K3330" s="6"/>
      <c r="L3330" s="6"/>
      <c r="M3330" s="6">
        <v>9970</v>
      </c>
    </row>
    <row r="3331" spans="1:13" x14ac:dyDescent="0.25">
      <c r="A3331" s="5" t="s">
        <v>323</v>
      </c>
      <c r="B3331" s="5" t="s">
        <v>35</v>
      </c>
      <c r="C3331" s="5" t="s">
        <v>351</v>
      </c>
      <c r="D3331" s="5" t="s">
        <v>9604</v>
      </c>
      <c r="E3331" s="8" t="s">
        <v>9605</v>
      </c>
      <c r="F3331" s="8" t="s">
        <v>9606</v>
      </c>
      <c r="G3331" s="5" t="s">
        <v>446</v>
      </c>
      <c r="H3331" s="6">
        <v>9977</v>
      </c>
      <c r="I3331" s="6">
        <v>9977</v>
      </c>
      <c r="J3331" s="7">
        <v>1</v>
      </c>
      <c r="K3331" s="6"/>
      <c r="L3331" s="6"/>
      <c r="M3331" s="6">
        <v>9977</v>
      </c>
    </row>
    <row r="3332" spans="1:13" ht="30" x14ac:dyDescent="0.25">
      <c r="A3332" s="5" t="s">
        <v>323</v>
      </c>
      <c r="B3332" s="5" t="s">
        <v>35</v>
      </c>
      <c r="C3332" s="5" t="s">
        <v>351</v>
      </c>
      <c r="D3332" s="5" t="s">
        <v>9607</v>
      </c>
      <c r="E3332" s="8" t="s">
        <v>9608</v>
      </c>
      <c r="F3332" s="8" t="s">
        <v>9464</v>
      </c>
      <c r="G3332" s="5" t="s">
        <v>446</v>
      </c>
      <c r="H3332" s="6">
        <v>7816</v>
      </c>
      <c r="I3332" s="6">
        <v>7816</v>
      </c>
      <c r="J3332" s="7">
        <v>1</v>
      </c>
      <c r="K3332" s="6"/>
      <c r="L3332" s="6"/>
      <c r="M3332" s="6">
        <v>7816</v>
      </c>
    </row>
    <row r="3333" spans="1:13" x14ac:dyDescent="0.25">
      <c r="A3333" s="5" t="s">
        <v>323</v>
      </c>
      <c r="B3333" s="5" t="s">
        <v>35</v>
      </c>
      <c r="C3333" s="5" t="s">
        <v>351</v>
      </c>
      <c r="D3333" s="5" t="s">
        <v>9609</v>
      </c>
      <c r="E3333" s="8" t="s">
        <v>9610</v>
      </c>
      <c r="F3333" s="8" t="s">
        <v>9611</v>
      </c>
      <c r="G3333" s="5" t="s">
        <v>442</v>
      </c>
      <c r="H3333" s="6">
        <v>9996</v>
      </c>
      <c r="I3333" s="6"/>
      <c r="J3333" s="5"/>
      <c r="K3333" s="6"/>
      <c r="L3333" s="6">
        <v>9996</v>
      </c>
      <c r="M3333" s="6">
        <v>9996</v>
      </c>
    </row>
    <row r="3334" spans="1:13" ht="30" x14ac:dyDescent="0.25">
      <c r="A3334" s="5" t="s">
        <v>323</v>
      </c>
      <c r="B3334" s="5" t="s">
        <v>35</v>
      </c>
      <c r="C3334" s="5" t="s">
        <v>351</v>
      </c>
      <c r="D3334" s="5" t="s">
        <v>9612</v>
      </c>
      <c r="E3334" s="8" t="s">
        <v>9613</v>
      </c>
      <c r="F3334" s="8" t="s">
        <v>9614</v>
      </c>
      <c r="G3334" s="5" t="s">
        <v>446</v>
      </c>
      <c r="H3334" s="6">
        <v>10000</v>
      </c>
      <c r="I3334" s="6">
        <v>10000</v>
      </c>
      <c r="J3334" s="7">
        <v>1</v>
      </c>
      <c r="K3334" s="6"/>
      <c r="L3334" s="6"/>
      <c r="M3334" s="6">
        <v>10000</v>
      </c>
    </row>
    <row r="3335" spans="1:13" ht="30" x14ac:dyDescent="0.25">
      <c r="A3335" s="5" t="s">
        <v>323</v>
      </c>
      <c r="B3335" s="5" t="s">
        <v>35</v>
      </c>
      <c r="C3335" s="5" t="s">
        <v>351</v>
      </c>
      <c r="D3335" s="5" t="s">
        <v>9615</v>
      </c>
      <c r="E3335" s="8" t="s">
        <v>9616</v>
      </c>
      <c r="F3335" s="8" t="s">
        <v>9617</v>
      </c>
      <c r="G3335" s="5" t="s">
        <v>446</v>
      </c>
      <c r="H3335" s="6">
        <v>10000</v>
      </c>
      <c r="I3335" s="6">
        <v>10000</v>
      </c>
      <c r="J3335" s="7">
        <v>1</v>
      </c>
      <c r="K3335" s="6"/>
      <c r="L3335" s="6"/>
      <c r="M3335" s="6">
        <v>10000</v>
      </c>
    </row>
    <row r="3336" spans="1:13" ht="30" x14ac:dyDescent="0.25">
      <c r="A3336" s="5" t="s">
        <v>323</v>
      </c>
      <c r="B3336" s="5" t="s">
        <v>35</v>
      </c>
      <c r="C3336" s="5" t="s">
        <v>351</v>
      </c>
      <c r="D3336" s="5" t="s">
        <v>9618</v>
      </c>
      <c r="E3336" s="8" t="s">
        <v>9619</v>
      </c>
      <c r="F3336" s="8" t="s">
        <v>9524</v>
      </c>
      <c r="G3336" s="5" t="s">
        <v>446</v>
      </c>
      <c r="H3336" s="6">
        <v>8236</v>
      </c>
      <c r="I3336" s="6">
        <v>8236</v>
      </c>
      <c r="J3336" s="7">
        <v>1</v>
      </c>
      <c r="K3336" s="6"/>
      <c r="L3336" s="6"/>
      <c r="M3336" s="6">
        <v>8236</v>
      </c>
    </row>
    <row r="3337" spans="1:13" ht="45" x14ac:dyDescent="0.25">
      <c r="A3337" s="5" t="s">
        <v>323</v>
      </c>
      <c r="B3337" s="5" t="s">
        <v>35</v>
      </c>
      <c r="C3337" s="5" t="s">
        <v>351</v>
      </c>
      <c r="D3337" s="5" t="s">
        <v>9620</v>
      </c>
      <c r="E3337" s="8" t="s">
        <v>9621</v>
      </c>
      <c r="F3337" s="8" t="s">
        <v>9622</v>
      </c>
      <c r="G3337" s="5" t="s">
        <v>442</v>
      </c>
      <c r="H3337" s="6">
        <v>8956</v>
      </c>
      <c r="I3337" s="6">
        <v>4307</v>
      </c>
      <c r="J3337" s="7">
        <v>0.48089999999999999</v>
      </c>
      <c r="K3337" s="6">
        <v>4649</v>
      </c>
      <c r="L3337" s="6"/>
      <c r="M3337" s="6">
        <v>8956</v>
      </c>
    </row>
    <row r="3338" spans="1:13" x14ac:dyDescent="0.25">
      <c r="A3338" s="5" t="s">
        <v>323</v>
      </c>
      <c r="B3338" s="5" t="s">
        <v>35</v>
      </c>
      <c r="C3338" s="5" t="s">
        <v>351</v>
      </c>
      <c r="D3338" s="5" t="s">
        <v>9623</v>
      </c>
      <c r="E3338" s="8" t="s">
        <v>9624</v>
      </c>
      <c r="F3338" s="8" t="s">
        <v>9625</v>
      </c>
      <c r="G3338" s="5" t="s">
        <v>442</v>
      </c>
      <c r="H3338" s="6">
        <v>10000</v>
      </c>
      <c r="I3338" s="6"/>
      <c r="J3338" s="5"/>
      <c r="K3338" s="6"/>
      <c r="L3338" s="6">
        <v>10000</v>
      </c>
      <c r="M3338" s="6">
        <v>10000</v>
      </c>
    </row>
    <row r="3339" spans="1:13" x14ac:dyDescent="0.25">
      <c r="A3339" s="5" t="s">
        <v>323</v>
      </c>
      <c r="B3339" s="5" t="s">
        <v>35</v>
      </c>
      <c r="C3339" s="5" t="s">
        <v>351</v>
      </c>
      <c r="D3339" s="5" t="s">
        <v>9626</v>
      </c>
      <c r="E3339" s="8" t="s">
        <v>9627</v>
      </c>
      <c r="F3339" s="8" t="s">
        <v>9628</v>
      </c>
      <c r="G3339" s="5" t="s">
        <v>442</v>
      </c>
      <c r="H3339" s="6">
        <v>9755</v>
      </c>
      <c r="I3339" s="6">
        <v>9755</v>
      </c>
      <c r="J3339" s="7">
        <v>1</v>
      </c>
      <c r="K3339" s="6"/>
      <c r="L3339" s="6"/>
      <c r="M3339" s="6">
        <v>9755</v>
      </c>
    </row>
    <row r="3340" spans="1:13" ht="30" x14ac:dyDescent="0.25">
      <c r="A3340" s="5" t="s">
        <v>323</v>
      </c>
      <c r="B3340" s="5" t="s">
        <v>35</v>
      </c>
      <c r="C3340" s="5" t="s">
        <v>351</v>
      </c>
      <c r="D3340" s="5" t="s">
        <v>9629</v>
      </c>
      <c r="E3340" s="8" t="s">
        <v>9630</v>
      </c>
      <c r="F3340" s="8" t="s">
        <v>9631</v>
      </c>
      <c r="G3340" s="5" t="s">
        <v>446</v>
      </c>
      <c r="H3340" s="6">
        <v>10000</v>
      </c>
      <c r="I3340" s="6">
        <v>10000</v>
      </c>
      <c r="J3340" s="7">
        <v>1</v>
      </c>
      <c r="K3340" s="6"/>
      <c r="L3340" s="6"/>
      <c r="M3340" s="6">
        <v>10000</v>
      </c>
    </row>
    <row r="3341" spans="1:13" ht="30" x14ac:dyDescent="0.25">
      <c r="A3341" s="5" t="s">
        <v>323</v>
      </c>
      <c r="B3341" s="5" t="s">
        <v>35</v>
      </c>
      <c r="C3341" s="5" t="s">
        <v>351</v>
      </c>
      <c r="D3341" s="5" t="s">
        <v>9632</v>
      </c>
      <c r="E3341" s="8" t="s">
        <v>9633</v>
      </c>
      <c r="F3341" s="8" t="s">
        <v>9552</v>
      </c>
      <c r="G3341" s="5" t="s">
        <v>446</v>
      </c>
      <c r="H3341" s="6">
        <v>8754</v>
      </c>
      <c r="I3341" s="6">
        <v>8754</v>
      </c>
      <c r="J3341" s="7">
        <v>1</v>
      </c>
      <c r="K3341" s="6"/>
      <c r="L3341" s="6"/>
      <c r="M3341" s="6">
        <v>8754</v>
      </c>
    </row>
    <row r="3342" spans="1:13" ht="30" x14ac:dyDescent="0.25">
      <c r="A3342" s="5" t="s">
        <v>323</v>
      </c>
      <c r="B3342" s="5" t="s">
        <v>35</v>
      </c>
      <c r="C3342" s="5" t="s">
        <v>351</v>
      </c>
      <c r="D3342" s="5" t="s">
        <v>9634</v>
      </c>
      <c r="E3342" s="8" t="s">
        <v>9635</v>
      </c>
      <c r="F3342" s="8" t="s">
        <v>9636</v>
      </c>
      <c r="G3342" s="5" t="s">
        <v>442</v>
      </c>
      <c r="H3342" s="6">
        <v>10000</v>
      </c>
      <c r="I3342" s="6"/>
      <c r="J3342" s="5"/>
      <c r="K3342" s="6"/>
      <c r="L3342" s="6">
        <v>10000</v>
      </c>
      <c r="M3342" s="6">
        <v>10000</v>
      </c>
    </row>
    <row r="3343" spans="1:13" ht="30" x14ac:dyDescent="0.25">
      <c r="A3343" s="5" t="s">
        <v>323</v>
      </c>
      <c r="B3343" s="5" t="s">
        <v>35</v>
      </c>
      <c r="C3343" s="5" t="s">
        <v>351</v>
      </c>
      <c r="D3343" s="5" t="s">
        <v>9637</v>
      </c>
      <c r="E3343" s="8" t="s">
        <v>9638</v>
      </c>
      <c r="F3343" s="8" t="s">
        <v>9322</v>
      </c>
      <c r="G3343" s="5" t="s">
        <v>442</v>
      </c>
      <c r="H3343" s="6">
        <v>10000</v>
      </c>
      <c r="I3343" s="6"/>
      <c r="J3343" s="5"/>
      <c r="K3343" s="6"/>
      <c r="L3343" s="6"/>
      <c r="M3343" s="6"/>
    </row>
    <row r="3344" spans="1:13" ht="30" x14ac:dyDescent="0.25">
      <c r="A3344" s="5" t="s">
        <v>323</v>
      </c>
      <c r="B3344" s="5" t="s">
        <v>35</v>
      </c>
      <c r="C3344" s="5" t="s">
        <v>351</v>
      </c>
      <c r="D3344" s="5" t="s">
        <v>9639</v>
      </c>
      <c r="E3344" s="8" t="s">
        <v>9640</v>
      </c>
      <c r="F3344" s="8" t="s">
        <v>9641</v>
      </c>
      <c r="G3344" s="5" t="s">
        <v>442</v>
      </c>
      <c r="H3344" s="6">
        <v>9993</v>
      </c>
      <c r="I3344" s="6"/>
      <c r="J3344" s="5"/>
      <c r="K3344" s="6"/>
      <c r="L3344" s="6"/>
      <c r="M3344" s="6"/>
    </row>
    <row r="3345" spans="1:13" ht="30" x14ac:dyDescent="0.25">
      <c r="A3345" s="5" t="s">
        <v>323</v>
      </c>
      <c r="B3345" s="5" t="s">
        <v>35</v>
      </c>
      <c r="C3345" s="5" t="s">
        <v>351</v>
      </c>
      <c r="D3345" s="5" t="s">
        <v>9642</v>
      </c>
      <c r="E3345" s="8" t="s">
        <v>9643</v>
      </c>
      <c r="F3345" s="8" t="s">
        <v>8594</v>
      </c>
      <c r="G3345" s="5" t="s">
        <v>446</v>
      </c>
      <c r="H3345" s="6">
        <v>8674</v>
      </c>
      <c r="I3345" s="6">
        <v>8674</v>
      </c>
      <c r="J3345" s="7">
        <v>1</v>
      </c>
      <c r="K3345" s="6"/>
      <c r="L3345" s="6"/>
      <c r="M3345" s="6">
        <v>8674</v>
      </c>
    </row>
    <row r="3346" spans="1:13" ht="30" x14ac:dyDescent="0.25">
      <c r="A3346" s="5" t="s">
        <v>323</v>
      </c>
      <c r="B3346" s="5" t="s">
        <v>35</v>
      </c>
      <c r="C3346" s="5" t="s">
        <v>351</v>
      </c>
      <c r="D3346" s="5" t="s">
        <v>9644</v>
      </c>
      <c r="E3346" s="8" t="s">
        <v>9645</v>
      </c>
      <c r="F3346" s="8" t="s">
        <v>9646</v>
      </c>
      <c r="G3346" s="5" t="s">
        <v>442</v>
      </c>
      <c r="H3346" s="6">
        <v>10000</v>
      </c>
      <c r="I3346" s="6"/>
      <c r="J3346" s="5"/>
      <c r="K3346" s="6"/>
      <c r="L3346" s="6">
        <v>10000</v>
      </c>
      <c r="M3346" s="6">
        <v>10000</v>
      </c>
    </row>
    <row r="3347" spans="1:13" ht="30" x14ac:dyDescent="0.25">
      <c r="A3347" s="5" t="s">
        <v>323</v>
      </c>
      <c r="B3347" s="5" t="s">
        <v>35</v>
      </c>
      <c r="C3347" s="5" t="s">
        <v>351</v>
      </c>
      <c r="D3347" s="5" t="s">
        <v>9647</v>
      </c>
      <c r="E3347" s="8" t="s">
        <v>9648</v>
      </c>
      <c r="F3347" s="8" t="s">
        <v>9649</v>
      </c>
      <c r="G3347" s="5" t="s">
        <v>442</v>
      </c>
      <c r="H3347" s="6">
        <v>5659</v>
      </c>
      <c r="I3347" s="6"/>
      <c r="J3347" s="5"/>
      <c r="K3347" s="6"/>
      <c r="L3347" s="6">
        <v>5659</v>
      </c>
      <c r="M3347" s="6">
        <v>5659</v>
      </c>
    </row>
    <row r="3348" spans="1:13" ht="30" x14ac:dyDescent="0.25">
      <c r="A3348" s="5" t="s">
        <v>323</v>
      </c>
      <c r="B3348" s="5" t="s">
        <v>35</v>
      </c>
      <c r="C3348" s="5" t="s">
        <v>351</v>
      </c>
      <c r="D3348" s="5" t="s">
        <v>9650</v>
      </c>
      <c r="E3348" s="8" t="s">
        <v>9651</v>
      </c>
      <c r="F3348" s="8" t="s">
        <v>9652</v>
      </c>
      <c r="G3348" s="5" t="s">
        <v>446</v>
      </c>
      <c r="H3348" s="6">
        <v>6480</v>
      </c>
      <c r="I3348" s="6">
        <v>6480</v>
      </c>
      <c r="J3348" s="7">
        <v>1</v>
      </c>
      <c r="K3348" s="6"/>
      <c r="L3348" s="6"/>
      <c r="M3348" s="6">
        <v>6480</v>
      </c>
    </row>
    <row r="3349" spans="1:13" ht="30" x14ac:dyDescent="0.25">
      <c r="A3349" s="5" t="s">
        <v>323</v>
      </c>
      <c r="B3349" s="5" t="s">
        <v>35</v>
      </c>
      <c r="C3349" s="5" t="s">
        <v>351</v>
      </c>
      <c r="D3349" s="5" t="s">
        <v>9653</v>
      </c>
      <c r="E3349" s="8" t="s">
        <v>9654</v>
      </c>
      <c r="F3349" s="8" t="s">
        <v>9304</v>
      </c>
      <c r="G3349" s="5" t="s">
        <v>446</v>
      </c>
      <c r="H3349" s="6">
        <v>8446</v>
      </c>
      <c r="I3349" s="6">
        <v>8446</v>
      </c>
      <c r="J3349" s="7">
        <v>1</v>
      </c>
      <c r="K3349" s="6"/>
      <c r="L3349" s="6"/>
      <c r="M3349" s="6">
        <v>8446</v>
      </c>
    </row>
    <row r="3350" spans="1:13" x14ac:dyDescent="0.25">
      <c r="A3350" s="5" t="s">
        <v>323</v>
      </c>
      <c r="B3350" s="5" t="s">
        <v>35</v>
      </c>
      <c r="C3350" s="5" t="s">
        <v>351</v>
      </c>
      <c r="D3350" s="5" t="s">
        <v>9655</v>
      </c>
      <c r="E3350" s="8" t="s">
        <v>9656</v>
      </c>
      <c r="F3350" s="8" t="s">
        <v>9372</v>
      </c>
      <c r="G3350" s="5" t="s">
        <v>442</v>
      </c>
      <c r="H3350" s="6">
        <v>9342</v>
      </c>
      <c r="I3350" s="6"/>
      <c r="J3350" s="5"/>
      <c r="K3350" s="6"/>
      <c r="L3350" s="6">
        <v>9342</v>
      </c>
      <c r="M3350" s="6">
        <v>9342</v>
      </c>
    </row>
    <row r="3351" spans="1:13" ht="30" x14ac:dyDescent="0.25">
      <c r="A3351" s="5" t="s">
        <v>323</v>
      </c>
      <c r="B3351" s="5" t="s">
        <v>35</v>
      </c>
      <c r="C3351" s="5" t="s">
        <v>351</v>
      </c>
      <c r="D3351" s="5" t="s">
        <v>9657</v>
      </c>
      <c r="E3351" s="8" t="s">
        <v>9658</v>
      </c>
      <c r="F3351" s="8" t="s">
        <v>9659</v>
      </c>
      <c r="G3351" s="5" t="s">
        <v>442</v>
      </c>
      <c r="H3351" s="6">
        <v>10000</v>
      </c>
      <c r="I3351" s="6"/>
      <c r="J3351" s="5"/>
      <c r="K3351" s="6"/>
      <c r="L3351" s="6">
        <v>10000</v>
      </c>
      <c r="M3351" s="6">
        <v>10000</v>
      </c>
    </row>
    <row r="3352" spans="1:13" x14ac:dyDescent="0.25">
      <c r="A3352" s="5" t="s">
        <v>323</v>
      </c>
      <c r="B3352" s="5" t="s">
        <v>35</v>
      </c>
      <c r="C3352" s="5" t="s">
        <v>351</v>
      </c>
      <c r="D3352" s="5" t="s">
        <v>9660</v>
      </c>
      <c r="E3352" s="8" t="s">
        <v>9661</v>
      </c>
      <c r="F3352" s="8" t="s">
        <v>9662</v>
      </c>
      <c r="G3352" s="5" t="s">
        <v>442</v>
      </c>
      <c r="H3352" s="6">
        <v>9231</v>
      </c>
      <c r="I3352" s="6"/>
      <c r="J3352" s="5"/>
      <c r="K3352" s="6"/>
      <c r="L3352" s="6">
        <v>9231</v>
      </c>
      <c r="M3352" s="6">
        <v>9231</v>
      </c>
    </row>
    <row r="3353" spans="1:13" x14ac:dyDescent="0.25">
      <c r="A3353" s="5" t="s">
        <v>323</v>
      </c>
      <c r="B3353" s="5" t="s">
        <v>35</v>
      </c>
      <c r="C3353" s="5" t="s">
        <v>351</v>
      </c>
      <c r="D3353" s="5" t="s">
        <v>9663</v>
      </c>
      <c r="E3353" s="8" t="s">
        <v>9664</v>
      </c>
      <c r="F3353" s="8" t="s">
        <v>9473</v>
      </c>
      <c r="G3353" s="5" t="s">
        <v>446</v>
      </c>
      <c r="H3353" s="6">
        <v>9236</v>
      </c>
      <c r="I3353" s="6">
        <v>9236</v>
      </c>
      <c r="J3353" s="7">
        <v>1</v>
      </c>
      <c r="K3353" s="6"/>
      <c r="L3353" s="6"/>
      <c r="M3353" s="6">
        <v>9236</v>
      </c>
    </row>
    <row r="3354" spans="1:13" ht="45" x14ac:dyDescent="0.25">
      <c r="A3354" s="5" t="s">
        <v>323</v>
      </c>
      <c r="B3354" s="5" t="s">
        <v>35</v>
      </c>
      <c r="C3354" s="5" t="s">
        <v>351</v>
      </c>
      <c r="D3354" s="5" t="s">
        <v>9665</v>
      </c>
      <c r="E3354" s="8" t="s">
        <v>9666</v>
      </c>
      <c r="F3354" s="8" t="s">
        <v>9667</v>
      </c>
      <c r="G3354" s="5" t="s">
        <v>442</v>
      </c>
      <c r="H3354" s="6">
        <v>9996</v>
      </c>
      <c r="I3354" s="6"/>
      <c r="J3354" s="5"/>
      <c r="K3354" s="6"/>
      <c r="L3354" s="6"/>
      <c r="M3354" s="6"/>
    </row>
    <row r="3355" spans="1:13" ht="30" x14ac:dyDescent="0.25">
      <c r="A3355" s="5" t="s">
        <v>323</v>
      </c>
      <c r="B3355" s="5" t="s">
        <v>35</v>
      </c>
      <c r="C3355" s="5" t="s">
        <v>351</v>
      </c>
      <c r="D3355" s="5" t="s">
        <v>9668</v>
      </c>
      <c r="E3355" s="8" t="s">
        <v>9669</v>
      </c>
      <c r="F3355" s="8" t="s">
        <v>9284</v>
      </c>
      <c r="G3355" s="5" t="s">
        <v>442</v>
      </c>
      <c r="H3355" s="6">
        <v>8266</v>
      </c>
      <c r="I3355" s="6"/>
      <c r="J3355" s="5"/>
      <c r="K3355" s="6"/>
      <c r="L3355" s="6"/>
      <c r="M3355" s="6"/>
    </row>
    <row r="3356" spans="1:13" ht="30" x14ac:dyDescent="0.25">
      <c r="A3356" s="5" t="s">
        <v>323</v>
      </c>
      <c r="B3356" s="5" t="s">
        <v>35</v>
      </c>
      <c r="C3356" s="5" t="s">
        <v>351</v>
      </c>
      <c r="D3356" s="5" t="s">
        <v>9670</v>
      </c>
      <c r="E3356" s="8" t="s">
        <v>9671</v>
      </c>
      <c r="F3356" s="8" t="s">
        <v>9574</v>
      </c>
      <c r="G3356" s="5" t="s">
        <v>446</v>
      </c>
      <c r="H3356" s="6">
        <v>5778</v>
      </c>
      <c r="I3356" s="6">
        <v>5778</v>
      </c>
      <c r="J3356" s="7">
        <v>1</v>
      </c>
      <c r="K3356" s="6"/>
      <c r="L3356" s="6"/>
      <c r="M3356" s="6">
        <v>5778</v>
      </c>
    </row>
    <row r="3357" spans="1:13" x14ac:dyDescent="0.25">
      <c r="A3357" s="5" t="s">
        <v>323</v>
      </c>
      <c r="B3357" s="5" t="s">
        <v>35</v>
      </c>
      <c r="C3357" s="5" t="s">
        <v>351</v>
      </c>
      <c r="D3357" s="5" t="s">
        <v>9672</v>
      </c>
      <c r="E3357" s="8" t="s">
        <v>9673</v>
      </c>
      <c r="F3357" s="8" t="s">
        <v>9518</v>
      </c>
      <c r="G3357" s="5" t="s">
        <v>442</v>
      </c>
      <c r="H3357" s="6">
        <v>9991</v>
      </c>
      <c r="I3357" s="6"/>
      <c r="J3357" s="5"/>
      <c r="K3357" s="6"/>
      <c r="L3357" s="6">
        <v>9991</v>
      </c>
      <c r="M3357" s="6">
        <v>9991</v>
      </c>
    </row>
    <row r="3358" spans="1:13" x14ac:dyDescent="0.25">
      <c r="A3358" s="5" t="s">
        <v>323</v>
      </c>
      <c r="B3358" s="5" t="s">
        <v>35</v>
      </c>
      <c r="C3358" s="5" t="s">
        <v>351</v>
      </c>
      <c r="D3358" s="5" t="s">
        <v>9674</v>
      </c>
      <c r="E3358" s="8" t="s">
        <v>9675</v>
      </c>
      <c r="F3358" s="8" t="s">
        <v>9676</v>
      </c>
      <c r="G3358" s="5" t="s">
        <v>442</v>
      </c>
      <c r="H3358" s="6">
        <v>9727</v>
      </c>
      <c r="I3358" s="6"/>
      <c r="J3358" s="5"/>
      <c r="K3358" s="6"/>
      <c r="L3358" s="6">
        <v>9727</v>
      </c>
      <c r="M3358" s="6">
        <v>9727</v>
      </c>
    </row>
    <row r="3359" spans="1:13" ht="30" x14ac:dyDescent="0.25">
      <c r="A3359" s="5" t="s">
        <v>323</v>
      </c>
      <c r="B3359" s="5" t="s">
        <v>35</v>
      </c>
      <c r="C3359" s="5" t="s">
        <v>351</v>
      </c>
      <c r="D3359" s="5" t="s">
        <v>9677</v>
      </c>
      <c r="E3359" s="8" t="s">
        <v>9678</v>
      </c>
      <c r="F3359" s="8" t="s">
        <v>9310</v>
      </c>
      <c r="G3359" s="5" t="s">
        <v>446</v>
      </c>
      <c r="H3359" s="6">
        <v>9323</v>
      </c>
      <c r="I3359" s="6">
        <v>9323</v>
      </c>
      <c r="J3359" s="7">
        <v>1</v>
      </c>
      <c r="K3359" s="6"/>
      <c r="L3359" s="6"/>
      <c r="M3359" s="6">
        <v>9323</v>
      </c>
    </row>
    <row r="3360" spans="1:13" ht="30" x14ac:dyDescent="0.25">
      <c r="A3360" s="5" t="s">
        <v>323</v>
      </c>
      <c r="B3360" s="5" t="s">
        <v>35</v>
      </c>
      <c r="C3360" s="5" t="s">
        <v>351</v>
      </c>
      <c r="D3360" s="5" t="s">
        <v>9679</v>
      </c>
      <c r="E3360" s="8" t="s">
        <v>9680</v>
      </c>
      <c r="F3360" s="8" t="s">
        <v>9681</v>
      </c>
      <c r="G3360" s="5" t="s">
        <v>442</v>
      </c>
      <c r="H3360" s="6">
        <v>10000</v>
      </c>
      <c r="I3360" s="6"/>
      <c r="J3360" s="5"/>
      <c r="K3360" s="6"/>
      <c r="L3360" s="6"/>
      <c r="M3360" s="6"/>
    </row>
    <row r="3361" spans="1:13" ht="30" x14ac:dyDescent="0.25">
      <c r="A3361" s="5" t="s">
        <v>323</v>
      </c>
      <c r="B3361" s="5" t="s">
        <v>35</v>
      </c>
      <c r="C3361" s="5" t="s">
        <v>351</v>
      </c>
      <c r="D3361" s="5" t="s">
        <v>9682</v>
      </c>
      <c r="E3361" s="8" t="s">
        <v>9683</v>
      </c>
      <c r="F3361" s="8" t="s">
        <v>9366</v>
      </c>
      <c r="G3361" s="5" t="s">
        <v>442</v>
      </c>
      <c r="H3361" s="6">
        <v>10000</v>
      </c>
      <c r="I3361" s="6"/>
      <c r="J3361" s="5"/>
      <c r="K3361" s="6"/>
      <c r="L3361" s="6">
        <v>10000</v>
      </c>
      <c r="M3361" s="6">
        <v>10000</v>
      </c>
    </row>
    <row r="3362" spans="1:13" ht="30" x14ac:dyDescent="0.25">
      <c r="A3362" s="5" t="s">
        <v>323</v>
      </c>
      <c r="B3362" s="5" t="s">
        <v>35</v>
      </c>
      <c r="C3362" s="5" t="s">
        <v>351</v>
      </c>
      <c r="D3362" s="5" t="s">
        <v>9684</v>
      </c>
      <c r="E3362" s="8" t="s">
        <v>9685</v>
      </c>
      <c r="F3362" s="8" t="s">
        <v>9686</v>
      </c>
      <c r="G3362" s="5" t="s">
        <v>442</v>
      </c>
      <c r="H3362" s="6">
        <v>3360</v>
      </c>
      <c r="I3362" s="6"/>
      <c r="J3362" s="5"/>
      <c r="K3362" s="6"/>
      <c r="L3362" s="6">
        <v>3360</v>
      </c>
      <c r="M3362" s="6">
        <v>3360</v>
      </c>
    </row>
    <row r="3363" spans="1:13" ht="30" x14ac:dyDescent="0.25">
      <c r="A3363" s="5" t="s">
        <v>323</v>
      </c>
      <c r="B3363" s="5" t="s">
        <v>35</v>
      </c>
      <c r="C3363" s="5" t="s">
        <v>351</v>
      </c>
      <c r="D3363" s="5" t="s">
        <v>9687</v>
      </c>
      <c r="E3363" s="8" t="s">
        <v>9688</v>
      </c>
      <c r="F3363" s="8" t="s">
        <v>9689</v>
      </c>
      <c r="G3363" s="5" t="s">
        <v>442</v>
      </c>
      <c r="H3363" s="6">
        <v>9406</v>
      </c>
      <c r="I3363" s="6"/>
      <c r="J3363" s="5"/>
      <c r="K3363" s="6"/>
      <c r="L3363" s="6"/>
      <c r="M3363" s="6"/>
    </row>
    <row r="3364" spans="1:13" ht="30" x14ac:dyDescent="0.25">
      <c r="A3364" s="5" t="s">
        <v>323</v>
      </c>
      <c r="B3364" s="5" t="s">
        <v>35</v>
      </c>
      <c r="C3364" s="5" t="s">
        <v>351</v>
      </c>
      <c r="D3364" s="5" t="s">
        <v>9690</v>
      </c>
      <c r="E3364" s="8" t="s">
        <v>9691</v>
      </c>
      <c r="F3364" s="8" t="s">
        <v>9692</v>
      </c>
      <c r="G3364" s="5" t="s">
        <v>442</v>
      </c>
      <c r="H3364" s="6">
        <v>6627</v>
      </c>
      <c r="I3364" s="6"/>
      <c r="J3364" s="5"/>
      <c r="K3364" s="6"/>
      <c r="L3364" s="6">
        <v>6627</v>
      </c>
      <c r="M3364" s="6">
        <v>6627</v>
      </c>
    </row>
    <row r="3365" spans="1:13" x14ac:dyDescent="0.25">
      <c r="A3365" s="5" t="s">
        <v>323</v>
      </c>
      <c r="B3365" s="5" t="s">
        <v>35</v>
      </c>
      <c r="C3365" s="5" t="s">
        <v>351</v>
      </c>
      <c r="D3365" s="5" t="s">
        <v>9693</v>
      </c>
      <c r="E3365" s="8" t="s">
        <v>9694</v>
      </c>
      <c r="F3365" s="8" t="s">
        <v>9695</v>
      </c>
      <c r="G3365" s="5" t="s">
        <v>442</v>
      </c>
      <c r="H3365" s="6">
        <v>9977</v>
      </c>
      <c r="I3365" s="6"/>
      <c r="J3365" s="5"/>
      <c r="K3365" s="6"/>
      <c r="L3365" s="6">
        <v>9977</v>
      </c>
      <c r="M3365" s="6">
        <v>9977</v>
      </c>
    </row>
    <row r="3366" spans="1:13" ht="30" x14ac:dyDescent="0.25">
      <c r="A3366" s="5" t="s">
        <v>323</v>
      </c>
      <c r="B3366" s="5" t="s">
        <v>35</v>
      </c>
      <c r="C3366" s="5" t="s">
        <v>351</v>
      </c>
      <c r="D3366" s="5" t="s">
        <v>9696</v>
      </c>
      <c r="E3366" s="8" t="s">
        <v>9697</v>
      </c>
      <c r="F3366" s="8" t="s">
        <v>9524</v>
      </c>
      <c r="G3366" s="5" t="s">
        <v>446</v>
      </c>
      <c r="H3366" s="6">
        <v>9123</v>
      </c>
      <c r="I3366" s="6">
        <v>9123</v>
      </c>
      <c r="J3366" s="7">
        <v>1</v>
      </c>
      <c r="K3366" s="6"/>
      <c r="L3366" s="6"/>
      <c r="M3366" s="6">
        <v>9123</v>
      </c>
    </row>
    <row r="3367" spans="1:13" ht="30" x14ac:dyDescent="0.25">
      <c r="A3367" s="5" t="s">
        <v>323</v>
      </c>
      <c r="B3367" s="5" t="s">
        <v>35</v>
      </c>
      <c r="C3367" s="5" t="s">
        <v>351</v>
      </c>
      <c r="D3367" s="5" t="s">
        <v>9698</v>
      </c>
      <c r="E3367" s="8" t="s">
        <v>9699</v>
      </c>
      <c r="F3367" s="8" t="s">
        <v>9700</v>
      </c>
      <c r="G3367" s="5" t="s">
        <v>442</v>
      </c>
      <c r="H3367" s="6">
        <v>9939</v>
      </c>
      <c r="I3367" s="6"/>
      <c r="J3367" s="5"/>
      <c r="K3367" s="6"/>
      <c r="L3367" s="6"/>
      <c r="M3367" s="6"/>
    </row>
    <row r="3368" spans="1:13" ht="30" x14ac:dyDescent="0.25">
      <c r="A3368" s="5" t="s">
        <v>323</v>
      </c>
      <c r="B3368" s="5" t="s">
        <v>35</v>
      </c>
      <c r="C3368" s="5" t="s">
        <v>351</v>
      </c>
      <c r="D3368" s="5" t="s">
        <v>9701</v>
      </c>
      <c r="E3368" s="8" t="s">
        <v>9702</v>
      </c>
      <c r="F3368" s="8" t="s">
        <v>9703</v>
      </c>
      <c r="G3368" s="5" t="s">
        <v>442</v>
      </c>
      <c r="H3368" s="6">
        <v>8582</v>
      </c>
      <c r="I3368" s="6"/>
      <c r="J3368" s="5"/>
      <c r="K3368" s="6"/>
      <c r="L3368" s="6">
        <v>8582</v>
      </c>
      <c r="M3368" s="6">
        <v>8582</v>
      </c>
    </row>
    <row r="3369" spans="1:13" x14ac:dyDescent="0.25">
      <c r="A3369" s="5" t="s">
        <v>323</v>
      </c>
      <c r="B3369" s="5" t="s">
        <v>35</v>
      </c>
      <c r="C3369" s="5" t="s">
        <v>351</v>
      </c>
      <c r="D3369" s="5" t="s">
        <v>9704</v>
      </c>
      <c r="E3369" s="8" t="s">
        <v>9705</v>
      </c>
      <c r="F3369" s="8" t="s">
        <v>9706</v>
      </c>
      <c r="G3369" s="5" t="s">
        <v>442</v>
      </c>
      <c r="H3369" s="6">
        <v>6304</v>
      </c>
      <c r="I3369" s="6"/>
      <c r="J3369" s="5"/>
      <c r="K3369" s="6"/>
      <c r="L3369" s="6">
        <v>6304</v>
      </c>
      <c r="M3369" s="6">
        <v>6304</v>
      </c>
    </row>
    <row r="3370" spans="1:13" ht="30" x14ac:dyDescent="0.25">
      <c r="A3370" s="5" t="s">
        <v>323</v>
      </c>
      <c r="B3370" s="5" t="s">
        <v>35</v>
      </c>
      <c r="C3370" s="5" t="s">
        <v>351</v>
      </c>
      <c r="D3370" s="5" t="s">
        <v>9707</v>
      </c>
      <c r="E3370" s="8" t="s">
        <v>9708</v>
      </c>
      <c r="F3370" s="8" t="s">
        <v>747</v>
      </c>
      <c r="G3370" s="5" t="s">
        <v>442</v>
      </c>
      <c r="H3370" s="6">
        <v>10000</v>
      </c>
      <c r="I3370" s="6"/>
      <c r="J3370" s="5"/>
      <c r="K3370" s="6"/>
      <c r="L3370" s="6"/>
      <c r="M3370" s="6"/>
    </row>
    <row r="3371" spans="1:13" ht="30" x14ac:dyDescent="0.25">
      <c r="A3371" s="5" t="s">
        <v>323</v>
      </c>
      <c r="B3371" s="5" t="s">
        <v>35</v>
      </c>
      <c r="C3371" s="5" t="s">
        <v>351</v>
      </c>
      <c r="D3371" s="5" t="s">
        <v>9709</v>
      </c>
      <c r="E3371" s="8" t="s">
        <v>9710</v>
      </c>
      <c r="F3371" s="8" t="s">
        <v>9711</v>
      </c>
      <c r="G3371" s="5" t="s">
        <v>442</v>
      </c>
      <c r="H3371" s="6">
        <v>9783</v>
      </c>
      <c r="I3371" s="6"/>
      <c r="J3371" s="5"/>
      <c r="K3371" s="6"/>
      <c r="L3371" s="6"/>
      <c r="M3371" s="6"/>
    </row>
    <row r="3372" spans="1:13" ht="45" x14ac:dyDescent="0.25">
      <c r="A3372" s="5" t="s">
        <v>323</v>
      </c>
      <c r="B3372" s="5" t="s">
        <v>35</v>
      </c>
      <c r="C3372" s="5" t="s">
        <v>351</v>
      </c>
      <c r="D3372" s="5" t="s">
        <v>9712</v>
      </c>
      <c r="E3372" s="8" t="s">
        <v>9713</v>
      </c>
      <c r="F3372" s="8" t="s">
        <v>9446</v>
      </c>
      <c r="G3372" s="5" t="s">
        <v>442</v>
      </c>
      <c r="H3372" s="6">
        <v>6612</v>
      </c>
      <c r="I3372" s="6"/>
      <c r="J3372" s="5"/>
      <c r="K3372" s="6"/>
      <c r="L3372" s="6">
        <v>6612</v>
      </c>
      <c r="M3372" s="6">
        <v>6612</v>
      </c>
    </row>
    <row r="3373" spans="1:13" x14ac:dyDescent="0.25">
      <c r="A3373" s="5" t="s">
        <v>323</v>
      </c>
      <c r="B3373" s="5" t="s">
        <v>35</v>
      </c>
      <c r="C3373" s="5" t="s">
        <v>351</v>
      </c>
      <c r="D3373" s="5" t="s">
        <v>9714</v>
      </c>
      <c r="E3373" s="8" t="s">
        <v>9715</v>
      </c>
      <c r="F3373" s="8" t="s">
        <v>9716</v>
      </c>
      <c r="G3373" s="5" t="s">
        <v>442</v>
      </c>
      <c r="H3373" s="6">
        <v>7900</v>
      </c>
      <c r="I3373" s="6"/>
      <c r="J3373" s="5"/>
      <c r="K3373" s="6"/>
      <c r="L3373" s="6"/>
      <c r="M3373" s="6"/>
    </row>
    <row r="3374" spans="1:13" ht="30" x14ac:dyDescent="0.25">
      <c r="A3374" s="5" t="s">
        <v>323</v>
      </c>
      <c r="B3374" s="5" t="s">
        <v>35</v>
      </c>
      <c r="C3374" s="5" t="s">
        <v>351</v>
      </c>
      <c r="D3374" s="5" t="s">
        <v>9717</v>
      </c>
      <c r="E3374" s="8" t="s">
        <v>9718</v>
      </c>
      <c r="F3374" s="8" t="s">
        <v>9304</v>
      </c>
      <c r="G3374" s="5" t="s">
        <v>446</v>
      </c>
      <c r="H3374" s="6">
        <v>9763</v>
      </c>
      <c r="I3374" s="6">
        <v>9763</v>
      </c>
      <c r="J3374" s="7">
        <v>1</v>
      </c>
      <c r="K3374" s="6"/>
      <c r="L3374" s="6"/>
      <c r="M3374" s="6">
        <v>9763</v>
      </c>
    </row>
    <row r="3375" spans="1:13" x14ac:dyDescent="0.25">
      <c r="A3375" s="5" t="s">
        <v>323</v>
      </c>
      <c r="B3375" s="5" t="s">
        <v>35</v>
      </c>
      <c r="C3375" s="5" t="s">
        <v>351</v>
      </c>
      <c r="D3375" s="5" t="s">
        <v>9719</v>
      </c>
      <c r="E3375" s="8" t="s">
        <v>9720</v>
      </c>
      <c r="F3375" s="8" t="s">
        <v>9293</v>
      </c>
      <c r="G3375" s="5" t="s">
        <v>442</v>
      </c>
      <c r="H3375" s="6">
        <v>8267</v>
      </c>
      <c r="I3375" s="6"/>
      <c r="J3375" s="5"/>
      <c r="K3375" s="6"/>
      <c r="L3375" s="6">
        <v>8267</v>
      </c>
      <c r="M3375" s="6">
        <v>8267</v>
      </c>
    </row>
    <row r="3376" spans="1:13" x14ac:dyDescent="0.25">
      <c r="A3376" s="5" t="s">
        <v>323</v>
      </c>
      <c r="B3376" s="5" t="s">
        <v>35</v>
      </c>
      <c r="C3376" s="5" t="s">
        <v>351</v>
      </c>
      <c r="D3376" s="5" t="s">
        <v>9721</v>
      </c>
      <c r="E3376" s="8" t="s">
        <v>9722</v>
      </c>
      <c r="F3376" s="8" t="s">
        <v>9723</v>
      </c>
      <c r="G3376" s="5" t="s">
        <v>442</v>
      </c>
      <c r="H3376" s="6">
        <v>6662</v>
      </c>
      <c r="I3376" s="6"/>
      <c r="J3376" s="5"/>
      <c r="K3376" s="6"/>
      <c r="L3376" s="6">
        <v>6662</v>
      </c>
      <c r="M3376" s="6">
        <v>6662</v>
      </c>
    </row>
    <row r="3377" spans="1:13" ht="30" x14ac:dyDescent="0.25">
      <c r="A3377" s="5" t="s">
        <v>323</v>
      </c>
      <c r="B3377" s="5" t="s">
        <v>35</v>
      </c>
      <c r="C3377" s="5" t="s">
        <v>351</v>
      </c>
      <c r="D3377" s="5" t="s">
        <v>9724</v>
      </c>
      <c r="E3377" s="8" t="s">
        <v>9725</v>
      </c>
      <c r="F3377" s="8" t="s">
        <v>9726</v>
      </c>
      <c r="G3377" s="5" t="s">
        <v>442</v>
      </c>
      <c r="H3377" s="6">
        <v>8056</v>
      </c>
      <c r="I3377" s="6"/>
      <c r="J3377" s="5"/>
      <c r="K3377" s="6"/>
      <c r="L3377" s="6">
        <v>8056</v>
      </c>
      <c r="M3377" s="6">
        <v>8056</v>
      </c>
    </row>
    <row r="3378" spans="1:13" ht="30" x14ac:dyDescent="0.25">
      <c r="A3378" s="5" t="s">
        <v>323</v>
      </c>
      <c r="B3378" s="5" t="s">
        <v>35</v>
      </c>
      <c r="C3378" s="5" t="s">
        <v>351</v>
      </c>
      <c r="D3378" s="5" t="s">
        <v>9727</v>
      </c>
      <c r="E3378" s="8" t="s">
        <v>9728</v>
      </c>
      <c r="F3378" s="8" t="s">
        <v>9464</v>
      </c>
      <c r="G3378" s="5" t="s">
        <v>442</v>
      </c>
      <c r="H3378" s="6">
        <v>8162</v>
      </c>
      <c r="I3378" s="6">
        <v>8162</v>
      </c>
      <c r="J3378" s="7">
        <v>1</v>
      </c>
      <c r="K3378" s="6"/>
      <c r="L3378" s="6">
        <v>8162</v>
      </c>
      <c r="M3378" s="6">
        <v>16324</v>
      </c>
    </row>
    <row r="3379" spans="1:13" ht="45" x14ac:dyDescent="0.25">
      <c r="A3379" s="5" t="s">
        <v>323</v>
      </c>
      <c r="B3379" s="5" t="s">
        <v>35</v>
      </c>
      <c r="C3379" s="5" t="s">
        <v>351</v>
      </c>
      <c r="D3379" s="5" t="s">
        <v>9729</v>
      </c>
      <c r="E3379" s="8" t="s">
        <v>9730</v>
      </c>
      <c r="F3379" s="8" t="s">
        <v>9580</v>
      </c>
      <c r="G3379" s="5" t="s">
        <v>442</v>
      </c>
      <c r="H3379" s="6">
        <v>10000</v>
      </c>
      <c r="I3379" s="6"/>
      <c r="J3379" s="5"/>
      <c r="K3379" s="6"/>
      <c r="L3379" s="6">
        <v>10000</v>
      </c>
      <c r="M3379" s="6">
        <v>10000</v>
      </c>
    </row>
    <row r="3380" spans="1:13" x14ac:dyDescent="0.25">
      <c r="A3380" s="5" t="s">
        <v>323</v>
      </c>
      <c r="B3380" s="5" t="s">
        <v>35</v>
      </c>
      <c r="C3380" s="5" t="s">
        <v>351</v>
      </c>
      <c r="D3380" s="5" t="s">
        <v>9731</v>
      </c>
      <c r="E3380" s="8" t="s">
        <v>9732</v>
      </c>
      <c r="F3380" s="8" t="s">
        <v>9599</v>
      </c>
      <c r="G3380" s="5" t="s">
        <v>446</v>
      </c>
      <c r="H3380" s="6">
        <v>9358</v>
      </c>
      <c r="I3380" s="6">
        <v>9358</v>
      </c>
      <c r="J3380" s="7">
        <v>1</v>
      </c>
      <c r="K3380" s="6"/>
      <c r="L3380" s="6"/>
      <c r="M3380" s="6">
        <v>9358</v>
      </c>
    </row>
    <row r="3381" spans="1:13" ht="30" x14ac:dyDescent="0.25">
      <c r="A3381" s="5" t="s">
        <v>323</v>
      </c>
      <c r="B3381" s="5" t="s">
        <v>35</v>
      </c>
      <c r="C3381" s="5" t="s">
        <v>351</v>
      </c>
      <c r="D3381" s="5" t="s">
        <v>9733</v>
      </c>
      <c r="E3381" s="8" t="s">
        <v>9734</v>
      </c>
      <c r="F3381" s="8" t="s">
        <v>9735</v>
      </c>
      <c r="G3381" s="5" t="s">
        <v>442</v>
      </c>
      <c r="H3381" s="6">
        <v>6792</v>
      </c>
      <c r="I3381" s="6"/>
      <c r="J3381" s="5"/>
      <c r="K3381" s="6"/>
      <c r="L3381" s="6">
        <v>6792</v>
      </c>
      <c r="M3381" s="6">
        <v>6792</v>
      </c>
    </row>
    <row r="3382" spans="1:13" ht="30" x14ac:dyDescent="0.25">
      <c r="A3382" s="5" t="s">
        <v>323</v>
      </c>
      <c r="B3382" s="5" t="s">
        <v>35</v>
      </c>
      <c r="C3382" s="5" t="s">
        <v>351</v>
      </c>
      <c r="D3382" s="5" t="s">
        <v>9736</v>
      </c>
      <c r="E3382" s="8" t="s">
        <v>9737</v>
      </c>
      <c r="F3382" s="8" t="s">
        <v>765</v>
      </c>
      <c r="G3382" s="5" t="s">
        <v>442</v>
      </c>
      <c r="H3382" s="6">
        <v>9400</v>
      </c>
      <c r="I3382" s="6"/>
      <c r="J3382" s="5"/>
      <c r="K3382" s="6"/>
      <c r="L3382" s="6">
        <v>9400</v>
      </c>
      <c r="M3382" s="6">
        <v>9400</v>
      </c>
    </row>
    <row r="3383" spans="1:13" ht="30" x14ac:dyDescent="0.25">
      <c r="A3383" s="5" t="s">
        <v>323</v>
      </c>
      <c r="B3383" s="5" t="s">
        <v>35</v>
      </c>
      <c r="C3383" s="5" t="s">
        <v>351</v>
      </c>
      <c r="D3383" s="5" t="s">
        <v>9738</v>
      </c>
      <c r="E3383" s="8" t="s">
        <v>9739</v>
      </c>
      <c r="F3383" s="8" t="s">
        <v>8594</v>
      </c>
      <c r="G3383" s="5" t="s">
        <v>442</v>
      </c>
      <c r="H3383" s="6">
        <v>6401</v>
      </c>
      <c r="I3383" s="6"/>
      <c r="J3383" s="5"/>
      <c r="K3383" s="6"/>
      <c r="L3383" s="6">
        <v>6401</v>
      </c>
      <c r="M3383" s="6">
        <v>6401</v>
      </c>
    </row>
    <row r="3384" spans="1:13" ht="30" x14ac:dyDescent="0.25">
      <c r="A3384" s="5" t="s">
        <v>323</v>
      </c>
      <c r="B3384" s="5" t="s">
        <v>35</v>
      </c>
      <c r="C3384" s="5" t="s">
        <v>351</v>
      </c>
      <c r="D3384" s="5" t="s">
        <v>9740</v>
      </c>
      <c r="E3384" s="8" t="s">
        <v>9741</v>
      </c>
      <c r="F3384" s="8" t="s">
        <v>9390</v>
      </c>
      <c r="G3384" s="5" t="s">
        <v>446</v>
      </c>
      <c r="H3384" s="6">
        <v>10000</v>
      </c>
      <c r="I3384" s="6">
        <v>10000</v>
      </c>
      <c r="J3384" s="7">
        <v>1</v>
      </c>
      <c r="K3384" s="6"/>
      <c r="L3384" s="6"/>
      <c r="M3384" s="6">
        <v>10000</v>
      </c>
    </row>
    <row r="3385" spans="1:13" ht="30" x14ac:dyDescent="0.25">
      <c r="A3385" s="5" t="s">
        <v>323</v>
      </c>
      <c r="B3385" s="5" t="s">
        <v>35</v>
      </c>
      <c r="C3385" s="5" t="s">
        <v>351</v>
      </c>
      <c r="D3385" s="5" t="s">
        <v>9742</v>
      </c>
      <c r="E3385" s="8" t="s">
        <v>9743</v>
      </c>
      <c r="F3385" s="8" t="s">
        <v>9744</v>
      </c>
      <c r="G3385" s="5" t="s">
        <v>442</v>
      </c>
      <c r="H3385" s="6">
        <v>9427</v>
      </c>
      <c r="I3385" s="6"/>
      <c r="J3385" s="5"/>
      <c r="K3385" s="6"/>
      <c r="L3385" s="6">
        <v>9427</v>
      </c>
      <c r="M3385" s="6">
        <v>9427</v>
      </c>
    </row>
    <row r="3386" spans="1:13" ht="30" x14ac:dyDescent="0.25">
      <c r="A3386" s="5" t="s">
        <v>323</v>
      </c>
      <c r="B3386" s="5" t="s">
        <v>35</v>
      </c>
      <c r="C3386" s="5" t="s">
        <v>351</v>
      </c>
      <c r="D3386" s="5" t="s">
        <v>9745</v>
      </c>
      <c r="E3386" s="8" t="s">
        <v>9746</v>
      </c>
      <c r="F3386" s="8" t="s">
        <v>9747</v>
      </c>
      <c r="G3386" s="5" t="s">
        <v>442</v>
      </c>
      <c r="H3386" s="6">
        <v>9986</v>
      </c>
      <c r="I3386" s="6"/>
      <c r="J3386" s="5"/>
      <c r="K3386" s="6"/>
      <c r="L3386" s="6"/>
      <c r="M3386" s="6"/>
    </row>
    <row r="3387" spans="1:13" x14ac:dyDescent="0.25">
      <c r="A3387" s="5" t="s">
        <v>323</v>
      </c>
      <c r="B3387" s="5" t="s">
        <v>35</v>
      </c>
      <c r="C3387" s="5" t="s">
        <v>351</v>
      </c>
      <c r="D3387" s="5" t="s">
        <v>9748</v>
      </c>
      <c r="E3387" s="8" t="s">
        <v>9749</v>
      </c>
      <c r="F3387" s="8" t="s">
        <v>9750</v>
      </c>
      <c r="G3387" s="5" t="s">
        <v>442</v>
      </c>
      <c r="H3387" s="6">
        <v>6313</v>
      </c>
      <c r="I3387" s="6"/>
      <c r="J3387" s="5"/>
      <c r="K3387" s="6"/>
      <c r="L3387" s="6"/>
      <c r="M3387" s="6"/>
    </row>
    <row r="3388" spans="1:13" ht="30" x14ac:dyDescent="0.25">
      <c r="A3388" s="5" t="s">
        <v>323</v>
      </c>
      <c r="B3388" s="5" t="s">
        <v>35</v>
      </c>
      <c r="C3388" s="5" t="s">
        <v>351</v>
      </c>
      <c r="D3388" s="5" t="s">
        <v>9751</v>
      </c>
      <c r="E3388" s="8" t="s">
        <v>9752</v>
      </c>
      <c r="F3388" s="8" t="s">
        <v>9753</v>
      </c>
      <c r="G3388" s="5" t="s">
        <v>442</v>
      </c>
      <c r="H3388" s="6">
        <v>9296</v>
      </c>
      <c r="I3388" s="6"/>
      <c r="J3388" s="5"/>
      <c r="K3388" s="6"/>
      <c r="L3388" s="6"/>
      <c r="M3388" s="6"/>
    </row>
    <row r="3389" spans="1:13" ht="30" x14ac:dyDescent="0.25">
      <c r="A3389" s="5" t="s">
        <v>323</v>
      </c>
      <c r="B3389" s="5" t="s">
        <v>35</v>
      </c>
      <c r="C3389" s="5" t="s">
        <v>351</v>
      </c>
      <c r="D3389" s="5" t="s">
        <v>9754</v>
      </c>
      <c r="E3389" s="8" t="s">
        <v>9755</v>
      </c>
      <c r="F3389" s="8" t="s">
        <v>9756</v>
      </c>
      <c r="G3389" s="5" t="s">
        <v>442</v>
      </c>
      <c r="H3389" s="6">
        <v>9659</v>
      </c>
      <c r="I3389" s="6"/>
      <c r="J3389" s="5"/>
      <c r="K3389" s="6"/>
      <c r="L3389" s="6"/>
      <c r="M3389" s="6"/>
    </row>
    <row r="3390" spans="1:13" ht="30" x14ac:dyDescent="0.25">
      <c r="A3390" s="5" t="s">
        <v>323</v>
      </c>
      <c r="B3390" s="5" t="s">
        <v>35</v>
      </c>
      <c r="C3390" s="5" t="s">
        <v>351</v>
      </c>
      <c r="D3390" s="5" t="s">
        <v>9757</v>
      </c>
      <c r="E3390" s="8" t="s">
        <v>9758</v>
      </c>
      <c r="F3390" s="8" t="s">
        <v>9330</v>
      </c>
      <c r="G3390" s="5" t="s">
        <v>442</v>
      </c>
      <c r="H3390" s="6">
        <v>7400</v>
      </c>
      <c r="I3390" s="6"/>
      <c r="J3390" s="5"/>
      <c r="K3390" s="6"/>
      <c r="L3390" s="6">
        <v>7400</v>
      </c>
      <c r="M3390" s="6">
        <v>7400</v>
      </c>
    </row>
    <row r="3391" spans="1:13" ht="30" x14ac:dyDescent="0.25">
      <c r="A3391" s="5" t="s">
        <v>323</v>
      </c>
      <c r="B3391" s="5" t="s">
        <v>35</v>
      </c>
      <c r="C3391" s="5" t="s">
        <v>351</v>
      </c>
      <c r="D3391" s="5" t="s">
        <v>9759</v>
      </c>
      <c r="E3391" s="8" t="s">
        <v>9760</v>
      </c>
      <c r="F3391" s="8" t="s">
        <v>9316</v>
      </c>
      <c r="G3391" s="5" t="s">
        <v>442</v>
      </c>
      <c r="H3391" s="6">
        <v>5896</v>
      </c>
      <c r="I3391" s="6"/>
      <c r="J3391" s="5"/>
      <c r="K3391" s="6"/>
      <c r="L3391" s="6">
        <v>5896</v>
      </c>
      <c r="M3391" s="6">
        <v>5896</v>
      </c>
    </row>
    <row r="3392" spans="1:13" ht="30" x14ac:dyDescent="0.25">
      <c r="A3392" s="5" t="s">
        <v>323</v>
      </c>
      <c r="B3392" s="5" t="s">
        <v>35</v>
      </c>
      <c r="C3392" s="5" t="s">
        <v>351</v>
      </c>
      <c r="D3392" s="5" t="s">
        <v>9761</v>
      </c>
      <c r="E3392" s="8" t="s">
        <v>9762</v>
      </c>
      <c r="F3392" s="8" t="s">
        <v>9494</v>
      </c>
      <c r="G3392" s="5" t="s">
        <v>442</v>
      </c>
      <c r="H3392" s="6">
        <v>9889</v>
      </c>
      <c r="I3392" s="6"/>
      <c r="J3392" s="5"/>
      <c r="K3392" s="6"/>
      <c r="L3392" s="6">
        <v>9889</v>
      </c>
      <c r="M3392" s="6">
        <v>9889</v>
      </c>
    </row>
    <row r="3393" spans="1:13" ht="30" x14ac:dyDescent="0.25">
      <c r="A3393" s="5" t="s">
        <v>323</v>
      </c>
      <c r="B3393" s="5" t="s">
        <v>35</v>
      </c>
      <c r="C3393" s="5" t="s">
        <v>351</v>
      </c>
      <c r="D3393" s="5" t="s">
        <v>9763</v>
      </c>
      <c r="E3393" s="8" t="s">
        <v>9764</v>
      </c>
      <c r="F3393" s="8" t="s">
        <v>9765</v>
      </c>
      <c r="G3393" s="5" t="s">
        <v>446</v>
      </c>
      <c r="H3393" s="6">
        <v>8262</v>
      </c>
      <c r="I3393" s="6">
        <v>8262</v>
      </c>
      <c r="J3393" s="7">
        <v>1</v>
      </c>
      <c r="K3393" s="6"/>
      <c r="L3393" s="6"/>
      <c r="M3393" s="6">
        <v>8262</v>
      </c>
    </row>
    <row r="3394" spans="1:13" x14ac:dyDescent="0.25">
      <c r="A3394" s="5" t="s">
        <v>323</v>
      </c>
      <c r="B3394" s="5" t="s">
        <v>35</v>
      </c>
      <c r="C3394" s="5" t="s">
        <v>351</v>
      </c>
      <c r="D3394" s="5" t="s">
        <v>9766</v>
      </c>
      <c r="E3394" s="8" t="s">
        <v>9767</v>
      </c>
      <c r="F3394" s="8" t="s">
        <v>9768</v>
      </c>
      <c r="G3394" s="5" t="s">
        <v>442</v>
      </c>
      <c r="H3394" s="6">
        <v>5932</v>
      </c>
      <c r="I3394" s="6"/>
      <c r="J3394" s="5"/>
      <c r="K3394" s="6"/>
      <c r="L3394" s="6">
        <v>5932</v>
      </c>
      <c r="M3394" s="6">
        <v>5932</v>
      </c>
    </row>
    <row r="3395" spans="1:13" ht="30" x14ac:dyDescent="0.25">
      <c r="A3395" s="5" t="s">
        <v>323</v>
      </c>
      <c r="B3395" s="5" t="s">
        <v>35</v>
      </c>
      <c r="C3395" s="5" t="s">
        <v>351</v>
      </c>
      <c r="D3395" s="5" t="s">
        <v>9769</v>
      </c>
      <c r="E3395" s="8" t="s">
        <v>9770</v>
      </c>
      <c r="F3395" s="8" t="s">
        <v>9470</v>
      </c>
      <c r="G3395" s="5" t="s">
        <v>442</v>
      </c>
      <c r="H3395" s="6">
        <v>7941</v>
      </c>
      <c r="I3395" s="6"/>
      <c r="J3395" s="5"/>
      <c r="K3395" s="6"/>
      <c r="L3395" s="6">
        <v>7941</v>
      </c>
      <c r="M3395" s="6">
        <v>7941</v>
      </c>
    </row>
    <row r="3396" spans="1:13" ht="30" x14ac:dyDescent="0.25">
      <c r="A3396" s="5" t="s">
        <v>323</v>
      </c>
      <c r="B3396" s="5" t="s">
        <v>35</v>
      </c>
      <c r="C3396" s="5" t="s">
        <v>351</v>
      </c>
      <c r="D3396" s="5" t="s">
        <v>9771</v>
      </c>
      <c r="E3396" s="8" t="s">
        <v>9772</v>
      </c>
      <c r="F3396" s="8" t="s">
        <v>9773</v>
      </c>
      <c r="G3396" s="5" t="s">
        <v>442</v>
      </c>
      <c r="H3396" s="6">
        <v>7502</v>
      </c>
      <c r="I3396" s="6"/>
      <c r="J3396" s="5"/>
      <c r="K3396" s="6"/>
      <c r="L3396" s="6"/>
      <c r="M3396" s="6"/>
    </row>
    <row r="3397" spans="1:13" ht="30" x14ac:dyDescent="0.25">
      <c r="A3397" s="5" t="s">
        <v>323</v>
      </c>
      <c r="B3397" s="5" t="s">
        <v>35</v>
      </c>
      <c r="C3397" s="5" t="s">
        <v>351</v>
      </c>
      <c r="D3397" s="5" t="s">
        <v>9774</v>
      </c>
      <c r="E3397" s="8" t="s">
        <v>9775</v>
      </c>
      <c r="F3397" s="8" t="s">
        <v>9776</v>
      </c>
      <c r="G3397" s="5" t="s">
        <v>442</v>
      </c>
      <c r="H3397" s="6">
        <v>9467</v>
      </c>
      <c r="I3397" s="6"/>
      <c r="J3397" s="5"/>
      <c r="K3397" s="6"/>
      <c r="L3397" s="6"/>
      <c r="M3397" s="6"/>
    </row>
    <row r="3398" spans="1:13" ht="30" x14ac:dyDescent="0.25">
      <c r="A3398" s="5" t="s">
        <v>323</v>
      </c>
      <c r="B3398" s="5" t="s">
        <v>35</v>
      </c>
      <c r="C3398" s="5" t="s">
        <v>351</v>
      </c>
      <c r="D3398" s="5" t="s">
        <v>9777</v>
      </c>
      <c r="E3398" s="8" t="s">
        <v>9778</v>
      </c>
      <c r="F3398" s="8" t="s">
        <v>9304</v>
      </c>
      <c r="G3398" s="5" t="s">
        <v>442</v>
      </c>
      <c r="H3398" s="6">
        <v>9471</v>
      </c>
      <c r="I3398" s="6"/>
      <c r="J3398" s="5"/>
      <c r="K3398" s="6"/>
      <c r="L3398" s="6"/>
      <c r="M3398" s="6"/>
    </row>
    <row r="3399" spans="1:13" x14ac:dyDescent="0.25">
      <c r="A3399" s="5" t="s">
        <v>323</v>
      </c>
      <c r="B3399" s="5" t="s">
        <v>35</v>
      </c>
      <c r="C3399" s="5" t="s">
        <v>351</v>
      </c>
      <c r="D3399" s="5" t="s">
        <v>9779</v>
      </c>
      <c r="E3399" s="8" t="s">
        <v>9780</v>
      </c>
      <c r="F3399" s="8" t="s">
        <v>9781</v>
      </c>
      <c r="G3399" s="5" t="s">
        <v>442</v>
      </c>
      <c r="H3399" s="6">
        <v>10000</v>
      </c>
      <c r="I3399" s="6"/>
      <c r="J3399" s="5"/>
      <c r="K3399" s="6"/>
      <c r="L3399" s="6"/>
      <c r="M3399" s="6"/>
    </row>
    <row r="3400" spans="1:13" ht="45" x14ac:dyDescent="0.25">
      <c r="A3400" s="5" t="s">
        <v>323</v>
      </c>
      <c r="B3400" s="5" t="s">
        <v>35</v>
      </c>
      <c r="C3400" s="5" t="s">
        <v>351</v>
      </c>
      <c r="D3400" s="5" t="s">
        <v>9782</v>
      </c>
      <c r="E3400" s="8" t="s">
        <v>9783</v>
      </c>
      <c r="F3400" s="8" t="s">
        <v>9784</v>
      </c>
      <c r="G3400" s="5" t="s">
        <v>442</v>
      </c>
      <c r="H3400" s="6">
        <v>9790</v>
      </c>
      <c r="I3400" s="6"/>
      <c r="J3400" s="5"/>
      <c r="K3400" s="6"/>
      <c r="L3400" s="6">
        <v>9790</v>
      </c>
      <c r="M3400" s="6">
        <v>9790</v>
      </c>
    </row>
    <row r="3401" spans="1:13" ht="60" x14ac:dyDescent="0.25">
      <c r="A3401" s="5" t="s">
        <v>353</v>
      </c>
      <c r="B3401" s="5" t="s">
        <v>35</v>
      </c>
      <c r="C3401" s="5" t="s">
        <v>355</v>
      </c>
      <c r="D3401" s="5" t="s">
        <v>9785</v>
      </c>
      <c r="E3401" s="8" t="s">
        <v>9786</v>
      </c>
      <c r="F3401" s="8" t="s">
        <v>931</v>
      </c>
      <c r="G3401" s="5" t="s">
        <v>442</v>
      </c>
      <c r="H3401" s="6">
        <v>44200000</v>
      </c>
      <c r="I3401" s="6">
        <v>1813840</v>
      </c>
      <c r="J3401" s="7">
        <v>4.1000000000000002E-2</v>
      </c>
      <c r="K3401" s="6">
        <v>4365</v>
      </c>
      <c r="L3401" s="6">
        <v>2555000</v>
      </c>
      <c r="M3401" s="6">
        <v>4373205</v>
      </c>
    </row>
    <row r="3402" spans="1:13" ht="45" x14ac:dyDescent="0.25">
      <c r="A3402" s="5" t="s">
        <v>353</v>
      </c>
      <c r="B3402" s="5" t="s">
        <v>35</v>
      </c>
      <c r="C3402" s="5" t="s">
        <v>357</v>
      </c>
      <c r="D3402" s="5" t="s">
        <v>9787</v>
      </c>
      <c r="E3402" s="8" t="s">
        <v>9788</v>
      </c>
      <c r="F3402" s="8" t="s">
        <v>931</v>
      </c>
      <c r="G3402" s="5" t="s">
        <v>442</v>
      </c>
      <c r="H3402" s="6">
        <v>2800000</v>
      </c>
      <c r="I3402" s="6">
        <v>287108</v>
      </c>
      <c r="J3402" s="7">
        <v>0.10249999999999999</v>
      </c>
      <c r="K3402" s="6"/>
      <c r="L3402" s="6">
        <v>314300</v>
      </c>
      <c r="M3402" s="6">
        <v>601408</v>
      </c>
    </row>
    <row r="3403" spans="1:13" ht="30" x14ac:dyDescent="0.25">
      <c r="A3403" s="5" t="s">
        <v>359</v>
      </c>
      <c r="B3403" s="5" t="s">
        <v>35</v>
      </c>
      <c r="C3403" s="5" t="s">
        <v>364</v>
      </c>
      <c r="D3403" s="5" t="s">
        <v>9789</v>
      </c>
      <c r="E3403" s="8" t="s">
        <v>9790</v>
      </c>
      <c r="F3403" s="8" t="s">
        <v>9791</v>
      </c>
      <c r="G3403" s="5" t="s">
        <v>442</v>
      </c>
      <c r="H3403" s="6">
        <v>279811</v>
      </c>
      <c r="I3403" s="6">
        <v>279811</v>
      </c>
      <c r="J3403" s="7">
        <v>1</v>
      </c>
      <c r="K3403" s="6"/>
      <c r="L3403" s="6"/>
      <c r="M3403" s="6">
        <v>279811</v>
      </c>
    </row>
    <row r="3404" spans="1:13" ht="30" x14ac:dyDescent="0.25">
      <c r="A3404" s="5" t="s">
        <v>359</v>
      </c>
      <c r="B3404" s="5" t="s">
        <v>35</v>
      </c>
      <c r="C3404" s="5" t="s">
        <v>364</v>
      </c>
      <c r="D3404" s="5" t="s">
        <v>9792</v>
      </c>
      <c r="E3404" s="8" t="s">
        <v>9793</v>
      </c>
      <c r="F3404" s="8" t="s">
        <v>9794</v>
      </c>
      <c r="G3404" s="5" t="s">
        <v>442</v>
      </c>
      <c r="H3404" s="6">
        <v>314973</v>
      </c>
      <c r="I3404" s="6">
        <v>314973</v>
      </c>
      <c r="J3404" s="7">
        <v>1</v>
      </c>
      <c r="K3404" s="6"/>
      <c r="L3404" s="6"/>
      <c r="M3404" s="6">
        <v>314973</v>
      </c>
    </row>
    <row r="3405" spans="1:13" ht="30" x14ac:dyDescent="0.25">
      <c r="A3405" s="5" t="s">
        <v>359</v>
      </c>
      <c r="B3405" s="5" t="s">
        <v>35</v>
      </c>
      <c r="C3405" s="5" t="s">
        <v>364</v>
      </c>
      <c r="D3405" s="5" t="s">
        <v>9795</v>
      </c>
      <c r="E3405" s="8" t="s">
        <v>9796</v>
      </c>
      <c r="F3405" s="8" t="s">
        <v>925</v>
      </c>
      <c r="G3405" s="5" t="s">
        <v>442</v>
      </c>
      <c r="H3405" s="6">
        <v>315000</v>
      </c>
      <c r="I3405" s="6">
        <v>315000</v>
      </c>
      <c r="J3405" s="7">
        <v>1</v>
      </c>
      <c r="K3405" s="6"/>
      <c r="L3405" s="6"/>
      <c r="M3405" s="6">
        <v>315000</v>
      </c>
    </row>
    <row r="3406" spans="1:13" x14ac:dyDescent="0.25">
      <c r="A3406" s="5" t="s">
        <v>359</v>
      </c>
      <c r="B3406" s="5" t="s">
        <v>35</v>
      </c>
      <c r="C3406" s="5" t="s">
        <v>364</v>
      </c>
      <c r="D3406" s="5" t="s">
        <v>9797</v>
      </c>
      <c r="E3406" s="8" t="s">
        <v>9798</v>
      </c>
      <c r="F3406" s="8" t="s">
        <v>9799</v>
      </c>
      <c r="G3406" s="5" t="s">
        <v>442</v>
      </c>
      <c r="H3406" s="6">
        <v>225000</v>
      </c>
      <c r="I3406" s="6">
        <v>225000</v>
      </c>
      <c r="J3406" s="7">
        <v>1</v>
      </c>
      <c r="K3406" s="6"/>
      <c r="L3406" s="6"/>
      <c r="M3406" s="6">
        <v>225000</v>
      </c>
    </row>
    <row r="3407" spans="1:13" ht="45" x14ac:dyDescent="0.25">
      <c r="A3407" s="5" t="s">
        <v>359</v>
      </c>
      <c r="B3407" s="5" t="s">
        <v>35</v>
      </c>
      <c r="C3407" s="5" t="s">
        <v>364</v>
      </c>
      <c r="D3407" s="5" t="s">
        <v>9800</v>
      </c>
      <c r="E3407" s="8" t="s">
        <v>9801</v>
      </c>
      <c r="F3407" s="8" t="s">
        <v>8594</v>
      </c>
      <c r="G3407" s="5" t="s">
        <v>442</v>
      </c>
      <c r="H3407" s="6">
        <v>285136</v>
      </c>
      <c r="I3407" s="6">
        <v>285136</v>
      </c>
      <c r="J3407" s="7">
        <v>1</v>
      </c>
      <c r="K3407" s="6"/>
      <c r="L3407" s="6"/>
      <c r="M3407" s="6">
        <v>285136</v>
      </c>
    </row>
    <row r="3408" spans="1:13" ht="30" x14ac:dyDescent="0.25">
      <c r="A3408" s="5" t="s">
        <v>359</v>
      </c>
      <c r="B3408" s="5" t="s">
        <v>35</v>
      </c>
      <c r="C3408" s="5" t="s">
        <v>364</v>
      </c>
      <c r="D3408" s="5" t="s">
        <v>9802</v>
      </c>
      <c r="E3408" s="8" t="s">
        <v>9803</v>
      </c>
      <c r="F3408" s="8" t="s">
        <v>9804</v>
      </c>
      <c r="G3408" s="5" t="s">
        <v>442</v>
      </c>
      <c r="H3408" s="6">
        <v>315000</v>
      </c>
      <c r="I3408" s="6">
        <v>315000</v>
      </c>
      <c r="J3408" s="7">
        <v>1</v>
      </c>
      <c r="K3408" s="6"/>
      <c r="L3408" s="6"/>
      <c r="M3408" s="6">
        <v>315000</v>
      </c>
    </row>
    <row r="3409" spans="1:13" ht="30" x14ac:dyDescent="0.25">
      <c r="A3409" s="5" t="s">
        <v>359</v>
      </c>
      <c r="B3409" s="5" t="s">
        <v>35</v>
      </c>
      <c r="C3409" s="5" t="s">
        <v>366</v>
      </c>
      <c r="D3409" s="5" t="s">
        <v>9805</v>
      </c>
      <c r="E3409" s="8" t="s">
        <v>9806</v>
      </c>
      <c r="F3409" s="8" t="s">
        <v>900</v>
      </c>
      <c r="G3409" s="5" t="s">
        <v>442</v>
      </c>
      <c r="H3409" s="6">
        <v>289176</v>
      </c>
      <c r="I3409" s="6">
        <v>105575</v>
      </c>
      <c r="J3409" s="7">
        <v>0.36509999999999998</v>
      </c>
      <c r="K3409" s="6"/>
      <c r="L3409" s="6">
        <v>108504</v>
      </c>
      <c r="M3409" s="6">
        <v>214079</v>
      </c>
    </row>
    <row r="3410" spans="1:13" x14ac:dyDescent="0.25">
      <c r="A3410" s="5" t="s">
        <v>359</v>
      </c>
      <c r="B3410" s="5" t="s">
        <v>35</v>
      </c>
      <c r="C3410" s="5" t="s">
        <v>366</v>
      </c>
      <c r="D3410" s="5" t="s">
        <v>9807</v>
      </c>
      <c r="E3410" s="8" t="s">
        <v>9808</v>
      </c>
      <c r="F3410" s="8" t="s">
        <v>9809</v>
      </c>
      <c r="G3410" s="5" t="s">
        <v>442</v>
      </c>
      <c r="H3410" s="6">
        <v>15729411</v>
      </c>
      <c r="I3410" s="6">
        <v>9140315</v>
      </c>
      <c r="J3410" s="7">
        <v>0.58109999999999995</v>
      </c>
      <c r="K3410" s="6"/>
      <c r="L3410" s="6">
        <v>3494784</v>
      </c>
      <c r="M3410" s="6">
        <v>12635099</v>
      </c>
    </row>
    <row r="3411" spans="1:13" x14ac:dyDescent="0.25">
      <c r="A3411" s="5" t="s">
        <v>359</v>
      </c>
      <c r="B3411" s="5" t="s">
        <v>35</v>
      </c>
      <c r="C3411" s="5" t="s">
        <v>366</v>
      </c>
      <c r="D3411" s="5" t="s">
        <v>9810</v>
      </c>
      <c r="E3411" s="8" t="s">
        <v>9811</v>
      </c>
      <c r="F3411" s="8" t="s">
        <v>931</v>
      </c>
      <c r="G3411" s="5" t="s">
        <v>442</v>
      </c>
      <c r="H3411" s="6">
        <v>170908</v>
      </c>
      <c r="I3411" s="6">
        <v>54499</v>
      </c>
      <c r="J3411" s="7">
        <v>0.31890000000000002</v>
      </c>
      <c r="K3411" s="6"/>
      <c r="L3411" s="6">
        <v>38790</v>
      </c>
      <c r="M3411" s="6">
        <v>93289</v>
      </c>
    </row>
    <row r="3412" spans="1:13" ht="30" x14ac:dyDescent="0.25">
      <c r="A3412" s="5" t="s">
        <v>359</v>
      </c>
      <c r="B3412" s="5" t="s">
        <v>35</v>
      </c>
      <c r="C3412" s="5" t="s">
        <v>366</v>
      </c>
      <c r="D3412" s="5" t="s">
        <v>9812</v>
      </c>
      <c r="E3412" s="8" t="s">
        <v>9813</v>
      </c>
      <c r="F3412" s="8" t="s">
        <v>630</v>
      </c>
      <c r="G3412" s="5" t="s">
        <v>442</v>
      </c>
      <c r="H3412" s="6">
        <v>1276397</v>
      </c>
      <c r="I3412" s="6">
        <v>836204</v>
      </c>
      <c r="J3412" s="7">
        <v>0.65510000000000002</v>
      </c>
      <c r="K3412" s="6"/>
      <c r="L3412" s="6">
        <v>276234</v>
      </c>
      <c r="M3412" s="6">
        <v>1112438</v>
      </c>
    </row>
    <row r="3413" spans="1:13" x14ac:dyDescent="0.25">
      <c r="A3413" s="5" t="s">
        <v>359</v>
      </c>
      <c r="B3413" s="5" t="s">
        <v>35</v>
      </c>
      <c r="C3413" s="5" t="s">
        <v>366</v>
      </c>
      <c r="D3413" s="5" t="s">
        <v>9814</v>
      </c>
      <c r="E3413" s="8" t="s">
        <v>9815</v>
      </c>
      <c r="F3413" s="8" t="s">
        <v>509</v>
      </c>
      <c r="G3413" s="5" t="s">
        <v>442</v>
      </c>
      <c r="H3413" s="6">
        <v>2127289</v>
      </c>
      <c r="I3413" s="6">
        <v>1160534</v>
      </c>
      <c r="J3413" s="7">
        <v>0.54549999999999998</v>
      </c>
      <c r="K3413" s="6"/>
      <c r="L3413" s="6">
        <v>460026</v>
      </c>
      <c r="M3413" s="6">
        <v>1620560</v>
      </c>
    </row>
    <row r="3414" spans="1:13" x14ac:dyDescent="0.25">
      <c r="A3414" s="5" t="s">
        <v>359</v>
      </c>
      <c r="B3414" s="5" t="s">
        <v>35</v>
      </c>
      <c r="C3414" s="5" t="s">
        <v>366</v>
      </c>
      <c r="D3414" s="5" t="s">
        <v>9816</v>
      </c>
      <c r="E3414" s="8" t="s">
        <v>9817</v>
      </c>
      <c r="F3414" s="8" t="s">
        <v>907</v>
      </c>
      <c r="G3414" s="5" t="s">
        <v>442</v>
      </c>
      <c r="H3414" s="6">
        <v>255581</v>
      </c>
      <c r="I3414" s="6">
        <v>148811</v>
      </c>
      <c r="J3414" s="7">
        <v>0.58220000000000005</v>
      </c>
      <c r="K3414" s="6"/>
      <c r="L3414" s="6">
        <v>50262</v>
      </c>
      <c r="M3414" s="6">
        <v>199073</v>
      </c>
    </row>
    <row r="3415" spans="1:13" ht="45" x14ac:dyDescent="0.25">
      <c r="A3415" s="5" t="s">
        <v>359</v>
      </c>
      <c r="B3415" s="5" t="s">
        <v>35</v>
      </c>
      <c r="C3415" s="5" t="s">
        <v>366</v>
      </c>
      <c r="D3415" s="5" t="s">
        <v>9818</v>
      </c>
      <c r="E3415" s="8" t="s">
        <v>9819</v>
      </c>
      <c r="F3415" s="8" t="s">
        <v>913</v>
      </c>
      <c r="G3415" s="5" t="s">
        <v>442</v>
      </c>
      <c r="H3415" s="6">
        <v>1545700</v>
      </c>
      <c r="I3415" s="6">
        <v>918845</v>
      </c>
      <c r="J3415" s="7">
        <v>0.59450000000000003</v>
      </c>
      <c r="K3415" s="6"/>
      <c r="L3415" s="6">
        <v>323112</v>
      </c>
      <c r="M3415" s="6">
        <v>1241957</v>
      </c>
    </row>
    <row r="3416" spans="1:13" ht="45" x14ac:dyDescent="0.25">
      <c r="A3416" s="5" t="s">
        <v>359</v>
      </c>
      <c r="B3416" s="5" t="s">
        <v>35</v>
      </c>
      <c r="C3416" s="5" t="s">
        <v>366</v>
      </c>
      <c r="D3416" s="5" t="s">
        <v>9820</v>
      </c>
      <c r="E3416" s="8" t="s">
        <v>9821</v>
      </c>
      <c r="F3416" s="8" t="s">
        <v>919</v>
      </c>
      <c r="G3416" s="5" t="s">
        <v>442</v>
      </c>
      <c r="H3416" s="6">
        <v>562137</v>
      </c>
      <c r="I3416" s="6">
        <v>185948</v>
      </c>
      <c r="J3416" s="7">
        <v>0.33079999999999998</v>
      </c>
      <c r="K3416" s="6"/>
      <c r="L3416" s="6">
        <v>141108</v>
      </c>
      <c r="M3416" s="6">
        <v>327056</v>
      </c>
    </row>
    <row r="3417" spans="1:13" x14ac:dyDescent="0.25">
      <c r="A3417" s="5" t="s">
        <v>359</v>
      </c>
      <c r="B3417" s="5" t="s">
        <v>35</v>
      </c>
      <c r="C3417" s="5" t="s">
        <v>366</v>
      </c>
      <c r="D3417" s="5" t="s">
        <v>9822</v>
      </c>
      <c r="E3417" s="8" t="s">
        <v>9823</v>
      </c>
      <c r="F3417" s="8" t="s">
        <v>922</v>
      </c>
      <c r="G3417" s="5" t="s">
        <v>442</v>
      </c>
      <c r="H3417" s="6">
        <v>207931</v>
      </c>
      <c r="I3417" s="6">
        <v>104714</v>
      </c>
      <c r="J3417" s="7">
        <v>0.50360000000000005</v>
      </c>
      <c r="K3417" s="6"/>
      <c r="L3417" s="6">
        <v>42682</v>
      </c>
      <c r="M3417" s="6">
        <v>147396</v>
      </c>
    </row>
    <row r="3418" spans="1:13" x14ac:dyDescent="0.25">
      <c r="A3418" s="5" t="s">
        <v>359</v>
      </c>
      <c r="B3418" s="5" t="s">
        <v>35</v>
      </c>
      <c r="C3418" s="5" t="s">
        <v>366</v>
      </c>
      <c r="D3418" s="5" t="s">
        <v>9824</v>
      </c>
      <c r="E3418" s="8" t="s">
        <v>9825</v>
      </c>
      <c r="F3418" s="8" t="s">
        <v>910</v>
      </c>
      <c r="G3418" s="5" t="s">
        <v>442</v>
      </c>
      <c r="H3418" s="6">
        <v>620634</v>
      </c>
      <c r="I3418" s="6">
        <v>399091</v>
      </c>
      <c r="J3418" s="7">
        <v>0.64300000000000002</v>
      </c>
      <c r="K3418" s="6"/>
      <c r="L3418" s="6">
        <v>170130</v>
      </c>
      <c r="M3418" s="6">
        <v>569221</v>
      </c>
    </row>
    <row r="3419" spans="1:13" x14ac:dyDescent="0.25">
      <c r="A3419" s="5" t="s">
        <v>359</v>
      </c>
      <c r="B3419" s="5" t="s">
        <v>35</v>
      </c>
      <c r="C3419" s="5" t="s">
        <v>366</v>
      </c>
      <c r="D3419" s="5" t="s">
        <v>9826</v>
      </c>
      <c r="E3419" s="8" t="s">
        <v>9827</v>
      </c>
      <c r="F3419" s="8" t="s">
        <v>916</v>
      </c>
      <c r="G3419" s="5" t="s">
        <v>442</v>
      </c>
      <c r="H3419" s="6">
        <v>3538327</v>
      </c>
      <c r="I3419" s="6">
        <v>1556308</v>
      </c>
      <c r="J3419" s="7">
        <v>0.43980000000000002</v>
      </c>
      <c r="K3419" s="6"/>
      <c r="L3419" s="6">
        <v>862458</v>
      </c>
      <c r="M3419" s="6">
        <v>2418766</v>
      </c>
    </row>
    <row r="3420" spans="1:13" ht="30" x14ac:dyDescent="0.25">
      <c r="A3420" s="5" t="s">
        <v>359</v>
      </c>
      <c r="B3420" s="5" t="s">
        <v>35</v>
      </c>
      <c r="C3420" s="5" t="s">
        <v>366</v>
      </c>
      <c r="D3420" s="5" t="s">
        <v>9828</v>
      </c>
      <c r="E3420" s="8" t="s">
        <v>9829</v>
      </c>
      <c r="F3420" s="8" t="s">
        <v>5127</v>
      </c>
      <c r="G3420" s="5" t="s">
        <v>442</v>
      </c>
      <c r="H3420" s="6">
        <v>5261385</v>
      </c>
      <c r="I3420" s="6">
        <v>3309435</v>
      </c>
      <c r="J3420" s="7">
        <v>0.629</v>
      </c>
      <c r="K3420" s="6"/>
      <c r="L3420" s="6">
        <v>1010208</v>
      </c>
      <c r="M3420" s="6">
        <v>4319643</v>
      </c>
    </row>
    <row r="3421" spans="1:13" ht="45" x14ac:dyDescent="0.25">
      <c r="A3421" s="5" t="s">
        <v>359</v>
      </c>
      <c r="B3421" s="5" t="s">
        <v>35</v>
      </c>
      <c r="C3421" s="5" t="s">
        <v>366</v>
      </c>
      <c r="D3421" s="5" t="s">
        <v>9830</v>
      </c>
      <c r="E3421" s="8" t="s">
        <v>9831</v>
      </c>
      <c r="F3421" s="8" t="s">
        <v>5683</v>
      </c>
      <c r="G3421" s="5" t="s">
        <v>442</v>
      </c>
      <c r="H3421" s="6">
        <v>1328870</v>
      </c>
      <c r="I3421" s="6">
        <v>976635</v>
      </c>
      <c r="J3421" s="7">
        <v>0.7349</v>
      </c>
      <c r="K3421" s="6"/>
      <c r="L3421" s="6">
        <v>339208</v>
      </c>
      <c r="M3421" s="6">
        <v>1315843</v>
      </c>
    </row>
    <row r="3422" spans="1:13" x14ac:dyDescent="0.25">
      <c r="A3422" s="5" t="s">
        <v>359</v>
      </c>
      <c r="B3422" s="5" t="s">
        <v>35</v>
      </c>
      <c r="C3422" s="5" t="s">
        <v>366</v>
      </c>
      <c r="D3422" s="5" t="s">
        <v>9832</v>
      </c>
      <c r="E3422" s="8" t="s">
        <v>9833</v>
      </c>
      <c r="F3422" s="8" t="s">
        <v>931</v>
      </c>
      <c r="G3422" s="5" t="s">
        <v>442</v>
      </c>
      <c r="H3422" s="6">
        <v>1805000</v>
      </c>
      <c r="I3422" s="6">
        <v>20360</v>
      </c>
      <c r="J3422" s="7">
        <v>1.1299999999999999E-2</v>
      </c>
      <c r="K3422" s="6"/>
      <c r="L3422" s="6">
        <v>143712</v>
      </c>
      <c r="M3422" s="6">
        <v>164072</v>
      </c>
    </row>
    <row r="3423" spans="1:13" x14ac:dyDescent="0.25">
      <c r="A3423" s="5" t="s">
        <v>359</v>
      </c>
      <c r="B3423" s="5" t="s">
        <v>35</v>
      </c>
      <c r="C3423" s="5" t="s">
        <v>369</v>
      </c>
      <c r="D3423" s="5" t="s">
        <v>9834</v>
      </c>
      <c r="E3423" s="8" t="s">
        <v>9835</v>
      </c>
      <c r="F3423" s="8" t="s">
        <v>910</v>
      </c>
      <c r="G3423" s="5" t="s">
        <v>442</v>
      </c>
      <c r="H3423" s="6">
        <v>180237</v>
      </c>
      <c r="I3423" s="6">
        <v>6547</v>
      </c>
      <c r="J3423" s="7">
        <v>3.6299999999999999E-2</v>
      </c>
      <c r="K3423" s="6"/>
      <c r="L3423" s="6">
        <v>30792</v>
      </c>
      <c r="M3423" s="6">
        <v>37339</v>
      </c>
    </row>
    <row r="3424" spans="1:13" x14ac:dyDescent="0.25">
      <c r="A3424" s="5" t="s">
        <v>359</v>
      </c>
      <c r="B3424" s="5" t="s">
        <v>35</v>
      </c>
      <c r="C3424" s="5" t="s">
        <v>369</v>
      </c>
      <c r="D3424" s="5" t="s">
        <v>9836</v>
      </c>
      <c r="E3424" s="8" t="s">
        <v>9837</v>
      </c>
      <c r="F3424" s="8" t="s">
        <v>9809</v>
      </c>
      <c r="G3424" s="5" t="s">
        <v>442</v>
      </c>
      <c r="H3424" s="6">
        <v>54000</v>
      </c>
      <c r="I3424" s="6"/>
      <c r="J3424" s="5"/>
      <c r="K3424" s="6"/>
      <c r="L3424" s="6">
        <v>45233</v>
      </c>
      <c r="M3424" s="6">
        <v>45233</v>
      </c>
    </row>
    <row r="3425" spans="1:13" ht="60" x14ac:dyDescent="0.25">
      <c r="A3425" s="5" t="s">
        <v>370</v>
      </c>
      <c r="B3425" s="5" t="s">
        <v>147</v>
      </c>
      <c r="C3425" s="5" t="s">
        <v>373</v>
      </c>
      <c r="D3425" s="5" t="s">
        <v>9838</v>
      </c>
      <c r="E3425" s="8" t="s">
        <v>9839</v>
      </c>
      <c r="F3425" s="8" t="s">
        <v>9840</v>
      </c>
      <c r="G3425" s="5" t="s">
        <v>442</v>
      </c>
      <c r="H3425" s="6">
        <v>21746188</v>
      </c>
      <c r="I3425" s="6">
        <v>4040452</v>
      </c>
      <c r="J3425" s="7">
        <v>0.18579999999999999</v>
      </c>
      <c r="K3425" s="6"/>
      <c r="L3425" s="6">
        <v>14482670</v>
      </c>
      <c r="M3425" s="6">
        <v>18523122</v>
      </c>
    </row>
    <row r="3426" spans="1:13" x14ac:dyDescent="0.25">
      <c r="A3426" s="5" t="s">
        <v>370</v>
      </c>
      <c r="B3426" s="5" t="s">
        <v>147</v>
      </c>
      <c r="C3426" s="5" t="s">
        <v>373</v>
      </c>
      <c r="D3426" s="5" t="s">
        <v>9841</v>
      </c>
      <c r="E3426" s="8" t="s">
        <v>9842</v>
      </c>
      <c r="F3426" s="8" t="s">
        <v>9843</v>
      </c>
      <c r="G3426" s="5" t="s">
        <v>442</v>
      </c>
      <c r="H3426" s="6">
        <v>6178536</v>
      </c>
      <c r="I3426" s="6">
        <v>57798</v>
      </c>
      <c r="J3426" s="7">
        <v>9.4000000000000004E-3</v>
      </c>
      <c r="K3426" s="6"/>
      <c r="L3426" s="6"/>
      <c r="M3426" s="6">
        <v>57798</v>
      </c>
    </row>
    <row r="3427" spans="1:13" ht="30" x14ac:dyDescent="0.25">
      <c r="A3427" s="5" t="s">
        <v>370</v>
      </c>
      <c r="B3427" s="5" t="s">
        <v>35</v>
      </c>
      <c r="C3427" s="5" t="s">
        <v>376</v>
      </c>
      <c r="D3427" s="5" t="s">
        <v>9844</v>
      </c>
      <c r="E3427" s="8" t="s">
        <v>9845</v>
      </c>
      <c r="F3427" s="8" t="s">
        <v>922</v>
      </c>
      <c r="G3427" s="5" t="s">
        <v>442</v>
      </c>
      <c r="H3427" s="6">
        <v>2195788</v>
      </c>
      <c r="I3427" s="6">
        <v>464205</v>
      </c>
      <c r="J3427" s="7">
        <v>0.2114</v>
      </c>
      <c r="K3427" s="6"/>
      <c r="L3427" s="6">
        <v>294000</v>
      </c>
      <c r="M3427" s="6">
        <v>758205</v>
      </c>
    </row>
    <row r="3428" spans="1:13" ht="45" x14ac:dyDescent="0.25">
      <c r="A3428" s="5" t="s">
        <v>370</v>
      </c>
      <c r="B3428" s="5" t="s">
        <v>35</v>
      </c>
      <c r="C3428" s="5" t="s">
        <v>379</v>
      </c>
      <c r="D3428" s="5" t="s">
        <v>9846</v>
      </c>
      <c r="E3428" s="8" t="s">
        <v>9847</v>
      </c>
      <c r="F3428" s="8" t="s">
        <v>9848</v>
      </c>
      <c r="G3428" s="5" t="s">
        <v>442</v>
      </c>
      <c r="H3428" s="6">
        <v>1401098</v>
      </c>
      <c r="I3428" s="6">
        <v>129648</v>
      </c>
      <c r="J3428" s="7">
        <v>9.2499999999999999E-2</v>
      </c>
      <c r="K3428" s="6"/>
      <c r="L3428" s="6">
        <v>174967</v>
      </c>
      <c r="M3428" s="6">
        <v>304615</v>
      </c>
    </row>
    <row r="3429" spans="1:13" ht="45" x14ac:dyDescent="0.25">
      <c r="A3429" s="5" t="s">
        <v>381</v>
      </c>
      <c r="B3429" s="5" t="s">
        <v>147</v>
      </c>
      <c r="C3429" s="5" t="s">
        <v>426</v>
      </c>
      <c r="D3429" s="5" t="s">
        <v>9849</v>
      </c>
      <c r="E3429" s="8" t="s">
        <v>9850</v>
      </c>
      <c r="F3429" s="8" t="s">
        <v>910</v>
      </c>
      <c r="G3429" s="5" t="s">
        <v>442</v>
      </c>
      <c r="H3429" s="6">
        <v>840000</v>
      </c>
      <c r="I3429" s="6"/>
      <c r="J3429" s="5"/>
      <c r="K3429" s="6"/>
      <c r="L3429" s="6">
        <v>144938</v>
      </c>
      <c r="M3429" s="6">
        <v>144938</v>
      </c>
    </row>
    <row r="3430" spans="1:13" ht="30" x14ac:dyDescent="0.25">
      <c r="A3430" s="5" t="s">
        <v>381</v>
      </c>
      <c r="B3430" s="5" t="s">
        <v>35</v>
      </c>
      <c r="C3430" s="5" t="s">
        <v>384</v>
      </c>
      <c r="D3430" s="5" t="s">
        <v>9851</v>
      </c>
      <c r="E3430" s="8" t="s">
        <v>9852</v>
      </c>
      <c r="F3430" s="8" t="s">
        <v>9853</v>
      </c>
      <c r="G3430" s="5" t="s">
        <v>442</v>
      </c>
      <c r="H3430" s="6">
        <v>15000000</v>
      </c>
      <c r="I3430" s="6">
        <v>10717</v>
      </c>
      <c r="J3430" s="7">
        <v>6.9999999999999999E-4</v>
      </c>
      <c r="K3430" s="6">
        <v>19363</v>
      </c>
      <c r="L3430" s="6">
        <v>407614</v>
      </c>
      <c r="M3430" s="6">
        <v>437694</v>
      </c>
    </row>
    <row r="3431" spans="1:13" ht="45" x14ac:dyDescent="0.25">
      <c r="A3431" s="5" t="s">
        <v>381</v>
      </c>
      <c r="B3431" s="5" t="s">
        <v>35</v>
      </c>
      <c r="C3431" s="5" t="s">
        <v>384</v>
      </c>
      <c r="D3431" s="5" t="s">
        <v>9854</v>
      </c>
      <c r="E3431" s="8" t="s">
        <v>9855</v>
      </c>
      <c r="F3431" s="8" t="s">
        <v>9856</v>
      </c>
      <c r="G3431" s="5" t="s">
        <v>442</v>
      </c>
      <c r="H3431" s="6">
        <v>15000000</v>
      </c>
      <c r="I3431" s="6">
        <v>1672486</v>
      </c>
      <c r="J3431" s="7">
        <v>0.1115</v>
      </c>
      <c r="K3431" s="6">
        <v>282048</v>
      </c>
      <c r="L3431" s="6">
        <v>1700000</v>
      </c>
      <c r="M3431" s="6">
        <v>3654534</v>
      </c>
    </row>
    <row r="3432" spans="1:13" ht="30" x14ac:dyDescent="0.25">
      <c r="A3432" s="5" t="s">
        <v>381</v>
      </c>
      <c r="B3432" s="5" t="s">
        <v>35</v>
      </c>
      <c r="C3432" s="5" t="s">
        <v>389</v>
      </c>
      <c r="D3432" s="5" t="s">
        <v>9857</v>
      </c>
      <c r="E3432" s="8" t="s">
        <v>9858</v>
      </c>
      <c r="F3432" s="8" t="s">
        <v>9859</v>
      </c>
      <c r="G3432" s="5" t="s">
        <v>442</v>
      </c>
      <c r="H3432" s="6">
        <v>8000000</v>
      </c>
      <c r="I3432" s="6">
        <v>2838144</v>
      </c>
      <c r="J3432" s="7">
        <v>0.3548</v>
      </c>
      <c r="K3432" s="6">
        <v>252268</v>
      </c>
      <c r="L3432" s="6">
        <v>1001600</v>
      </c>
      <c r="M3432" s="6">
        <v>4092012</v>
      </c>
    </row>
    <row r="3433" spans="1:13" x14ac:dyDescent="0.25">
      <c r="A3433" s="5" t="s">
        <v>381</v>
      </c>
      <c r="B3433" s="5" t="s">
        <v>35</v>
      </c>
      <c r="C3433" s="5" t="s">
        <v>389</v>
      </c>
      <c r="D3433" s="5" t="s">
        <v>9860</v>
      </c>
      <c r="E3433" s="8" t="s">
        <v>9861</v>
      </c>
      <c r="F3433" s="8" t="s">
        <v>847</v>
      </c>
      <c r="G3433" s="5" t="s">
        <v>442</v>
      </c>
      <c r="H3433" s="6">
        <v>1012213</v>
      </c>
      <c r="I3433" s="6"/>
      <c r="J3433" s="5"/>
      <c r="K3433" s="6"/>
      <c r="L3433" s="6">
        <v>46667</v>
      </c>
      <c r="M3433" s="6">
        <v>46667</v>
      </c>
    </row>
    <row r="3434" spans="1:13" x14ac:dyDescent="0.25">
      <c r="A3434" s="5" t="s">
        <v>381</v>
      </c>
      <c r="B3434" s="5" t="s">
        <v>35</v>
      </c>
      <c r="C3434" s="5" t="s">
        <v>389</v>
      </c>
      <c r="D3434" s="5" t="s">
        <v>9862</v>
      </c>
      <c r="E3434" s="8" t="s">
        <v>9863</v>
      </c>
      <c r="F3434" s="8" t="s">
        <v>792</v>
      </c>
      <c r="G3434" s="5" t="s">
        <v>442</v>
      </c>
      <c r="H3434" s="6">
        <v>2504980</v>
      </c>
      <c r="I3434" s="6"/>
      <c r="J3434" s="5"/>
      <c r="K3434" s="6"/>
      <c r="L3434" s="6"/>
      <c r="M3434" s="6"/>
    </row>
    <row r="3435" spans="1:13" x14ac:dyDescent="0.25">
      <c r="A3435" s="5" t="s">
        <v>381</v>
      </c>
      <c r="B3435" s="5" t="s">
        <v>35</v>
      </c>
      <c r="C3435" s="5" t="s">
        <v>389</v>
      </c>
      <c r="D3435" s="5" t="s">
        <v>9864</v>
      </c>
      <c r="E3435" s="8" t="s">
        <v>9865</v>
      </c>
      <c r="F3435" s="8" t="s">
        <v>672</v>
      </c>
      <c r="G3435" s="5" t="s">
        <v>442</v>
      </c>
      <c r="H3435" s="6">
        <v>1147163</v>
      </c>
      <c r="I3435" s="6"/>
      <c r="J3435" s="5"/>
      <c r="K3435" s="6"/>
      <c r="L3435" s="6">
        <v>18500</v>
      </c>
      <c r="M3435" s="6">
        <v>18500</v>
      </c>
    </row>
    <row r="3436" spans="1:13" x14ac:dyDescent="0.25">
      <c r="A3436" s="5" t="s">
        <v>381</v>
      </c>
      <c r="B3436" s="5" t="s">
        <v>35</v>
      </c>
      <c r="C3436" s="5" t="s">
        <v>389</v>
      </c>
      <c r="D3436" s="5" t="s">
        <v>9866</v>
      </c>
      <c r="E3436" s="8" t="s">
        <v>9867</v>
      </c>
      <c r="F3436" s="8" t="s">
        <v>750</v>
      </c>
      <c r="G3436" s="5" t="s">
        <v>442</v>
      </c>
      <c r="H3436" s="6">
        <v>933333</v>
      </c>
      <c r="I3436" s="6"/>
      <c r="J3436" s="5"/>
      <c r="K3436" s="6"/>
      <c r="L3436" s="6"/>
      <c r="M3436" s="6"/>
    </row>
    <row r="3437" spans="1:13" ht="30" x14ac:dyDescent="0.25">
      <c r="A3437" s="5" t="s">
        <v>381</v>
      </c>
      <c r="B3437" s="5" t="s">
        <v>35</v>
      </c>
      <c r="C3437" s="5" t="s">
        <v>389</v>
      </c>
      <c r="D3437" s="5" t="s">
        <v>9868</v>
      </c>
      <c r="E3437" s="8" t="s">
        <v>9869</v>
      </c>
      <c r="F3437" s="8" t="s">
        <v>868</v>
      </c>
      <c r="G3437" s="5" t="s">
        <v>442</v>
      </c>
      <c r="H3437" s="6">
        <v>1861738</v>
      </c>
      <c r="I3437" s="6"/>
      <c r="J3437" s="5"/>
      <c r="K3437" s="6"/>
      <c r="L3437" s="6"/>
      <c r="M3437" s="6"/>
    </row>
    <row r="3438" spans="1:13" ht="30" x14ac:dyDescent="0.25">
      <c r="A3438" s="5" t="s">
        <v>381</v>
      </c>
      <c r="B3438" s="5" t="s">
        <v>35</v>
      </c>
      <c r="C3438" s="5" t="s">
        <v>389</v>
      </c>
      <c r="D3438" s="5" t="s">
        <v>9870</v>
      </c>
      <c r="E3438" s="8" t="s">
        <v>9871</v>
      </c>
      <c r="F3438" s="8" t="s">
        <v>759</v>
      </c>
      <c r="G3438" s="5" t="s">
        <v>442</v>
      </c>
      <c r="H3438" s="6">
        <v>1789595</v>
      </c>
      <c r="I3438" s="6"/>
      <c r="J3438" s="5"/>
      <c r="K3438" s="6"/>
      <c r="L3438" s="6"/>
      <c r="M3438" s="6"/>
    </row>
    <row r="3439" spans="1:13" ht="30" x14ac:dyDescent="0.25">
      <c r="A3439" s="5" t="s">
        <v>381</v>
      </c>
      <c r="B3439" s="5" t="s">
        <v>35</v>
      </c>
      <c r="C3439" s="5" t="s">
        <v>389</v>
      </c>
      <c r="D3439" s="5" t="s">
        <v>9872</v>
      </c>
      <c r="E3439" s="8" t="s">
        <v>9873</v>
      </c>
      <c r="F3439" s="8" t="s">
        <v>678</v>
      </c>
      <c r="G3439" s="5" t="s">
        <v>442</v>
      </c>
      <c r="H3439" s="6">
        <v>1863702</v>
      </c>
      <c r="I3439" s="6">
        <v>6331</v>
      </c>
      <c r="J3439" s="7">
        <v>3.3999999999999998E-3</v>
      </c>
      <c r="K3439" s="6"/>
      <c r="L3439" s="6">
        <v>637777</v>
      </c>
      <c r="M3439" s="6">
        <v>644108</v>
      </c>
    </row>
    <row r="3440" spans="1:13" ht="30" x14ac:dyDescent="0.25">
      <c r="A3440" s="5" t="s">
        <v>381</v>
      </c>
      <c r="B3440" s="5" t="s">
        <v>35</v>
      </c>
      <c r="C3440" s="5" t="s">
        <v>389</v>
      </c>
      <c r="D3440" s="5" t="s">
        <v>9874</v>
      </c>
      <c r="E3440" s="8" t="s">
        <v>9875</v>
      </c>
      <c r="F3440" s="8" t="s">
        <v>800</v>
      </c>
      <c r="G3440" s="5" t="s">
        <v>442</v>
      </c>
      <c r="H3440" s="6">
        <v>1460612</v>
      </c>
      <c r="I3440" s="6"/>
      <c r="J3440" s="5"/>
      <c r="K3440" s="6"/>
      <c r="L3440" s="6">
        <v>77778</v>
      </c>
      <c r="M3440" s="6">
        <v>77778</v>
      </c>
    </row>
    <row r="3441" spans="1:13" ht="30" x14ac:dyDescent="0.25">
      <c r="A3441" s="5" t="s">
        <v>381</v>
      </c>
      <c r="B3441" s="5" t="s">
        <v>35</v>
      </c>
      <c r="C3441" s="5" t="s">
        <v>389</v>
      </c>
      <c r="D3441" s="5" t="s">
        <v>9876</v>
      </c>
      <c r="E3441" s="8" t="s">
        <v>9877</v>
      </c>
      <c r="F3441" s="8" t="s">
        <v>9878</v>
      </c>
      <c r="G3441" s="5" t="s">
        <v>442</v>
      </c>
      <c r="H3441" s="6">
        <v>775280</v>
      </c>
      <c r="I3441" s="6"/>
      <c r="J3441" s="5"/>
      <c r="K3441" s="6">
        <v>4603</v>
      </c>
      <c r="L3441" s="6">
        <v>475506</v>
      </c>
      <c r="M3441" s="6">
        <v>480109</v>
      </c>
    </row>
    <row r="3442" spans="1:13" ht="30" x14ac:dyDescent="0.25">
      <c r="A3442" s="5" t="s">
        <v>381</v>
      </c>
      <c r="B3442" s="5" t="s">
        <v>35</v>
      </c>
      <c r="C3442" s="5" t="s">
        <v>389</v>
      </c>
      <c r="D3442" s="5" t="s">
        <v>9879</v>
      </c>
      <c r="E3442" s="8" t="s">
        <v>9880</v>
      </c>
      <c r="F3442" s="8" t="s">
        <v>815</v>
      </c>
      <c r="G3442" s="5" t="s">
        <v>442</v>
      </c>
      <c r="H3442" s="6">
        <v>1187097</v>
      </c>
      <c r="I3442" s="6"/>
      <c r="J3442" s="5"/>
      <c r="K3442" s="6"/>
      <c r="L3442" s="6"/>
      <c r="M3442" s="6"/>
    </row>
    <row r="3443" spans="1:13" ht="30" x14ac:dyDescent="0.25">
      <c r="A3443" s="5" t="s">
        <v>381</v>
      </c>
      <c r="B3443" s="5" t="s">
        <v>35</v>
      </c>
      <c r="C3443" s="5" t="s">
        <v>389</v>
      </c>
      <c r="D3443" s="5" t="s">
        <v>9881</v>
      </c>
      <c r="E3443" s="8" t="s">
        <v>9882</v>
      </c>
      <c r="F3443" s="8" t="s">
        <v>856</v>
      </c>
      <c r="G3443" s="5" t="s">
        <v>442</v>
      </c>
      <c r="H3443" s="6">
        <v>1093478</v>
      </c>
      <c r="I3443" s="6"/>
      <c r="J3443" s="5"/>
      <c r="K3443" s="6"/>
      <c r="L3443" s="6">
        <v>32667</v>
      </c>
      <c r="M3443" s="6">
        <v>32667</v>
      </c>
    </row>
    <row r="3444" spans="1:13" x14ac:dyDescent="0.25">
      <c r="A3444" s="5" t="s">
        <v>381</v>
      </c>
      <c r="B3444" s="5" t="s">
        <v>35</v>
      </c>
      <c r="C3444" s="5" t="s">
        <v>389</v>
      </c>
      <c r="D3444" s="5" t="s">
        <v>9883</v>
      </c>
      <c r="E3444" s="8" t="s">
        <v>9884</v>
      </c>
      <c r="F3444" s="8" t="s">
        <v>714</v>
      </c>
      <c r="G3444" s="5" t="s">
        <v>442</v>
      </c>
      <c r="H3444" s="6">
        <v>855090</v>
      </c>
      <c r="I3444" s="6"/>
      <c r="J3444" s="5"/>
      <c r="K3444" s="6"/>
      <c r="L3444" s="6">
        <v>233334</v>
      </c>
      <c r="M3444" s="6">
        <v>233334</v>
      </c>
    </row>
    <row r="3445" spans="1:13" ht="30" x14ac:dyDescent="0.25">
      <c r="A3445" s="5" t="s">
        <v>381</v>
      </c>
      <c r="B3445" s="5" t="s">
        <v>35</v>
      </c>
      <c r="C3445" s="5" t="s">
        <v>389</v>
      </c>
      <c r="D3445" s="5" t="s">
        <v>9885</v>
      </c>
      <c r="E3445" s="8" t="s">
        <v>9886</v>
      </c>
      <c r="F3445" s="8" t="s">
        <v>786</v>
      </c>
      <c r="G3445" s="5" t="s">
        <v>442</v>
      </c>
      <c r="H3445" s="6">
        <v>913764</v>
      </c>
      <c r="I3445" s="6"/>
      <c r="J3445" s="5"/>
      <c r="K3445" s="6"/>
      <c r="L3445" s="6">
        <v>27222</v>
      </c>
      <c r="M3445" s="6">
        <v>27222</v>
      </c>
    </row>
    <row r="3446" spans="1:13" ht="30" x14ac:dyDescent="0.25">
      <c r="A3446" s="5" t="s">
        <v>381</v>
      </c>
      <c r="B3446" s="5" t="s">
        <v>35</v>
      </c>
      <c r="C3446" s="5" t="s">
        <v>389</v>
      </c>
      <c r="D3446" s="5" t="s">
        <v>9887</v>
      </c>
      <c r="E3446" s="8" t="s">
        <v>9888</v>
      </c>
      <c r="F3446" s="8" t="s">
        <v>765</v>
      </c>
      <c r="G3446" s="5" t="s">
        <v>442</v>
      </c>
      <c r="H3446" s="6">
        <v>359592</v>
      </c>
      <c r="I3446" s="6"/>
      <c r="J3446" s="5"/>
      <c r="K3446" s="6"/>
      <c r="L3446" s="6"/>
      <c r="M3446" s="6"/>
    </row>
    <row r="3447" spans="1:13" ht="30" x14ac:dyDescent="0.25">
      <c r="A3447" s="5" t="s">
        <v>381</v>
      </c>
      <c r="B3447" s="5" t="s">
        <v>35</v>
      </c>
      <c r="C3447" s="5" t="s">
        <v>389</v>
      </c>
      <c r="D3447" s="5" t="s">
        <v>9889</v>
      </c>
      <c r="E3447" s="8" t="s">
        <v>9890</v>
      </c>
      <c r="F3447" s="8" t="s">
        <v>9891</v>
      </c>
      <c r="G3447" s="5" t="s">
        <v>442</v>
      </c>
      <c r="H3447" s="6">
        <v>4788000</v>
      </c>
      <c r="I3447" s="6"/>
      <c r="J3447" s="5"/>
      <c r="K3447" s="6"/>
      <c r="L3447" s="6">
        <v>827792</v>
      </c>
      <c r="M3447" s="6">
        <v>827792</v>
      </c>
    </row>
    <row r="3448" spans="1:13" ht="30" x14ac:dyDescent="0.25">
      <c r="A3448" s="5" t="s">
        <v>381</v>
      </c>
      <c r="B3448" s="5" t="s">
        <v>35</v>
      </c>
      <c r="C3448" s="5" t="s">
        <v>389</v>
      </c>
      <c r="D3448" s="5" t="s">
        <v>9892</v>
      </c>
      <c r="E3448" s="8" t="s">
        <v>9893</v>
      </c>
      <c r="F3448" s="8" t="s">
        <v>9894</v>
      </c>
      <c r="G3448" s="5" t="s">
        <v>442</v>
      </c>
      <c r="H3448" s="6">
        <v>2394000</v>
      </c>
      <c r="I3448" s="6"/>
      <c r="J3448" s="5"/>
      <c r="K3448" s="6"/>
      <c r="L3448" s="6">
        <v>14652</v>
      </c>
      <c r="M3448" s="6">
        <v>14652</v>
      </c>
    </row>
    <row r="3449" spans="1:13" x14ac:dyDescent="0.25">
      <c r="A3449" s="5" t="s">
        <v>381</v>
      </c>
      <c r="B3449" s="5" t="s">
        <v>35</v>
      </c>
      <c r="C3449" s="5" t="s">
        <v>389</v>
      </c>
      <c r="D3449" s="5" t="s">
        <v>9895</v>
      </c>
      <c r="E3449" s="8" t="s">
        <v>9896</v>
      </c>
      <c r="F3449" s="8" t="s">
        <v>9897</v>
      </c>
      <c r="G3449" s="5" t="s">
        <v>442</v>
      </c>
      <c r="H3449" s="6">
        <v>1596000</v>
      </c>
      <c r="I3449" s="6"/>
      <c r="J3449" s="5"/>
      <c r="K3449" s="6"/>
      <c r="L3449" s="6">
        <v>20166</v>
      </c>
      <c r="M3449" s="6">
        <v>20166</v>
      </c>
    </row>
    <row r="3450" spans="1:13" ht="30" x14ac:dyDescent="0.25">
      <c r="A3450" s="5" t="s">
        <v>381</v>
      </c>
      <c r="B3450" s="5" t="s">
        <v>35</v>
      </c>
      <c r="C3450" s="5" t="s">
        <v>389</v>
      </c>
      <c r="D3450" s="5" t="s">
        <v>9898</v>
      </c>
      <c r="E3450" s="8" t="s">
        <v>9899</v>
      </c>
      <c r="F3450" s="8" t="s">
        <v>9900</v>
      </c>
      <c r="G3450" s="5" t="s">
        <v>442</v>
      </c>
      <c r="H3450" s="6">
        <v>2856000</v>
      </c>
      <c r="I3450" s="6"/>
      <c r="J3450" s="5"/>
      <c r="K3450" s="6">
        <v>20995</v>
      </c>
      <c r="L3450" s="6">
        <v>323018</v>
      </c>
      <c r="M3450" s="6">
        <v>344013</v>
      </c>
    </row>
    <row r="3451" spans="1:13" ht="60" x14ac:dyDescent="0.25">
      <c r="A3451" s="5" t="s">
        <v>381</v>
      </c>
      <c r="B3451" s="5" t="s">
        <v>35</v>
      </c>
      <c r="C3451" s="5" t="s">
        <v>389</v>
      </c>
      <c r="D3451" s="5" t="s">
        <v>9901</v>
      </c>
      <c r="E3451" s="8" t="s">
        <v>9902</v>
      </c>
      <c r="F3451" s="8" t="s">
        <v>9903</v>
      </c>
      <c r="G3451" s="5" t="s">
        <v>442</v>
      </c>
      <c r="H3451" s="6">
        <v>3570000</v>
      </c>
      <c r="I3451" s="6"/>
      <c r="J3451" s="5"/>
      <c r="K3451" s="6">
        <v>78436</v>
      </c>
      <c r="L3451" s="6">
        <v>41625</v>
      </c>
      <c r="M3451" s="6">
        <v>120061</v>
      </c>
    </row>
    <row r="3452" spans="1:13" ht="30" x14ac:dyDescent="0.25">
      <c r="A3452" s="5" t="s">
        <v>381</v>
      </c>
      <c r="B3452" s="5" t="s">
        <v>35</v>
      </c>
      <c r="C3452" s="5" t="s">
        <v>389</v>
      </c>
      <c r="D3452" s="5" t="s">
        <v>9904</v>
      </c>
      <c r="E3452" s="8" t="s">
        <v>9905</v>
      </c>
      <c r="F3452" s="8" t="s">
        <v>9906</v>
      </c>
      <c r="G3452" s="5" t="s">
        <v>442</v>
      </c>
      <c r="H3452" s="6">
        <v>5586000</v>
      </c>
      <c r="I3452" s="6"/>
      <c r="J3452" s="5"/>
      <c r="K3452" s="6"/>
      <c r="L3452" s="6">
        <v>70000</v>
      </c>
      <c r="M3452" s="6">
        <v>70000</v>
      </c>
    </row>
    <row r="3453" spans="1:13" ht="30" x14ac:dyDescent="0.25">
      <c r="A3453" s="5" t="s">
        <v>381</v>
      </c>
      <c r="B3453" s="5" t="s">
        <v>35</v>
      </c>
      <c r="C3453" s="5" t="s">
        <v>392</v>
      </c>
      <c r="D3453" s="5" t="s">
        <v>9907</v>
      </c>
      <c r="E3453" s="8" t="s">
        <v>9908</v>
      </c>
      <c r="F3453" s="8" t="s">
        <v>9891</v>
      </c>
      <c r="G3453" s="5" t="s">
        <v>442</v>
      </c>
      <c r="H3453" s="6">
        <v>4200000</v>
      </c>
      <c r="I3453" s="6"/>
      <c r="J3453" s="5"/>
      <c r="K3453" s="6"/>
      <c r="L3453" s="6"/>
      <c r="M3453" s="6"/>
    </row>
    <row r="3454" spans="1:13" ht="30" x14ac:dyDescent="0.25">
      <c r="A3454" s="5" t="s">
        <v>381</v>
      </c>
      <c r="B3454" s="5" t="s">
        <v>35</v>
      </c>
      <c r="C3454" s="5" t="s">
        <v>394</v>
      </c>
      <c r="D3454" s="5" t="s">
        <v>9909</v>
      </c>
      <c r="E3454" s="8" t="s">
        <v>9910</v>
      </c>
      <c r="F3454" s="8" t="s">
        <v>9853</v>
      </c>
      <c r="G3454" s="5" t="s">
        <v>442</v>
      </c>
      <c r="H3454" s="6">
        <v>14000000</v>
      </c>
      <c r="I3454" s="6">
        <v>263</v>
      </c>
      <c r="J3454" s="7">
        <v>0</v>
      </c>
      <c r="K3454" s="6">
        <v>233</v>
      </c>
      <c r="L3454" s="6">
        <v>239493</v>
      </c>
      <c r="M3454" s="6">
        <v>239989</v>
      </c>
    </row>
    <row r="3455" spans="1:13" ht="30" x14ac:dyDescent="0.25">
      <c r="A3455" s="5" t="s">
        <v>381</v>
      </c>
      <c r="B3455" s="5" t="s">
        <v>35</v>
      </c>
      <c r="C3455" s="5" t="s">
        <v>394</v>
      </c>
      <c r="D3455" s="5" t="s">
        <v>9911</v>
      </c>
      <c r="E3455" s="8" t="s">
        <v>9912</v>
      </c>
      <c r="F3455" s="8" t="s">
        <v>9856</v>
      </c>
      <c r="G3455" s="5" t="s">
        <v>442</v>
      </c>
      <c r="H3455" s="6">
        <v>14000000</v>
      </c>
      <c r="I3455" s="6">
        <v>262498</v>
      </c>
      <c r="J3455" s="7">
        <v>1.8700000000000001E-2</v>
      </c>
      <c r="K3455" s="6"/>
      <c r="L3455" s="6">
        <v>112074</v>
      </c>
      <c r="M3455" s="6">
        <v>374572</v>
      </c>
    </row>
    <row r="3456" spans="1:13" ht="30" x14ac:dyDescent="0.25">
      <c r="A3456" s="5" t="s">
        <v>381</v>
      </c>
      <c r="B3456" s="5" t="s">
        <v>35</v>
      </c>
      <c r="C3456" s="5" t="s">
        <v>399</v>
      </c>
      <c r="D3456" s="5" t="s">
        <v>9913</v>
      </c>
      <c r="E3456" s="8" t="s">
        <v>9914</v>
      </c>
      <c r="F3456" s="8" t="s">
        <v>910</v>
      </c>
      <c r="G3456" s="5" t="s">
        <v>442</v>
      </c>
      <c r="H3456" s="6">
        <v>15612147</v>
      </c>
      <c r="I3456" s="6">
        <v>2741679</v>
      </c>
      <c r="J3456" s="7">
        <v>0.17560000000000001</v>
      </c>
      <c r="K3456" s="6"/>
      <c r="L3456" s="6">
        <v>1505700</v>
      </c>
      <c r="M3456" s="6">
        <v>4247379</v>
      </c>
    </row>
    <row r="3457" spans="1:13" ht="45" x14ac:dyDescent="0.25">
      <c r="A3457" s="5" t="s">
        <v>381</v>
      </c>
      <c r="B3457" s="5" t="s">
        <v>35</v>
      </c>
      <c r="C3457" s="5" t="s">
        <v>401</v>
      </c>
      <c r="D3457" s="5" t="s">
        <v>9915</v>
      </c>
      <c r="E3457" s="8" t="s">
        <v>9916</v>
      </c>
      <c r="F3457" s="8" t="s">
        <v>910</v>
      </c>
      <c r="G3457" s="5" t="s">
        <v>442</v>
      </c>
      <c r="H3457" s="6">
        <v>2538739</v>
      </c>
      <c r="I3457" s="6">
        <v>26751</v>
      </c>
      <c r="J3457" s="7">
        <v>1.0500000000000001E-2</v>
      </c>
      <c r="K3457" s="6"/>
      <c r="L3457" s="6">
        <v>105561</v>
      </c>
      <c r="M3457" s="6">
        <v>132312</v>
      </c>
    </row>
    <row r="3458" spans="1:13" x14ac:dyDescent="0.25">
      <c r="A3458" s="5" t="s">
        <v>381</v>
      </c>
      <c r="B3458" s="5" t="s">
        <v>35</v>
      </c>
      <c r="C3458" s="5" t="s">
        <v>404</v>
      </c>
      <c r="D3458" s="5" t="s">
        <v>9917</v>
      </c>
      <c r="E3458" s="8" t="s">
        <v>9918</v>
      </c>
      <c r="F3458" s="8" t="s">
        <v>9919</v>
      </c>
      <c r="G3458" s="5" t="s">
        <v>442</v>
      </c>
      <c r="H3458" s="6">
        <v>5085755</v>
      </c>
      <c r="I3458" s="6">
        <v>155431</v>
      </c>
      <c r="J3458" s="7">
        <v>3.0599999999999999E-2</v>
      </c>
      <c r="K3458" s="6"/>
      <c r="L3458" s="6">
        <v>576433</v>
      </c>
      <c r="M3458" s="6">
        <v>731864</v>
      </c>
    </row>
    <row r="3459" spans="1:13" ht="30" x14ac:dyDescent="0.25">
      <c r="A3459" s="5" t="s">
        <v>381</v>
      </c>
      <c r="B3459" s="5" t="s">
        <v>35</v>
      </c>
      <c r="C3459" s="5" t="s">
        <v>407</v>
      </c>
      <c r="D3459" s="5" t="s">
        <v>9920</v>
      </c>
      <c r="E3459" s="8" t="s">
        <v>9921</v>
      </c>
      <c r="F3459" s="8" t="s">
        <v>910</v>
      </c>
      <c r="G3459" s="5" t="s">
        <v>442</v>
      </c>
      <c r="H3459" s="6">
        <v>973000</v>
      </c>
      <c r="I3459" s="6">
        <v>380634</v>
      </c>
      <c r="J3459" s="7">
        <v>0.39119999999999999</v>
      </c>
      <c r="K3459" s="6"/>
      <c r="L3459" s="6">
        <v>91000</v>
      </c>
      <c r="M3459" s="6">
        <v>471634</v>
      </c>
    </row>
    <row r="3460" spans="1:13" ht="45" x14ac:dyDescent="0.25">
      <c r="A3460" s="5" t="s">
        <v>381</v>
      </c>
      <c r="B3460" s="5" t="s">
        <v>35</v>
      </c>
      <c r="C3460" s="5" t="s">
        <v>409</v>
      </c>
      <c r="D3460" s="5" t="s">
        <v>9922</v>
      </c>
      <c r="E3460" s="8" t="s">
        <v>9923</v>
      </c>
      <c r="F3460" s="8" t="s">
        <v>910</v>
      </c>
      <c r="G3460" s="5" t="s">
        <v>442</v>
      </c>
      <c r="H3460" s="6">
        <v>10518495</v>
      </c>
      <c r="I3460" s="6">
        <v>665937</v>
      </c>
      <c r="J3460" s="7">
        <v>6.3299999999999995E-2</v>
      </c>
      <c r="K3460" s="6"/>
      <c r="L3460" s="6">
        <v>870100</v>
      </c>
      <c r="M3460" s="6">
        <v>1536037</v>
      </c>
    </row>
    <row r="3461" spans="1:13" x14ac:dyDescent="0.25">
      <c r="A3461" s="5" t="s">
        <v>381</v>
      </c>
      <c r="B3461" s="5" t="s">
        <v>35</v>
      </c>
      <c r="C3461" s="5" t="s">
        <v>411</v>
      </c>
      <c r="D3461" s="5" t="s">
        <v>9924</v>
      </c>
      <c r="E3461" s="8" t="s">
        <v>9925</v>
      </c>
      <c r="F3461" s="8" t="s">
        <v>910</v>
      </c>
      <c r="G3461" s="5" t="s">
        <v>442</v>
      </c>
      <c r="H3461" s="6">
        <v>22294276</v>
      </c>
      <c r="I3461" s="6">
        <v>3585590</v>
      </c>
      <c r="J3461" s="7">
        <v>0.1608</v>
      </c>
      <c r="K3461" s="6">
        <v>299843</v>
      </c>
      <c r="L3461" s="6">
        <v>4141339</v>
      </c>
      <c r="M3461" s="6">
        <v>8026771</v>
      </c>
    </row>
    <row r="3462" spans="1:13" ht="30" x14ac:dyDescent="0.25">
      <c r="A3462" s="5" t="s">
        <v>381</v>
      </c>
      <c r="B3462" s="5" t="s">
        <v>35</v>
      </c>
      <c r="C3462" s="5" t="s">
        <v>415</v>
      </c>
      <c r="D3462" s="5" t="s">
        <v>9926</v>
      </c>
      <c r="E3462" s="8" t="s">
        <v>9927</v>
      </c>
      <c r="F3462" s="8" t="s">
        <v>9928</v>
      </c>
      <c r="G3462" s="5" t="s">
        <v>442</v>
      </c>
      <c r="H3462" s="6">
        <v>15400000</v>
      </c>
      <c r="I3462" s="6">
        <v>8415737</v>
      </c>
      <c r="J3462" s="7">
        <v>0.54649999999999999</v>
      </c>
      <c r="K3462" s="6">
        <v>49901</v>
      </c>
      <c r="L3462" s="6">
        <v>1581492</v>
      </c>
      <c r="M3462" s="6">
        <v>10047130</v>
      </c>
    </row>
    <row r="3463" spans="1:13" ht="30" x14ac:dyDescent="0.25">
      <c r="A3463" s="5" t="s">
        <v>381</v>
      </c>
      <c r="B3463" s="5" t="s">
        <v>35</v>
      </c>
      <c r="C3463" s="5" t="s">
        <v>415</v>
      </c>
      <c r="D3463" s="5" t="s">
        <v>9929</v>
      </c>
      <c r="E3463" s="8" t="s">
        <v>9930</v>
      </c>
      <c r="F3463" s="8" t="s">
        <v>910</v>
      </c>
      <c r="G3463" s="5" t="s">
        <v>442</v>
      </c>
      <c r="H3463" s="6">
        <v>11270000</v>
      </c>
      <c r="I3463" s="6">
        <v>1728573</v>
      </c>
      <c r="J3463" s="7">
        <v>0.15340000000000001</v>
      </c>
      <c r="K3463" s="6"/>
      <c r="L3463" s="6">
        <v>634611</v>
      </c>
      <c r="M3463" s="6">
        <v>2363184</v>
      </c>
    </row>
    <row r="3464" spans="1:13" ht="45" x14ac:dyDescent="0.25">
      <c r="A3464" s="5" t="s">
        <v>381</v>
      </c>
      <c r="B3464" s="5" t="s">
        <v>35</v>
      </c>
      <c r="C3464" s="5" t="s">
        <v>415</v>
      </c>
      <c r="D3464" s="5" t="s">
        <v>9931</v>
      </c>
      <c r="E3464" s="8" t="s">
        <v>9932</v>
      </c>
      <c r="F3464" s="8" t="s">
        <v>8549</v>
      </c>
      <c r="G3464" s="5" t="s">
        <v>442</v>
      </c>
      <c r="H3464" s="6">
        <v>152807</v>
      </c>
      <c r="I3464" s="6">
        <v>101563</v>
      </c>
      <c r="J3464" s="7">
        <v>0.66459999999999997</v>
      </c>
      <c r="K3464" s="6"/>
      <c r="L3464" s="6">
        <v>38340</v>
      </c>
      <c r="M3464" s="6">
        <v>139903</v>
      </c>
    </row>
    <row r="3465" spans="1:13" ht="45" x14ac:dyDescent="0.25">
      <c r="A3465" s="5" t="s">
        <v>381</v>
      </c>
      <c r="B3465" s="5" t="s">
        <v>35</v>
      </c>
      <c r="C3465" s="5" t="s">
        <v>415</v>
      </c>
      <c r="D3465" s="5" t="s">
        <v>9933</v>
      </c>
      <c r="E3465" s="8" t="s">
        <v>9934</v>
      </c>
      <c r="F3465" s="8" t="s">
        <v>681</v>
      </c>
      <c r="G3465" s="5" t="s">
        <v>442</v>
      </c>
      <c r="H3465" s="6">
        <v>105728</v>
      </c>
      <c r="I3465" s="6">
        <v>50444</v>
      </c>
      <c r="J3465" s="7">
        <v>0.47710000000000002</v>
      </c>
      <c r="K3465" s="6"/>
      <c r="L3465" s="6">
        <v>26432</v>
      </c>
      <c r="M3465" s="6">
        <v>76876</v>
      </c>
    </row>
    <row r="3466" spans="1:13" x14ac:dyDescent="0.25">
      <c r="A3466" s="5" t="s">
        <v>381</v>
      </c>
      <c r="B3466" s="5" t="s">
        <v>35</v>
      </c>
      <c r="C3466" s="5" t="s">
        <v>415</v>
      </c>
      <c r="D3466" s="5" t="s">
        <v>9935</v>
      </c>
      <c r="E3466" s="8" t="s">
        <v>9936</v>
      </c>
      <c r="F3466" s="8" t="s">
        <v>786</v>
      </c>
      <c r="G3466" s="5" t="s">
        <v>442</v>
      </c>
      <c r="H3466" s="6">
        <v>143525</v>
      </c>
      <c r="I3466" s="6">
        <v>94383</v>
      </c>
      <c r="J3466" s="7">
        <v>0.65759999999999996</v>
      </c>
      <c r="K3466" s="6"/>
      <c r="L3466" s="6">
        <v>37020</v>
      </c>
      <c r="M3466" s="6">
        <v>131403</v>
      </c>
    </row>
    <row r="3467" spans="1:13" ht="45" x14ac:dyDescent="0.25">
      <c r="A3467" s="5" t="s">
        <v>381</v>
      </c>
      <c r="B3467" s="5" t="s">
        <v>35</v>
      </c>
      <c r="C3467" s="5" t="s">
        <v>415</v>
      </c>
      <c r="D3467" s="5" t="s">
        <v>9937</v>
      </c>
      <c r="E3467" s="8" t="s">
        <v>9938</v>
      </c>
      <c r="F3467" s="8" t="s">
        <v>8528</v>
      </c>
      <c r="G3467" s="5" t="s">
        <v>442</v>
      </c>
      <c r="H3467" s="6">
        <v>153091</v>
      </c>
      <c r="I3467" s="6">
        <v>78874</v>
      </c>
      <c r="J3467" s="7">
        <v>0.51519999999999999</v>
      </c>
      <c r="K3467" s="6"/>
      <c r="L3467" s="6">
        <v>37957</v>
      </c>
      <c r="M3467" s="6">
        <v>116831</v>
      </c>
    </row>
    <row r="3468" spans="1:13" ht="30" x14ac:dyDescent="0.25">
      <c r="A3468" s="5" t="s">
        <v>381</v>
      </c>
      <c r="B3468" s="5" t="s">
        <v>35</v>
      </c>
      <c r="C3468" s="5" t="s">
        <v>415</v>
      </c>
      <c r="D3468" s="5" t="s">
        <v>9939</v>
      </c>
      <c r="E3468" s="8" t="s">
        <v>9940</v>
      </c>
      <c r="F3468" s="8" t="s">
        <v>9941</v>
      </c>
      <c r="G3468" s="5" t="s">
        <v>442</v>
      </c>
      <c r="H3468" s="6">
        <v>245000</v>
      </c>
      <c r="I3468" s="6">
        <v>70980</v>
      </c>
      <c r="J3468" s="7">
        <v>0.28970000000000001</v>
      </c>
      <c r="K3468" s="6"/>
      <c r="L3468" s="6">
        <v>58363</v>
      </c>
      <c r="M3468" s="6">
        <v>129343</v>
      </c>
    </row>
    <row r="3469" spans="1:13" ht="30" x14ac:dyDescent="0.25">
      <c r="A3469" s="5" t="s">
        <v>381</v>
      </c>
      <c r="B3469" s="5" t="s">
        <v>35</v>
      </c>
      <c r="C3469" s="5" t="s">
        <v>415</v>
      </c>
      <c r="D3469" s="5" t="s">
        <v>9942</v>
      </c>
      <c r="E3469" s="8" t="s">
        <v>9943</v>
      </c>
      <c r="F3469" s="8" t="s">
        <v>9944</v>
      </c>
      <c r="G3469" s="5" t="s">
        <v>442</v>
      </c>
      <c r="H3469" s="6">
        <v>227145</v>
      </c>
      <c r="I3469" s="6">
        <v>81520</v>
      </c>
      <c r="J3469" s="7">
        <v>0.3589</v>
      </c>
      <c r="K3469" s="6">
        <v>8733</v>
      </c>
      <c r="L3469" s="6">
        <v>57936</v>
      </c>
      <c r="M3469" s="6">
        <v>148189</v>
      </c>
    </row>
    <row r="3470" spans="1:13" ht="30" x14ac:dyDescent="0.25">
      <c r="A3470" s="5" t="s">
        <v>381</v>
      </c>
      <c r="B3470" s="5" t="s">
        <v>35</v>
      </c>
      <c r="C3470" s="5" t="s">
        <v>415</v>
      </c>
      <c r="D3470" s="5" t="s">
        <v>9945</v>
      </c>
      <c r="E3470" s="8" t="s">
        <v>9946</v>
      </c>
      <c r="F3470" s="8" t="s">
        <v>886</v>
      </c>
      <c r="G3470" s="5" t="s">
        <v>442</v>
      </c>
      <c r="H3470" s="6">
        <v>298053</v>
      </c>
      <c r="I3470" s="6">
        <v>28321</v>
      </c>
      <c r="J3470" s="7">
        <v>9.5000000000000001E-2</v>
      </c>
      <c r="K3470" s="6">
        <v>18602</v>
      </c>
      <c r="L3470" s="6">
        <v>86520</v>
      </c>
      <c r="M3470" s="6">
        <v>133443</v>
      </c>
    </row>
    <row r="3471" spans="1:13" x14ac:dyDescent="0.25">
      <c r="A3471" s="5" t="s">
        <v>381</v>
      </c>
      <c r="B3471" s="5" t="s">
        <v>35</v>
      </c>
      <c r="C3471" s="5" t="s">
        <v>415</v>
      </c>
      <c r="D3471" s="5" t="s">
        <v>9947</v>
      </c>
      <c r="E3471" s="8" t="s">
        <v>9948</v>
      </c>
      <c r="F3471" s="8" t="s">
        <v>792</v>
      </c>
      <c r="G3471" s="5" t="s">
        <v>442</v>
      </c>
      <c r="H3471" s="6">
        <v>196983</v>
      </c>
      <c r="I3471" s="6"/>
      <c r="J3471" s="5"/>
      <c r="K3471" s="6"/>
      <c r="L3471" s="6">
        <v>82070</v>
      </c>
      <c r="M3471" s="6">
        <v>82070</v>
      </c>
    </row>
    <row r="3472" spans="1:13" ht="30" x14ac:dyDescent="0.25">
      <c r="A3472" s="5" t="s">
        <v>381</v>
      </c>
      <c r="B3472" s="5" t="s">
        <v>35</v>
      </c>
      <c r="C3472" s="5" t="s">
        <v>415</v>
      </c>
      <c r="D3472" s="5" t="s">
        <v>9949</v>
      </c>
      <c r="E3472" s="8" t="s">
        <v>9950</v>
      </c>
      <c r="F3472" s="8" t="s">
        <v>9951</v>
      </c>
      <c r="G3472" s="5" t="s">
        <v>442</v>
      </c>
      <c r="H3472" s="6">
        <v>206853</v>
      </c>
      <c r="I3472" s="6">
        <v>100058</v>
      </c>
      <c r="J3472" s="7">
        <v>0.48370000000000002</v>
      </c>
      <c r="K3472" s="6">
        <v>538</v>
      </c>
      <c r="L3472" s="6">
        <v>45150</v>
      </c>
      <c r="M3472" s="6">
        <v>145746</v>
      </c>
    </row>
    <row r="3473" spans="1:13" ht="30" x14ac:dyDescent="0.25">
      <c r="A3473" s="5" t="s">
        <v>381</v>
      </c>
      <c r="B3473" s="5" t="s">
        <v>35</v>
      </c>
      <c r="C3473" s="5" t="s">
        <v>415</v>
      </c>
      <c r="D3473" s="5" t="s">
        <v>9952</v>
      </c>
      <c r="E3473" s="8" t="s">
        <v>9953</v>
      </c>
      <c r="F3473" s="8" t="s">
        <v>783</v>
      </c>
      <c r="G3473" s="5" t="s">
        <v>442</v>
      </c>
      <c r="H3473" s="6">
        <v>180068</v>
      </c>
      <c r="I3473" s="6">
        <v>33217</v>
      </c>
      <c r="J3473" s="7">
        <v>0.1845</v>
      </c>
      <c r="K3473" s="6"/>
      <c r="L3473" s="6">
        <v>43538</v>
      </c>
      <c r="M3473" s="6">
        <v>76755</v>
      </c>
    </row>
    <row r="3474" spans="1:13" ht="45" x14ac:dyDescent="0.25">
      <c r="A3474" s="5" t="s">
        <v>381</v>
      </c>
      <c r="B3474" s="5" t="s">
        <v>35</v>
      </c>
      <c r="C3474" s="5" t="s">
        <v>415</v>
      </c>
      <c r="D3474" s="5" t="s">
        <v>9954</v>
      </c>
      <c r="E3474" s="8" t="s">
        <v>9955</v>
      </c>
      <c r="F3474" s="8" t="s">
        <v>9956</v>
      </c>
      <c r="G3474" s="5" t="s">
        <v>442</v>
      </c>
      <c r="H3474" s="6">
        <v>310310</v>
      </c>
      <c r="I3474" s="6">
        <v>7412</v>
      </c>
      <c r="J3474" s="7">
        <v>2.3900000000000001E-2</v>
      </c>
      <c r="K3474" s="6">
        <v>37170</v>
      </c>
      <c r="L3474" s="6">
        <v>93491</v>
      </c>
      <c r="M3474" s="6">
        <v>138073</v>
      </c>
    </row>
    <row r="3475" spans="1:13" x14ac:dyDescent="0.25">
      <c r="A3475" s="5" t="s">
        <v>381</v>
      </c>
      <c r="B3475" s="5" t="s">
        <v>35</v>
      </c>
      <c r="C3475" s="5" t="s">
        <v>415</v>
      </c>
      <c r="D3475" s="5" t="s">
        <v>9957</v>
      </c>
      <c r="E3475" s="8" t="s">
        <v>9958</v>
      </c>
      <c r="F3475" s="8" t="s">
        <v>696</v>
      </c>
      <c r="G3475" s="5" t="s">
        <v>442</v>
      </c>
      <c r="H3475" s="6">
        <v>190101</v>
      </c>
      <c r="I3475" s="6">
        <v>33910</v>
      </c>
      <c r="J3475" s="7">
        <v>0.1784</v>
      </c>
      <c r="K3475" s="6"/>
      <c r="L3475" s="6">
        <v>63155</v>
      </c>
      <c r="M3475" s="6">
        <v>97065</v>
      </c>
    </row>
    <row r="3476" spans="1:13" ht="30" x14ac:dyDescent="0.25">
      <c r="A3476" s="5" t="s">
        <v>381</v>
      </c>
      <c r="B3476" s="5" t="s">
        <v>35</v>
      </c>
      <c r="C3476" s="5" t="s">
        <v>415</v>
      </c>
      <c r="D3476" s="5" t="s">
        <v>9959</v>
      </c>
      <c r="E3476" s="8" t="s">
        <v>9960</v>
      </c>
      <c r="F3476" s="8" t="s">
        <v>815</v>
      </c>
      <c r="G3476" s="5" t="s">
        <v>442</v>
      </c>
      <c r="H3476" s="6">
        <v>184490</v>
      </c>
      <c r="I3476" s="6">
        <v>39702</v>
      </c>
      <c r="J3476" s="7">
        <v>0.2152</v>
      </c>
      <c r="K3476" s="6"/>
      <c r="L3476" s="6">
        <v>48128</v>
      </c>
      <c r="M3476" s="6">
        <v>87830</v>
      </c>
    </row>
    <row r="3477" spans="1:13" ht="30" x14ac:dyDescent="0.25">
      <c r="A3477" s="5" t="s">
        <v>381</v>
      </c>
      <c r="B3477" s="5" t="s">
        <v>35</v>
      </c>
      <c r="C3477" s="5" t="s">
        <v>415</v>
      </c>
      <c r="D3477" s="5" t="s">
        <v>9961</v>
      </c>
      <c r="E3477" s="8" t="s">
        <v>9962</v>
      </c>
      <c r="F3477" s="8" t="s">
        <v>744</v>
      </c>
      <c r="G3477" s="5" t="s">
        <v>442</v>
      </c>
      <c r="H3477" s="6">
        <v>254803</v>
      </c>
      <c r="I3477" s="6"/>
      <c r="J3477" s="5"/>
      <c r="K3477" s="6"/>
      <c r="L3477" s="6">
        <v>141981</v>
      </c>
      <c r="M3477" s="6">
        <v>141981</v>
      </c>
    </row>
    <row r="3478" spans="1:13" ht="30" x14ac:dyDescent="0.25">
      <c r="A3478" s="5" t="s">
        <v>381</v>
      </c>
      <c r="B3478" s="5" t="s">
        <v>35</v>
      </c>
      <c r="C3478" s="5" t="s">
        <v>415</v>
      </c>
      <c r="D3478" s="5" t="s">
        <v>9963</v>
      </c>
      <c r="E3478" s="8" t="s">
        <v>9964</v>
      </c>
      <c r="F3478" s="8" t="s">
        <v>666</v>
      </c>
      <c r="G3478" s="5" t="s">
        <v>442</v>
      </c>
      <c r="H3478" s="6">
        <v>195220</v>
      </c>
      <c r="I3478" s="6">
        <v>23259</v>
      </c>
      <c r="J3478" s="7">
        <v>0.1191</v>
      </c>
      <c r="K3478" s="6">
        <v>1493</v>
      </c>
      <c r="L3478" s="6">
        <v>55649</v>
      </c>
      <c r="M3478" s="6">
        <v>80401</v>
      </c>
    </row>
    <row r="3479" spans="1:13" x14ac:dyDescent="0.25">
      <c r="A3479" s="5" t="s">
        <v>381</v>
      </c>
      <c r="B3479" s="5" t="s">
        <v>35</v>
      </c>
      <c r="C3479" s="5" t="s">
        <v>415</v>
      </c>
      <c r="D3479" s="5" t="s">
        <v>9965</v>
      </c>
      <c r="E3479" s="8" t="s">
        <v>9966</v>
      </c>
      <c r="F3479" s="8" t="s">
        <v>844</v>
      </c>
      <c r="G3479" s="5" t="s">
        <v>442</v>
      </c>
      <c r="H3479" s="6">
        <v>305426</v>
      </c>
      <c r="I3479" s="6">
        <v>9629</v>
      </c>
      <c r="J3479" s="7">
        <v>3.15E-2</v>
      </c>
      <c r="K3479" s="6">
        <v>37072</v>
      </c>
      <c r="L3479" s="6">
        <v>58022</v>
      </c>
      <c r="M3479" s="6">
        <v>104723</v>
      </c>
    </row>
    <row r="3480" spans="1:13" ht="60" x14ac:dyDescent="0.25">
      <c r="A3480" s="5" t="s">
        <v>381</v>
      </c>
      <c r="B3480" s="5" t="s">
        <v>35</v>
      </c>
      <c r="C3480" s="5" t="s">
        <v>415</v>
      </c>
      <c r="D3480" s="5" t="s">
        <v>9967</v>
      </c>
      <c r="E3480" s="8" t="s">
        <v>9968</v>
      </c>
      <c r="F3480" s="8" t="s">
        <v>868</v>
      </c>
      <c r="G3480" s="5" t="s">
        <v>442</v>
      </c>
      <c r="H3480" s="6">
        <v>306250</v>
      </c>
      <c r="I3480" s="6">
        <v>64945</v>
      </c>
      <c r="J3480" s="7">
        <v>0.21210000000000001</v>
      </c>
      <c r="K3480" s="6"/>
      <c r="L3480" s="6">
        <v>83199</v>
      </c>
      <c r="M3480" s="6">
        <v>148144</v>
      </c>
    </row>
    <row r="3481" spans="1:13" ht="30" x14ac:dyDescent="0.25">
      <c r="A3481" s="5" t="s">
        <v>381</v>
      </c>
      <c r="B3481" s="5" t="s">
        <v>35</v>
      </c>
      <c r="C3481" s="5" t="s">
        <v>415</v>
      </c>
      <c r="D3481" s="5" t="s">
        <v>9969</v>
      </c>
      <c r="E3481" s="8" t="s">
        <v>9970</v>
      </c>
      <c r="F3481" s="8" t="s">
        <v>675</v>
      </c>
      <c r="G3481" s="5" t="s">
        <v>442</v>
      </c>
      <c r="H3481" s="6">
        <v>218281</v>
      </c>
      <c r="I3481" s="6">
        <v>7995</v>
      </c>
      <c r="J3481" s="7">
        <v>3.6600000000000001E-2</v>
      </c>
      <c r="K3481" s="6"/>
      <c r="L3481" s="6">
        <v>54076</v>
      </c>
      <c r="M3481" s="6">
        <v>62071</v>
      </c>
    </row>
    <row r="3482" spans="1:13" ht="45" x14ac:dyDescent="0.25">
      <c r="A3482" s="5" t="s">
        <v>381</v>
      </c>
      <c r="B3482" s="5" t="s">
        <v>35</v>
      </c>
      <c r="C3482" s="5" t="s">
        <v>415</v>
      </c>
      <c r="D3482" s="5" t="s">
        <v>9971</v>
      </c>
      <c r="E3482" s="8" t="s">
        <v>9972</v>
      </c>
      <c r="F3482" s="8" t="s">
        <v>9973</v>
      </c>
      <c r="G3482" s="5" t="s">
        <v>442</v>
      </c>
      <c r="H3482" s="6">
        <v>176963</v>
      </c>
      <c r="I3482" s="6">
        <v>4271</v>
      </c>
      <c r="J3482" s="7">
        <v>2.41E-2</v>
      </c>
      <c r="K3482" s="6">
        <v>5632</v>
      </c>
      <c r="L3482" s="6">
        <v>49350</v>
      </c>
      <c r="M3482" s="6">
        <v>59253</v>
      </c>
    </row>
    <row r="3483" spans="1:13" ht="30" x14ac:dyDescent="0.25">
      <c r="A3483" s="5" t="s">
        <v>381</v>
      </c>
      <c r="B3483" s="5" t="s">
        <v>35</v>
      </c>
      <c r="C3483" s="5" t="s">
        <v>415</v>
      </c>
      <c r="D3483" s="5" t="s">
        <v>9974</v>
      </c>
      <c r="E3483" s="8" t="s">
        <v>9975</v>
      </c>
      <c r="F3483" s="8" t="s">
        <v>9976</v>
      </c>
      <c r="G3483" s="5" t="s">
        <v>442</v>
      </c>
      <c r="H3483" s="6">
        <v>306230</v>
      </c>
      <c r="I3483" s="6">
        <v>33890</v>
      </c>
      <c r="J3483" s="7">
        <v>0.11070000000000001</v>
      </c>
      <c r="K3483" s="6">
        <v>22477</v>
      </c>
      <c r="L3483" s="6">
        <v>96250</v>
      </c>
      <c r="M3483" s="6">
        <v>152617</v>
      </c>
    </row>
    <row r="3484" spans="1:13" ht="45" x14ac:dyDescent="0.25">
      <c r="A3484" s="5" t="s">
        <v>381</v>
      </c>
      <c r="B3484" s="5" t="s">
        <v>35</v>
      </c>
      <c r="C3484" s="5" t="s">
        <v>415</v>
      </c>
      <c r="D3484" s="5" t="s">
        <v>9977</v>
      </c>
      <c r="E3484" s="8" t="s">
        <v>9978</v>
      </c>
      <c r="F3484" s="8" t="s">
        <v>678</v>
      </c>
      <c r="G3484" s="5" t="s">
        <v>442</v>
      </c>
      <c r="H3484" s="6">
        <v>222705</v>
      </c>
      <c r="I3484" s="6">
        <v>11899</v>
      </c>
      <c r="J3484" s="7">
        <v>5.3400000000000003E-2</v>
      </c>
      <c r="K3484" s="6">
        <v>5940</v>
      </c>
      <c r="L3484" s="6">
        <v>67458</v>
      </c>
      <c r="M3484" s="6">
        <v>85297</v>
      </c>
    </row>
    <row r="3485" spans="1:13" x14ac:dyDescent="0.25">
      <c r="A3485" s="5" t="s">
        <v>381</v>
      </c>
      <c r="B3485" s="5" t="s">
        <v>35</v>
      </c>
      <c r="C3485" s="5" t="s">
        <v>415</v>
      </c>
      <c r="D3485" s="5" t="s">
        <v>9979</v>
      </c>
      <c r="E3485" s="8" t="s">
        <v>9980</v>
      </c>
      <c r="F3485" s="8" t="s">
        <v>850</v>
      </c>
      <c r="G3485" s="5" t="s">
        <v>442</v>
      </c>
      <c r="H3485" s="6">
        <v>178128</v>
      </c>
      <c r="I3485" s="6">
        <v>13176</v>
      </c>
      <c r="J3485" s="7">
        <v>7.3999999999999996E-2</v>
      </c>
      <c r="K3485" s="6"/>
      <c r="L3485" s="6">
        <v>42292</v>
      </c>
      <c r="M3485" s="6">
        <v>55468</v>
      </c>
    </row>
    <row r="3486" spans="1:13" x14ac:dyDescent="0.25">
      <c r="A3486" s="5" t="s">
        <v>381</v>
      </c>
      <c r="B3486" s="5" t="s">
        <v>35</v>
      </c>
      <c r="C3486" s="5" t="s">
        <v>415</v>
      </c>
      <c r="D3486" s="5" t="s">
        <v>9981</v>
      </c>
      <c r="E3486" s="8" t="s">
        <v>9982</v>
      </c>
      <c r="F3486" s="8" t="s">
        <v>806</v>
      </c>
      <c r="G3486" s="5" t="s">
        <v>442</v>
      </c>
      <c r="H3486" s="6">
        <v>239685</v>
      </c>
      <c r="I3486" s="6">
        <v>3870</v>
      </c>
      <c r="J3486" s="7">
        <v>1.61E-2</v>
      </c>
      <c r="K3486" s="6"/>
      <c r="L3486" s="6">
        <v>84786</v>
      </c>
      <c r="M3486" s="6">
        <v>88656</v>
      </c>
    </row>
    <row r="3487" spans="1:13" ht="60" x14ac:dyDescent="0.25">
      <c r="A3487" s="5" t="s">
        <v>381</v>
      </c>
      <c r="B3487" s="5" t="s">
        <v>35</v>
      </c>
      <c r="C3487" s="5" t="s">
        <v>415</v>
      </c>
      <c r="D3487" s="5" t="s">
        <v>9983</v>
      </c>
      <c r="E3487" s="8" t="s">
        <v>9984</v>
      </c>
      <c r="F3487" s="8" t="s">
        <v>9985</v>
      </c>
      <c r="G3487" s="5" t="s">
        <v>442</v>
      </c>
      <c r="H3487" s="6">
        <v>318775</v>
      </c>
      <c r="I3487" s="6">
        <v>15883</v>
      </c>
      <c r="J3487" s="7">
        <v>4.9799999999999997E-2</v>
      </c>
      <c r="K3487" s="6">
        <v>21296</v>
      </c>
      <c r="L3487" s="6">
        <v>39388</v>
      </c>
      <c r="M3487" s="6">
        <v>76567</v>
      </c>
    </row>
    <row r="3488" spans="1:13" ht="45" x14ac:dyDescent="0.25">
      <c r="A3488" s="5" t="s">
        <v>381</v>
      </c>
      <c r="B3488" s="5" t="s">
        <v>35</v>
      </c>
      <c r="C3488" s="5" t="s">
        <v>415</v>
      </c>
      <c r="D3488" s="5" t="s">
        <v>9986</v>
      </c>
      <c r="E3488" s="8" t="s">
        <v>9987</v>
      </c>
      <c r="F3488" s="8" t="s">
        <v>9988</v>
      </c>
      <c r="G3488" s="5" t="s">
        <v>442</v>
      </c>
      <c r="H3488" s="6">
        <v>175013</v>
      </c>
      <c r="I3488" s="6">
        <v>21663</v>
      </c>
      <c r="J3488" s="7">
        <v>0.12379999999999999</v>
      </c>
      <c r="K3488" s="6">
        <v>2431</v>
      </c>
      <c r="L3488" s="6">
        <v>46462</v>
      </c>
      <c r="M3488" s="6">
        <v>70556</v>
      </c>
    </row>
    <row r="3489" spans="1:13" x14ac:dyDescent="0.25">
      <c r="A3489" s="5" t="s">
        <v>381</v>
      </c>
      <c r="B3489" s="5" t="s">
        <v>35</v>
      </c>
      <c r="C3489" s="5" t="s">
        <v>415</v>
      </c>
      <c r="D3489" s="5" t="s">
        <v>9989</v>
      </c>
      <c r="E3489" s="8" t="s">
        <v>9990</v>
      </c>
      <c r="F3489" s="8" t="s">
        <v>9991</v>
      </c>
      <c r="G3489" s="5" t="s">
        <v>442</v>
      </c>
      <c r="H3489" s="6">
        <v>285892</v>
      </c>
      <c r="I3489" s="6"/>
      <c r="J3489" s="5"/>
      <c r="K3489" s="6"/>
      <c r="L3489" s="6">
        <v>106000</v>
      </c>
      <c r="M3489" s="6">
        <v>106000</v>
      </c>
    </row>
    <row r="3490" spans="1:13" ht="45" x14ac:dyDescent="0.25">
      <c r="A3490" s="5" t="s">
        <v>381</v>
      </c>
      <c r="B3490" s="5" t="s">
        <v>35</v>
      </c>
      <c r="C3490" s="5" t="s">
        <v>415</v>
      </c>
      <c r="D3490" s="5" t="s">
        <v>9992</v>
      </c>
      <c r="E3490" s="8" t="s">
        <v>388</v>
      </c>
      <c r="F3490" s="8" t="s">
        <v>9993</v>
      </c>
      <c r="G3490" s="5" t="s">
        <v>442</v>
      </c>
      <c r="H3490" s="6">
        <v>175846</v>
      </c>
      <c r="I3490" s="6"/>
      <c r="J3490" s="5"/>
      <c r="K3490" s="6"/>
      <c r="L3490" s="6"/>
      <c r="M3490" s="6"/>
    </row>
    <row r="3491" spans="1:13" x14ac:dyDescent="0.25">
      <c r="A3491" s="5" t="s">
        <v>381</v>
      </c>
      <c r="B3491" s="5" t="s">
        <v>35</v>
      </c>
      <c r="C3491" s="5" t="s">
        <v>415</v>
      </c>
      <c r="D3491" s="5" t="s">
        <v>9994</v>
      </c>
      <c r="E3491" s="8" t="s">
        <v>9995</v>
      </c>
      <c r="F3491" s="8" t="s">
        <v>9996</v>
      </c>
      <c r="G3491" s="5" t="s">
        <v>442</v>
      </c>
      <c r="H3491" s="6">
        <v>315000</v>
      </c>
      <c r="I3491" s="6">
        <v>36175</v>
      </c>
      <c r="J3491" s="7">
        <v>0.1148</v>
      </c>
      <c r="K3491" s="6"/>
      <c r="L3491" s="6">
        <v>80876</v>
      </c>
      <c r="M3491" s="6">
        <v>117051</v>
      </c>
    </row>
    <row r="3492" spans="1:13" ht="30" x14ac:dyDescent="0.25">
      <c r="A3492" s="5" t="s">
        <v>381</v>
      </c>
      <c r="B3492" s="5" t="s">
        <v>35</v>
      </c>
      <c r="C3492" s="5" t="s">
        <v>415</v>
      </c>
      <c r="D3492" s="5" t="s">
        <v>9997</v>
      </c>
      <c r="E3492" s="8" t="s">
        <v>9998</v>
      </c>
      <c r="F3492" s="8" t="s">
        <v>9999</v>
      </c>
      <c r="G3492" s="5" t="s">
        <v>442</v>
      </c>
      <c r="H3492" s="6">
        <v>248505</v>
      </c>
      <c r="I3492" s="6"/>
      <c r="J3492" s="5"/>
      <c r="K3492" s="6"/>
      <c r="L3492" s="6"/>
      <c r="M3492" s="6"/>
    </row>
    <row r="3493" spans="1:13" ht="30" x14ac:dyDescent="0.25">
      <c r="A3493" s="5" t="s">
        <v>381</v>
      </c>
      <c r="B3493" s="5" t="s">
        <v>35</v>
      </c>
      <c r="C3493" s="5" t="s">
        <v>415</v>
      </c>
      <c r="D3493" s="5" t="s">
        <v>10000</v>
      </c>
      <c r="E3493" s="8" t="s">
        <v>10001</v>
      </c>
      <c r="F3493" s="8" t="s">
        <v>10002</v>
      </c>
      <c r="G3493" s="5" t="s">
        <v>442</v>
      </c>
      <c r="H3493" s="6">
        <v>277978</v>
      </c>
      <c r="I3493" s="6"/>
      <c r="J3493" s="5"/>
      <c r="K3493" s="6"/>
      <c r="L3493" s="6">
        <v>66071</v>
      </c>
      <c r="M3493" s="6">
        <v>66071</v>
      </c>
    </row>
    <row r="3494" spans="1:13" ht="45" x14ac:dyDescent="0.25">
      <c r="A3494" s="5" t="s">
        <v>381</v>
      </c>
      <c r="B3494" s="5" t="s">
        <v>35</v>
      </c>
      <c r="C3494" s="5" t="s">
        <v>415</v>
      </c>
      <c r="D3494" s="5" t="s">
        <v>10003</v>
      </c>
      <c r="E3494" s="8" t="s">
        <v>10004</v>
      </c>
      <c r="F3494" s="8" t="s">
        <v>10002</v>
      </c>
      <c r="G3494" s="5" t="s">
        <v>442</v>
      </c>
      <c r="H3494" s="6">
        <v>243235</v>
      </c>
      <c r="I3494" s="6"/>
      <c r="J3494" s="5"/>
      <c r="K3494" s="6"/>
      <c r="L3494" s="6">
        <v>25270</v>
      </c>
      <c r="M3494" s="6">
        <v>25270</v>
      </c>
    </row>
    <row r="3495" spans="1:13" ht="45" x14ac:dyDescent="0.25">
      <c r="A3495" s="5" t="s">
        <v>381</v>
      </c>
      <c r="B3495" s="5" t="s">
        <v>35</v>
      </c>
      <c r="C3495" s="5" t="s">
        <v>415</v>
      </c>
      <c r="D3495" s="5" t="s">
        <v>10005</v>
      </c>
      <c r="E3495" s="8" t="s">
        <v>10006</v>
      </c>
      <c r="F3495" s="8" t="s">
        <v>669</v>
      </c>
      <c r="G3495" s="5" t="s">
        <v>442</v>
      </c>
      <c r="H3495" s="6">
        <v>204135</v>
      </c>
      <c r="I3495" s="6"/>
      <c r="J3495" s="5"/>
      <c r="K3495" s="6"/>
      <c r="L3495" s="6">
        <v>47267</v>
      </c>
      <c r="M3495" s="6">
        <v>47267</v>
      </c>
    </row>
    <row r="3496" spans="1:13" ht="45" x14ac:dyDescent="0.25">
      <c r="A3496" s="5" t="s">
        <v>381</v>
      </c>
      <c r="B3496" s="5" t="s">
        <v>35</v>
      </c>
      <c r="C3496" s="5" t="s">
        <v>415</v>
      </c>
      <c r="D3496" s="5" t="s">
        <v>10007</v>
      </c>
      <c r="E3496" s="8" t="s">
        <v>10008</v>
      </c>
      <c r="F3496" s="8" t="s">
        <v>10009</v>
      </c>
      <c r="G3496" s="5" t="s">
        <v>442</v>
      </c>
      <c r="H3496" s="6">
        <v>416076</v>
      </c>
      <c r="I3496" s="6"/>
      <c r="J3496" s="5"/>
      <c r="K3496" s="6"/>
      <c r="L3496" s="6"/>
      <c r="M3496" s="6"/>
    </row>
    <row r="3497" spans="1:13" ht="60" x14ac:dyDescent="0.25">
      <c r="A3497" s="5" t="s">
        <v>381</v>
      </c>
      <c r="B3497" s="5" t="s">
        <v>35</v>
      </c>
      <c r="C3497" s="5" t="s">
        <v>415</v>
      </c>
      <c r="D3497" s="5" t="s">
        <v>10010</v>
      </c>
      <c r="E3497" s="8" t="s">
        <v>10011</v>
      </c>
      <c r="F3497" s="8" t="s">
        <v>10012</v>
      </c>
      <c r="G3497" s="5" t="s">
        <v>442</v>
      </c>
      <c r="H3497" s="6">
        <v>258265</v>
      </c>
      <c r="I3497" s="6"/>
      <c r="J3497" s="5"/>
      <c r="K3497" s="6"/>
      <c r="L3497" s="6">
        <v>66922</v>
      </c>
      <c r="M3497" s="6">
        <v>66922</v>
      </c>
    </row>
    <row r="3498" spans="1:13" ht="30" x14ac:dyDescent="0.25">
      <c r="A3498" s="5" t="s">
        <v>381</v>
      </c>
      <c r="B3498" s="5" t="s">
        <v>35</v>
      </c>
      <c r="C3498" s="5" t="s">
        <v>415</v>
      </c>
      <c r="D3498" s="5" t="s">
        <v>10013</v>
      </c>
      <c r="E3498" s="8" t="s">
        <v>10014</v>
      </c>
      <c r="F3498" s="8" t="s">
        <v>9840</v>
      </c>
      <c r="G3498" s="5" t="s">
        <v>442</v>
      </c>
      <c r="H3498" s="6">
        <v>290474</v>
      </c>
      <c r="I3498" s="6"/>
      <c r="J3498" s="5"/>
      <c r="K3498" s="6"/>
      <c r="L3498" s="6"/>
      <c r="M3498" s="6"/>
    </row>
    <row r="3499" spans="1:13" x14ac:dyDescent="0.25">
      <c r="A3499" s="5" t="s">
        <v>381</v>
      </c>
      <c r="B3499" s="5" t="s">
        <v>35</v>
      </c>
      <c r="C3499" s="5" t="s">
        <v>415</v>
      </c>
      <c r="D3499" s="5" t="s">
        <v>10015</v>
      </c>
      <c r="E3499" s="8" t="s">
        <v>10016</v>
      </c>
      <c r="F3499" s="8" t="s">
        <v>10017</v>
      </c>
      <c r="G3499" s="5" t="s">
        <v>442</v>
      </c>
      <c r="H3499" s="6">
        <v>350000</v>
      </c>
      <c r="I3499" s="6"/>
      <c r="J3499" s="5"/>
      <c r="K3499" s="6"/>
      <c r="L3499" s="6">
        <v>88360</v>
      </c>
      <c r="M3499" s="6">
        <v>88360</v>
      </c>
    </row>
    <row r="3500" spans="1:13" ht="30" x14ac:dyDescent="0.25">
      <c r="A3500" s="5" t="s">
        <v>381</v>
      </c>
      <c r="B3500" s="5" t="s">
        <v>35</v>
      </c>
      <c r="C3500" s="5" t="s">
        <v>418</v>
      </c>
      <c r="D3500" s="5" t="s">
        <v>10018</v>
      </c>
      <c r="E3500" s="8" t="s">
        <v>10019</v>
      </c>
      <c r="F3500" s="8" t="s">
        <v>10020</v>
      </c>
      <c r="G3500" s="5" t="s">
        <v>442</v>
      </c>
      <c r="H3500" s="6">
        <v>257438</v>
      </c>
      <c r="I3500" s="6"/>
      <c r="J3500" s="5"/>
      <c r="K3500" s="6">
        <v>4220</v>
      </c>
      <c r="L3500" s="6"/>
      <c r="M3500" s="6">
        <v>4220</v>
      </c>
    </row>
    <row r="3501" spans="1:13" ht="45" x14ac:dyDescent="0.25">
      <c r="A3501" s="5" t="s">
        <v>381</v>
      </c>
      <c r="B3501" s="5" t="s">
        <v>35</v>
      </c>
      <c r="C3501" s="5" t="s">
        <v>418</v>
      </c>
      <c r="D3501" s="5" t="s">
        <v>10021</v>
      </c>
      <c r="E3501" s="8" t="s">
        <v>10022</v>
      </c>
      <c r="F3501" s="8" t="s">
        <v>9296</v>
      </c>
      <c r="G3501" s="5" t="s">
        <v>442</v>
      </c>
      <c r="H3501" s="6">
        <v>71745</v>
      </c>
      <c r="I3501" s="6">
        <v>12661</v>
      </c>
      <c r="J3501" s="7">
        <v>0.17649999999999999</v>
      </c>
      <c r="K3501" s="6">
        <v>8441</v>
      </c>
      <c r="L3501" s="6">
        <v>14000</v>
      </c>
      <c r="M3501" s="6">
        <v>35102</v>
      </c>
    </row>
    <row r="3502" spans="1:13" ht="45" x14ac:dyDescent="0.25">
      <c r="A3502" s="5" t="s">
        <v>381</v>
      </c>
      <c r="B3502" s="5" t="s">
        <v>35</v>
      </c>
      <c r="C3502" s="5" t="s">
        <v>418</v>
      </c>
      <c r="D3502" s="5" t="s">
        <v>10023</v>
      </c>
      <c r="E3502" s="8" t="s">
        <v>10024</v>
      </c>
      <c r="F3502" s="8" t="s">
        <v>10025</v>
      </c>
      <c r="G3502" s="5" t="s">
        <v>442</v>
      </c>
      <c r="H3502" s="6">
        <v>135050</v>
      </c>
      <c r="I3502" s="6"/>
      <c r="J3502" s="5"/>
      <c r="K3502" s="6"/>
      <c r="L3502" s="6"/>
      <c r="M3502" s="6"/>
    </row>
    <row r="3503" spans="1:13" ht="30" x14ac:dyDescent="0.25">
      <c r="A3503" s="5" t="s">
        <v>381</v>
      </c>
      <c r="B3503" s="5" t="s">
        <v>35</v>
      </c>
      <c r="C3503" s="5" t="s">
        <v>418</v>
      </c>
      <c r="D3503" s="5" t="s">
        <v>10026</v>
      </c>
      <c r="E3503" s="8" t="s">
        <v>10027</v>
      </c>
      <c r="F3503" s="8" t="s">
        <v>10028</v>
      </c>
      <c r="G3503" s="5" t="s">
        <v>442</v>
      </c>
      <c r="H3503" s="6">
        <v>130829</v>
      </c>
      <c r="I3503" s="6"/>
      <c r="J3503" s="5"/>
      <c r="K3503" s="6"/>
      <c r="L3503" s="6">
        <v>17850</v>
      </c>
      <c r="M3503" s="6">
        <v>17850</v>
      </c>
    </row>
    <row r="3504" spans="1:13" ht="30" x14ac:dyDescent="0.25">
      <c r="A3504" s="5" t="s">
        <v>381</v>
      </c>
      <c r="B3504" s="5" t="s">
        <v>35</v>
      </c>
      <c r="C3504" s="5" t="s">
        <v>418</v>
      </c>
      <c r="D3504" s="5" t="s">
        <v>10029</v>
      </c>
      <c r="E3504" s="8" t="s">
        <v>10030</v>
      </c>
      <c r="F3504" s="8" t="s">
        <v>10031</v>
      </c>
      <c r="G3504" s="5" t="s">
        <v>442</v>
      </c>
      <c r="H3504" s="6">
        <v>211015</v>
      </c>
      <c r="I3504" s="6"/>
      <c r="J3504" s="5"/>
      <c r="K3504" s="6"/>
      <c r="L3504" s="6"/>
      <c r="M3504" s="6"/>
    </row>
    <row r="3505" spans="1:13" ht="30" x14ac:dyDescent="0.25">
      <c r="A3505" s="5" t="s">
        <v>381</v>
      </c>
      <c r="B3505" s="5" t="s">
        <v>35</v>
      </c>
      <c r="C3505" s="5" t="s">
        <v>418</v>
      </c>
      <c r="D3505" s="5" t="s">
        <v>10032</v>
      </c>
      <c r="E3505" s="8" t="s">
        <v>10033</v>
      </c>
      <c r="F3505" s="8" t="s">
        <v>9375</v>
      </c>
      <c r="G3505" s="5" t="s">
        <v>442</v>
      </c>
      <c r="H3505" s="6">
        <v>139270</v>
      </c>
      <c r="I3505" s="6"/>
      <c r="J3505" s="5"/>
      <c r="K3505" s="6"/>
      <c r="L3505" s="6">
        <v>71745</v>
      </c>
      <c r="M3505" s="6">
        <v>71745</v>
      </c>
    </row>
    <row r="3506" spans="1:13" ht="30" x14ac:dyDescent="0.25">
      <c r="A3506" s="5" t="s">
        <v>381</v>
      </c>
      <c r="B3506" s="5" t="s">
        <v>35</v>
      </c>
      <c r="C3506" s="5" t="s">
        <v>418</v>
      </c>
      <c r="D3506" s="5" t="s">
        <v>10034</v>
      </c>
      <c r="E3506" s="8" t="s">
        <v>10035</v>
      </c>
      <c r="F3506" s="8" t="s">
        <v>10036</v>
      </c>
      <c r="G3506" s="5" t="s">
        <v>442</v>
      </c>
      <c r="H3506" s="6">
        <v>438911</v>
      </c>
      <c r="I3506" s="6"/>
      <c r="J3506" s="5"/>
      <c r="K3506" s="6"/>
      <c r="L3506" s="6">
        <v>35873</v>
      </c>
      <c r="M3506" s="6">
        <v>35873</v>
      </c>
    </row>
    <row r="3507" spans="1:13" ht="30" x14ac:dyDescent="0.25">
      <c r="A3507" s="5" t="s">
        <v>381</v>
      </c>
      <c r="B3507" s="5" t="s">
        <v>35</v>
      </c>
      <c r="C3507" s="5" t="s">
        <v>418</v>
      </c>
      <c r="D3507" s="5" t="s">
        <v>10037</v>
      </c>
      <c r="E3507" s="8" t="s">
        <v>10038</v>
      </c>
      <c r="F3507" s="8" t="s">
        <v>10039</v>
      </c>
      <c r="G3507" s="5" t="s">
        <v>442</v>
      </c>
      <c r="H3507" s="6">
        <v>101287</v>
      </c>
      <c r="I3507" s="6"/>
      <c r="J3507" s="5"/>
      <c r="K3507" s="6"/>
      <c r="L3507" s="6">
        <v>8441</v>
      </c>
      <c r="M3507" s="6">
        <v>8441</v>
      </c>
    </row>
    <row r="3508" spans="1:13" ht="30" x14ac:dyDescent="0.25">
      <c r="A3508" s="5" t="s">
        <v>381</v>
      </c>
      <c r="B3508" s="5" t="s">
        <v>35</v>
      </c>
      <c r="C3508" s="5" t="s">
        <v>418</v>
      </c>
      <c r="D3508" s="5" t="s">
        <v>10040</v>
      </c>
      <c r="E3508" s="8" t="s">
        <v>10041</v>
      </c>
      <c r="F3508" s="8" t="s">
        <v>10042</v>
      </c>
      <c r="G3508" s="5" t="s">
        <v>442</v>
      </c>
      <c r="H3508" s="6">
        <v>337624</v>
      </c>
      <c r="I3508" s="6"/>
      <c r="J3508" s="5"/>
      <c r="K3508" s="6"/>
      <c r="L3508" s="6">
        <v>12661</v>
      </c>
      <c r="M3508" s="6">
        <v>12661</v>
      </c>
    </row>
    <row r="3509" spans="1:13" ht="45" x14ac:dyDescent="0.25">
      <c r="A3509" s="5" t="s">
        <v>381</v>
      </c>
      <c r="B3509" s="5" t="s">
        <v>35</v>
      </c>
      <c r="C3509" s="5" t="s">
        <v>418</v>
      </c>
      <c r="D3509" s="5" t="s">
        <v>10043</v>
      </c>
      <c r="E3509" s="8" t="s">
        <v>10044</v>
      </c>
      <c r="F3509" s="8" t="s">
        <v>10045</v>
      </c>
      <c r="G3509" s="5" t="s">
        <v>442</v>
      </c>
      <c r="H3509" s="6">
        <v>291201</v>
      </c>
      <c r="I3509" s="6">
        <v>4220</v>
      </c>
      <c r="J3509" s="7">
        <v>1.4500000000000001E-2</v>
      </c>
      <c r="K3509" s="6">
        <v>4220</v>
      </c>
      <c r="L3509" s="6">
        <v>21102</v>
      </c>
      <c r="M3509" s="6">
        <v>29543</v>
      </c>
    </row>
    <row r="3510" spans="1:13" ht="30" x14ac:dyDescent="0.25">
      <c r="A3510" s="5" t="s">
        <v>381</v>
      </c>
      <c r="B3510" s="5" t="s">
        <v>35</v>
      </c>
      <c r="C3510" s="5" t="s">
        <v>418</v>
      </c>
      <c r="D3510" s="5" t="s">
        <v>10046</v>
      </c>
      <c r="E3510" s="8" t="s">
        <v>10047</v>
      </c>
      <c r="F3510" s="8" t="s">
        <v>10048</v>
      </c>
      <c r="G3510" s="5" t="s">
        <v>442</v>
      </c>
      <c r="H3510" s="6">
        <v>105508</v>
      </c>
      <c r="I3510" s="6"/>
      <c r="J3510" s="5"/>
      <c r="K3510" s="6"/>
      <c r="L3510" s="6">
        <v>8400</v>
      </c>
      <c r="M3510" s="6">
        <v>8400</v>
      </c>
    </row>
    <row r="3511" spans="1:13" ht="30" x14ac:dyDescent="0.25">
      <c r="A3511" s="5" t="s">
        <v>381</v>
      </c>
      <c r="B3511" s="5" t="s">
        <v>35</v>
      </c>
      <c r="C3511" s="5" t="s">
        <v>418</v>
      </c>
      <c r="D3511" s="5" t="s">
        <v>10049</v>
      </c>
      <c r="E3511" s="8" t="s">
        <v>10050</v>
      </c>
      <c r="F3511" s="8" t="s">
        <v>10051</v>
      </c>
      <c r="G3511" s="5" t="s">
        <v>442</v>
      </c>
      <c r="H3511" s="6">
        <v>118168</v>
      </c>
      <c r="I3511" s="6"/>
      <c r="J3511" s="5"/>
      <c r="K3511" s="6"/>
      <c r="L3511" s="6">
        <v>7000</v>
      </c>
      <c r="M3511" s="6">
        <v>7000</v>
      </c>
    </row>
    <row r="3512" spans="1:13" ht="45" x14ac:dyDescent="0.25">
      <c r="A3512" s="5" t="s">
        <v>381</v>
      </c>
      <c r="B3512" s="5" t="s">
        <v>35</v>
      </c>
      <c r="C3512" s="5" t="s">
        <v>418</v>
      </c>
      <c r="D3512" s="5" t="s">
        <v>10052</v>
      </c>
      <c r="E3512" s="8" t="s">
        <v>10053</v>
      </c>
      <c r="F3512" s="8" t="s">
        <v>10054</v>
      </c>
      <c r="G3512" s="5" t="s">
        <v>442</v>
      </c>
      <c r="H3512" s="6">
        <v>316523</v>
      </c>
      <c r="I3512" s="6">
        <v>25322</v>
      </c>
      <c r="J3512" s="7">
        <v>0.08</v>
      </c>
      <c r="K3512" s="6"/>
      <c r="L3512" s="6">
        <v>16881</v>
      </c>
      <c r="M3512" s="6">
        <v>42203</v>
      </c>
    </row>
    <row r="3513" spans="1:13" ht="30" x14ac:dyDescent="0.25">
      <c r="A3513" s="5" t="s">
        <v>381</v>
      </c>
      <c r="B3513" s="5" t="s">
        <v>35</v>
      </c>
      <c r="C3513" s="5" t="s">
        <v>418</v>
      </c>
      <c r="D3513" s="5" t="s">
        <v>10055</v>
      </c>
      <c r="E3513" s="8" t="s">
        <v>10056</v>
      </c>
      <c r="F3513" s="8" t="s">
        <v>10057</v>
      </c>
      <c r="G3513" s="5" t="s">
        <v>442</v>
      </c>
      <c r="H3513" s="6">
        <v>194134</v>
      </c>
      <c r="I3513" s="6"/>
      <c r="J3513" s="5"/>
      <c r="K3513" s="6"/>
      <c r="L3513" s="6"/>
      <c r="M3513" s="6"/>
    </row>
    <row r="3514" spans="1:13" x14ac:dyDescent="0.25">
      <c r="A3514" s="5" t="s">
        <v>381</v>
      </c>
      <c r="B3514" s="5" t="s">
        <v>35</v>
      </c>
      <c r="C3514" s="5" t="s">
        <v>418</v>
      </c>
      <c r="D3514" s="5" t="s">
        <v>10058</v>
      </c>
      <c r="E3514" s="8" t="s">
        <v>10059</v>
      </c>
      <c r="F3514" s="8" t="s">
        <v>10060</v>
      </c>
      <c r="G3514" s="5" t="s">
        <v>442</v>
      </c>
      <c r="H3514" s="6">
        <v>303862</v>
      </c>
      <c r="I3514" s="6"/>
      <c r="J3514" s="5"/>
      <c r="K3514" s="6">
        <v>8441</v>
      </c>
      <c r="L3514" s="6">
        <v>12661</v>
      </c>
      <c r="M3514" s="6">
        <v>21102</v>
      </c>
    </row>
    <row r="3515" spans="1:13" ht="30" x14ac:dyDescent="0.25">
      <c r="A3515" s="5" t="s">
        <v>381</v>
      </c>
      <c r="B3515" s="5" t="s">
        <v>35</v>
      </c>
      <c r="C3515" s="5" t="s">
        <v>418</v>
      </c>
      <c r="D3515" s="5" t="s">
        <v>10061</v>
      </c>
      <c r="E3515" s="8" t="s">
        <v>10062</v>
      </c>
      <c r="F3515" s="8" t="s">
        <v>10063</v>
      </c>
      <c r="G3515" s="5" t="s">
        <v>442</v>
      </c>
      <c r="H3515" s="6">
        <v>88626</v>
      </c>
      <c r="I3515" s="6"/>
      <c r="J3515" s="5"/>
      <c r="K3515" s="6"/>
      <c r="L3515" s="6"/>
      <c r="M3515" s="6"/>
    </row>
    <row r="3516" spans="1:13" ht="30" x14ac:dyDescent="0.25">
      <c r="A3516" s="5" t="s">
        <v>381</v>
      </c>
      <c r="B3516" s="5" t="s">
        <v>35</v>
      </c>
      <c r="C3516" s="5" t="s">
        <v>418</v>
      </c>
      <c r="D3516" s="5" t="s">
        <v>10064</v>
      </c>
      <c r="E3516" s="8" t="s">
        <v>10065</v>
      </c>
      <c r="F3516" s="8" t="s">
        <v>10066</v>
      </c>
      <c r="G3516" s="5" t="s">
        <v>442</v>
      </c>
      <c r="H3516" s="6">
        <v>248998</v>
      </c>
      <c r="I3516" s="6">
        <v>4220</v>
      </c>
      <c r="J3516" s="7">
        <v>1.6899999999999998E-2</v>
      </c>
      <c r="K3516" s="6"/>
      <c r="L3516" s="6">
        <v>97067</v>
      </c>
      <c r="M3516" s="6">
        <v>101287</v>
      </c>
    </row>
    <row r="3517" spans="1:13" x14ac:dyDescent="0.25">
      <c r="A3517" s="5" t="s">
        <v>381</v>
      </c>
      <c r="B3517" s="5" t="s">
        <v>35</v>
      </c>
      <c r="C3517" s="5" t="s">
        <v>418</v>
      </c>
      <c r="D3517" s="5" t="s">
        <v>10067</v>
      </c>
      <c r="E3517" s="8" t="s">
        <v>10068</v>
      </c>
      <c r="F3517" s="8" t="s">
        <v>10069</v>
      </c>
      <c r="G3517" s="5" t="s">
        <v>442</v>
      </c>
      <c r="H3517" s="6">
        <v>232117</v>
      </c>
      <c r="I3517" s="6"/>
      <c r="J3517" s="5"/>
      <c r="K3517" s="6"/>
      <c r="L3517" s="6">
        <v>63305</v>
      </c>
      <c r="M3517" s="6">
        <v>63305</v>
      </c>
    </row>
    <row r="3518" spans="1:13" ht="30" x14ac:dyDescent="0.25">
      <c r="A3518" s="5" t="s">
        <v>381</v>
      </c>
      <c r="B3518" s="5" t="s">
        <v>35</v>
      </c>
      <c r="C3518" s="5" t="s">
        <v>418</v>
      </c>
      <c r="D3518" s="5" t="s">
        <v>10070</v>
      </c>
      <c r="E3518" s="8" t="s">
        <v>10071</v>
      </c>
      <c r="F3518" s="8" t="s">
        <v>10072</v>
      </c>
      <c r="G3518" s="5" t="s">
        <v>442</v>
      </c>
      <c r="H3518" s="6">
        <v>173032</v>
      </c>
      <c r="I3518" s="6"/>
      <c r="J3518" s="5"/>
      <c r="K3518" s="6"/>
      <c r="L3518" s="6">
        <v>65414</v>
      </c>
      <c r="M3518" s="6">
        <v>65414</v>
      </c>
    </row>
    <row r="3519" spans="1:13" ht="30" x14ac:dyDescent="0.25">
      <c r="A3519" s="5" t="s">
        <v>381</v>
      </c>
      <c r="B3519" s="5" t="s">
        <v>35</v>
      </c>
      <c r="C3519" s="5" t="s">
        <v>418</v>
      </c>
      <c r="D3519" s="5" t="s">
        <v>10073</v>
      </c>
      <c r="E3519" s="8" t="s">
        <v>10074</v>
      </c>
      <c r="F3519" s="8" t="s">
        <v>10075</v>
      </c>
      <c r="G3519" s="5" t="s">
        <v>442</v>
      </c>
      <c r="H3519" s="6">
        <v>227896</v>
      </c>
      <c r="I3519" s="6">
        <v>4220</v>
      </c>
      <c r="J3519" s="7">
        <v>1.8499999999999999E-2</v>
      </c>
      <c r="K3519" s="6"/>
      <c r="L3519" s="6">
        <v>8441</v>
      </c>
      <c r="M3519" s="6">
        <v>12661</v>
      </c>
    </row>
    <row r="3520" spans="1:13" ht="30" x14ac:dyDescent="0.25">
      <c r="A3520" s="5" t="s">
        <v>381</v>
      </c>
      <c r="B3520" s="5" t="s">
        <v>35</v>
      </c>
      <c r="C3520" s="5" t="s">
        <v>418</v>
      </c>
      <c r="D3520" s="5" t="s">
        <v>10076</v>
      </c>
      <c r="E3520" s="8" t="s">
        <v>10077</v>
      </c>
      <c r="F3520" s="8" t="s">
        <v>10078</v>
      </c>
      <c r="G3520" s="5" t="s">
        <v>442</v>
      </c>
      <c r="H3520" s="6">
        <v>160371</v>
      </c>
      <c r="I3520" s="6"/>
      <c r="J3520" s="5"/>
      <c r="K3520" s="6"/>
      <c r="L3520" s="6"/>
      <c r="M3520" s="6"/>
    </row>
    <row r="3521" spans="1:13" ht="30" x14ac:dyDescent="0.25">
      <c r="A3521" s="5" t="s">
        <v>381</v>
      </c>
      <c r="B3521" s="5" t="s">
        <v>35</v>
      </c>
      <c r="C3521" s="5" t="s">
        <v>418</v>
      </c>
      <c r="D3521" s="5" t="s">
        <v>10079</v>
      </c>
      <c r="E3521" s="8" t="s">
        <v>10080</v>
      </c>
      <c r="F3521" s="8" t="s">
        <v>10081</v>
      </c>
      <c r="G3521" s="5" t="s">
        <v>442</v>
      </c>
      <c r="H3521" s="6">
        <v>156151</v>
      </c>
      <c r="I3521" s="6"/>
      <c r="J3521" s="5"/>
      <c r="K3521" s="6"/>
      <c r="L3521" s="6"/>
      <c r="M3521" s="6"/>
    </row>
    <row r="3522" spans="1:13" ht="30" x14ac:dyDescent="0.25">
      <c r="A3522" s="5" t="s">
        <v>381</v>
      </c>
      <c r="B3522" s="5" t="s">
        <v>35</v>
      </c>
      <c r="C3522" s="5" t="s">
        <v>418</v>
      </c>
      <c r="D3522" s="5" t="s">
        <v>10082</v>
      </c>
      <c r="E3522" s="8" t="s">
        <v>10083</v>
      </c>
      <c r="F3522" s="8" t="s">
        <v>10084</v>
      </c>
      <c r="G3522" s="5" t="s">
        <v>442</v>
      </c>
      <c r="H3522" s="6">
        <v>160371</v>
      </c>
      <c r="I3522" s="6"/>
      <c r="J3522" s="5"/>
      <c r="K3522" s="6"/>
      <c r="L3522" s="6">
        <v>17500</v>
      </c>
      <c r="M3522" s="6">
        <v>17500</v>
      </c>
    </row>
    <row r="3523" spans="1:13" ht="45" x14ac:dyDescent="0.25">
      <c r="A3523" s="5" t="s">
        <v>381</v>
      </c>
      <c r="B3523" s="5" t="s">
        <v>35</v>
      </c>
      <c r="C3523" s="5" t="s">
        <v>418</v>
      </c>
      <c r="D3523" s="5" t="s">
        <v>10085</v>
      </c>
      <c r="E3523" s="8" t="s">
        <v>10086</v>
      </c>
      <c r="F3523" s="8" t="s">
        <v>10087</v>
      </c>
      <c r="G3523" s="5" t="s">
        <v>442</v>
      </c>
      <c r="H3523" s="6">
        <v>109728</v>
      </c>
      <c r="I3523" s="6">
        <v>4220</v>
      </c>
      <c r="J3523" s="7">
        <v>3.85E-2</v>
      </c>
      <c r="K3523" s="6"/>
      <c r="L3523" s="6"/>
      <c r="M3523" s="6">
        <v>4220</v>
      </c>
    </row>
    <row r="3524" spans="1:13" ht="30" x14ac:dyDescent="0.25">
      <c r="A3524" s="5" t="s">
        <v>381</v>
      </c>
      <c r="B3524" s="5" t="s">
        <v>35</v>
      </c>
      <c r="C3524" s="5" t="s">
        <v>418</v>
      </c>
      <c r="D3524" s="5" t="s">
        <v>10088</v>
      </c>
      <c r="E3524" s="8" t="s">
        <v>10089</v>
      </c>
      <c r="F3524" s="8" t="s">
        <v>10090</v>
      </c>
      <c r="G3524" s="5" t="s">
        <v>442</v>
      </c>
      <c r="H3524" s="6">
        <v>198354</v>
      </c>
      <c r="I3524" s="6"/>
      <c r="J3524" s="5"/>
      <c r="K3524" s="6"/>
      <c r="L3524" s="6">
        <v>33059</v>
      </c>
      <c r="M3524" s="6">
        <v>33059</v>
      </c>
    </row>
    <row r="3525" spans="1:13" ht="30" x14ac:dyDescent="0.25">
      <c r="A3525" s="5" t="s">
        <v>381</v>
      </c>
      <c r="B3525" s="5" t="s">
        <v>35</v>
      </c>
      <c r="C3525" s="5" t="s">
        <v>418</v>
      </c>
      <c r="D3525" s="5" t="s">
        <v>10091</v>
      </c>
      <c r="E3525" s="8" t="s">
        <v>10092</v>
      </c>
      <c r="F3525" s="8" t="s">
        <v>10093</v>
      </c>
      <c r="G3525" s="5" t="s">
        <v>442</v>
      </c>
      <c r="H3525" s="6">
        <v>88626</v>
      </c>
      <c r="I3525" s="6"/>
      <c r="J3525" s="5"/>
      <c r="K3525" s="6"/>
      <c r="L3525" s="6"/>
      <c r="M3525" s="6"/>
    </row>
    <row r="3526" spans="1:13" ht="30" x14ac:dyDescent="0.25">
      <c r="A3526" s="5" t="s">
        <v>381</v>
      </c>
      <c r="B3526" s="5" t="s">
        <v>35</v>
      </c>
      <c r="C3526" s="5" t="s">
        <v>420</v>
      </c>
      <c r="D3526" s="5" t="s">
        <v>10094</v>
      </c>
      <c r="E3526" s="8" t="s">
        <v>10095</v>
      </c>
      <c r="F3526" s="8" t="s">
        <v>910</v>
      </c>
      <c r="G3526" s="5" t="s">
        <v>442</v>
      </c>
      <c r="H3526" s="6">
        <v>4500000</v>
      </c>
      <c r="I3526" s="6">
        <v>91495</v>
      </c>
      <c r="J3526" s="7">
        <v>2.0299999999999999E-2</v>
      </c>
      <c r="K3526" s="6">
        <v>15133</v>
      </c>
      <c r="L3526" s="6">
        <v>875746</v>
      </c>
      <c r="M3526" s="6">
        <v>982373</v>
      </c>
    </row>
    <row r="3527" spans="1:13" ht="45" x14ac:dyDescent="0.25">
      <c r="A3527" s="5" t="s">
        <v>381</v>
      </c>
      <c r="B3527" s="5" t="s">
        <v>35</v>
      </c>
      <c r="C3527" s="5" t="s">
        <v>423</v>
      </c>
      <c r="D3527" s="5" t="s">
        <v>10096</v>
      </c>
      <c r="E3527" s="8" t="s">
        <v>10097</v>
      </c>
      <c r="F3527" s="8" t="s">
        <v>910</v>
      </c>
      <c r="G3527" s="5" t="s">
        <v>442</v>
      </c>
      <c r="H3527" s="6">
        <v>5000000</v>
      </c>
      <c r="I3527" s="6">
        <v>306511</v>
      </c>
      <c r="J3527" s="7">
        <v>6.13E-2</v>
      </c>
      <c r="K3527" s="6">
        <v>19537</v>
      </c>
      <c r="L3527" s="6">
        <v>313320</v>
      </c>
      <c r="M3527" s="6">
        <v>639368</v>
      </c>
    </row>
    <row r="3529" spans="1:13" x14ac:dyDescent="0.25">
      <c r="A3529" s="1" t="s">
        <v>10098</v>
      </c>
    </row>
  </sheetData>
  <sheetProtection sheet="1" objects="1" scenarios="1" autoFilter="0"/>
  <autoFilter ref="A2:M3527" xr:uid="{4BE38684-6510-4559-ACCF-2199A7403A75}"/>
  <phoneticPr fontId="18" type="noConversion"/>
  <pageMargins left="0.7" right="0.7" top="0.75" bottom="0.75" header="0.3" footer="0.3"/>
  <customProperties>
    <customPr name="FPMExcelClientCellBasedFunctionStatus" r:id="rId1"/>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501F-46F9-479B-9CC3-F8474E238043}">
  <dimension ref="A1:AT137"/>
  <sheetViews>
    <sheetView zoomScale="90" zoomScaleNormal="90" workbookViewId="0">
      <pane xSplit="9" ySplit="3" topLeftCell="R12" activePane="bottomRight" state="frozen"/>
      <selection pane="topRight" activeCell="J1" sqref="J1"/>
      <selection pane="bottomLeft" activeCell="A4" sqref="A4"/>
      <selection pane="bottomRight" activeCell="AS11" sqref="AS11"/>
    </sheetView>
  </sheetViews>
  <sheetFormatPr defaultColWidth="9.140625" defaultRowHeight="15" outlineLevelCol="2" x14ac:dyDescent="0.25"/>
  <cols>
    <col min="1" max="1" width="6.5703125" style="11" customWidth="1" outlineLevel="2"/>
    <col min="2" max="2" width="6.5703125" style="11" customWidth="1" outlineLevel="1"/>
    <col min="3" max="3" width="9.140625" style="11" customWidth="1" outlineLevel="2"/>
    <col min="4" max="4" width="7.42578125" style="11" customWidth="1" outlineLevel="2"/>
    <col min="5" max="5" width="10.42578125" style="11" customWidth="1" outlineLevel="2"/>
    <col min="6" max="6" width="13.42578125" style="11" customWidth="1" outlineLevel="2"/>
    <col min="7" max="7" width="10.85546875" style="11" customWidth="1" outlineLevel="2"/>
    <col min="8" max="8" width="21.140625" style="11" customWidth="1" outlineLevel="1"/>
    <col min="9" max="9" width="16.42578125" style="11" customWidth="1"/>
    <col min="10" max="10" width="14.140625" style="12" customWidth="1"/>
    <col min="11" max="11" width="14.7109375" style="12" customWidth="1"/>
    <col min="12" max="12" width="9.28515625" style="11" customWidth="1"/>
    <col min="13" max="13" width="16.7109375" style="12" customWidth="1"/>
    <col min="14" max="14" width="7.28515625" style="11" customWidth="1"/>
    <col min="15" max="15" width="16.5703125" style="1" customWidth="1"/>
    <col min="16" max="16" width="21.140625" style="1" customWidth="1"/>
    <col min="17" max="17" width="13.85546875" style="1" customWidth="1"/>
    <col min="18" max="18" width="17.140625" style="1" customWidth="1"/>
    <col min="19" max="19" width="23.85546875" style="1" customWidth="1"/>
    <col min="20" max="20" width="15.42578125" style="1" customWidth="1"/>
    <col min="21" max="21" width="19" style="1" customWidth="1"/>
    <col min="22" max="22" width="14.5703125" style="1" customWidth="1"/>
    <col min="23" max="23" width="19.28515625" style="1" customWidth="1"/>
    <col min="24" max="24" width="14" style="1" customWidth="1"/>
    <col min="25" max="25" width="18.85546875" style="1" customWidth="1"/>
    <col min="26" max="26" width="13.28515625" style="1" customWidth="1"/>
    <col min="27" max="27" width="20" style="1" customWidth="1"/>
    <col min="28" max="28" width="13.28515625" style="1" customWidth="1"/>
    <col min="29" max="29" width="16.7109375" style="1" customWidth="1"/>
    <col min="30" max="30" width="14.7109375" style="1" customWidth="1"/>
    <col min="31" max="31" width="15.28515625" style="1" customWidth="1"/>
    <col min="32" max="32" width="13.85546875" style="1" customWidth="1"/>
    <col min="33" max="33" width="16.42578125" style="1" customWidth="1"/>
    <col min="34" max="34" width="14.42578125" style="1" customWidth="1"/>
    <col min="35" max="35" width="16.28515625" style="1" customWidth="1"/>
    <col min="36" max="36" width="13.28515625" style="1" customWidth="1"/>
    <col min="37" max="37" width="16.140625" style="1" customWidth="1"/>
    <col min="38" max="38" width="14.5703125" style="1" customWidth="1"/>
    <col min="39" max="39" width="15.28515625" style="1" customWidth="1"/>
    <col min="40" max="40" width="14.42578125" style="1" customWidth="1"/>
    <col min="41" max="41" width="15.28515625" style="1" customWidth="1"/>
    <col min="42" max="42" width="14.42578125" style="1" customWidth="1"/>
    <col min="43" max="43" width="20" style="1" customWidth="1"/>
    <col min="44" max="44" width="14.28515625" style="1" customWidth="1"/>
    <col min="45" max="45" width="39" style="1" customWidth="1"/>
    <col min="46" max="46" width="26" style="11" customWidth="1"/>
    <col min="47" max="16384" width="9.140625" style="11"/>
  </cols>
  <sheetData>
    <row r="1" spans="1:46" ht="13.5" x14ac:dyDescent="0.25">
      <c r="I1" s="12"/>
      <c r="J1" s="11"/>
      <c r="K1" s="11"/>
      <c r="O1" s="11"/>
      <c r="P1" s="12"/>
      <c r="Q1" s="107"/>
      <c r="R1" s="11"/>
      <c r="S1" s="12"/>
      <c r="T1" s="11"/>
      <c r="U1" s="12"/>
      <c r="V1" s="11"/>
      <c r="W1" s="12"/>
      <c r="X1" s="11"/>
      <c r="Y1" s="12"/>
      <c r="Z1" s="11"/>
      <c r="AA1" s="12"/>
      <c r="AB1" s="11"/>
      <c r="AC1" s="12"/>
      <c r="AD1" s="11"/>
      <c r="AE1" s="12"/>
      <c r="AF1" s="11"/>
      <c r="AG1" s="12"/>
      <c r="AH1" s="11"/>
      <c r="AI1" s="12"/>
      <c r="AJ1" s="11"/>
      <c r="AK1" s="12"/>
      <c r="AL1" s="11"/>
      <c r="AM1" s="106"/>
      <c r="AN1" s="11"/>
      <c r="AO1" s="12"/>
      <c r="AP1" s="11"/>
      <c r="AQ1" s="11"/>
      <c r="AR1" s="11"/>
      <c r="AS1" s="11"/>
    </row>
    <row r="2" spans="1:46" ht="14.25" thickBot="1" x14ac:dyDescent="0.3">
      <c r="A2" s="132"/>
      <c r="B2" s="132"/>
      <c r="C2" s="132"/>
      <c r="D2" s="132"/>
      <c r="E2" s="132"/>
      <c r="F2" s="132"/>
      <c r="G2" s="132"/>
      <c r="H2" s="132"/>
      <c r="I2" s="132"/>
      <c r="J2" s="132"/>
      <c r="K2" s="132"/>
      <c r="L2" s="132"/>
      <c r="M2" s="133"/>
      <c r="N2" s="132"/>
      <c r="O2" s="132"/>
      <c r="P2" s="134" t="s">
        <v>0</v>
      </c>
      <c r="Q2" s="135"/>
      <c r="R2" s="132"/>
      <c r="S2" s="133"/>
      <c r="T2" s="132"/>
      <c r="U2" s="133"/>
      <c r="V2" s="132"/>
      <c r="W2" s="133"/>
      <c r="X2" s="132"/>
      <c r="Y2" s="133"/>
      <c r="Z2" s="132"/>
      <c r="AA2" s="133"/>
      <c r="AB2" s="132"/>
      <c r="AC2" s="133"/>
      <c r="AD2" s="132"/>
      <c r="AE2" s="133"/>
      <c r="AF2" s="132"/>
      <c r="AG2" s="133"/>
      <c r="AH2" s="132"/>
      <c r="AI2" s="133"/>
      <c r="AJ2" s="132"/>
      <c r="AK2" s="133"/>
      <c r="AL2" s="132"/>
      <c r="AM2" s="136"/>
      <c r="AN2" s="132"/>
      <c r="AO2" s="133"/>
      <c r="AP2" s="132"/>
      <c r="AQ2" s="132"/>
      <c r="AR2" s="132"/>
      <c r="AS2" s="132"/>
      <c r="AT2" s="132"/>
    </row>
    <row r="3" spans="1:46" s="13" customFormat="1" ht="61.5" customHeight="1" thickBot="1" x14ac:dyDescent="0.3">
      <c r="A3" s="116" t="s">
        <v>1</v>
      </c>
      <c r="B3" s="117" t="s">
        <v>2</v>
      </c>
      <c r="C3" s="117" t="s">
        <v>3</v>
      </c>
      <c r="D3" s="117" t="s">
        <v>4</v>
      </c>
      <c r="E3" s="117" t="s">
        <v>5</v>
      </c>
      <c r="F3" s="117" t="s">
        <v>6</v>
      </c>
      <c r="G3" s="117" t="s">
        <v>7</v>
      </c>
      <c r="H3" s="117" t="s">
        <v>8</v>
      </c>
      <c r="I3" s="117" t="s">
        <v>9</v>
      </c>
      <c r="J3" s="118" t="s">
        <v>10</v>
      </c>
      <c r="K3" s="119" t="s">
        <v>11</v>
      </c>
      <c r="L3" s="120" t="s">
        <v>12</v>
      </c>
      <c r="M3" s="119" t="s">
        <v>13</v>
      </c>
      <c r="N3" s="120" t="s">
        <v>14</v>
      </c>
      <c r="O3" s="121" t="s">
        <v>15</v>
      </c>
      <c r="P3" s="122" t="s">
        <v>16</v>
      </c>
      <c r="Q3" s="123" t="s">
        <v>17</v>
      </c>
      <c r="R3" s="119" t="s">
        <v>18</v>
      </c>
      <c r="S3" s="124" t="s">
        <v>19</v>
      </c>
      <c r="T3" s="125" t="s">
        <v>17</v>
      </c>
      <c r="U3" s="126" t="s">
        <v>20</v>
      </c>
      <c r="V3" s="127" t="s">
        <v>17</v>
      </c>
      <c r="W3" s="128" t="s">
        <v>21</v>
      </c>
      <c r="X3" s="129" t="s">
        <v>17</v>
      </c>
      <c r="Y3" s="130" t="s">
        <v>22</v>
      </c>
      <c r="Z3" s="127" t="s">
        <v>17</v>
      </c>
      <c r="AA3" s="128" t="s">
        <v>23</v>
      </c>
      <c r="AB3" s="129" t="s">
        <v>17</v>
      </c>
      <c r="AC3" s="130" t="s">
        <v>24</v>
      </c>
      <c r="AD3" s="127" t="s">
        <v>17</v>
      </c>
      <c r="AE3" s="128" t="s">
        <v>25</v>
      </c>
      <c r="AF3" s="129" t="s">
        <v>17</v>
      </c>
      <c r="AG3" s="130" t="s">
        <v>26</v>
      </c>
      <c r="AH3" s="127" t="s">
        <v>17</v>
      </c>
      <c r="AI3" s="128" t="s">
        <v>27</v>
      </c>
      <c r="AJ3" s="129" t="s">
        <v>17</v>
      </c>
      <c r="AK3" s="130" t="s">
        <v>28</v>
      </c>
      <c r="AL3" s="127" t="s">
        <v>17</v>
      </c>
      <c r="AM3" s="131" t="s">
        <v>29</v>
      </c>
      <c r="AN3" s="129" t="s">
        <v>17</v>
      </c>
      <c r="AO3" s="130" t="s">
        <v>30</v>
      </c>
      <c r="AP3" s="129" t="s">
        <v>17</v>
      </c>
      <c r="AQ3" s="116" t="s">
        <v>31</v>
      </c>
      <c r="AR3" s="137" t="s">
        <v>32</v>
      </c>
      <c r="AS3" s="148" t="s">
        <v>33</v>
      </c>
      <c r="AT3" s="148" t="s">
        <v>34</v>
      </c>
    </row>
    <row r="4" spans="1:46" ht="13.5" x14ac:dyDescent="0.25">
      <c r="A4" s="14" t="s">
        <v>139</v>
      </c>
      <c r="B4" s="14" t="s">
        <v>262</v>
      </c>
      <c r="C4" s="14" t="s">
        <v>37</v>
      </c>
      <c r="D4" s="14" t="s">
        <v>38</v>
      </c>
      <c r="E4" s="14" t="s">
        <v>39</v>
      </c>
      <c r="F4" s="14" t="s">
        <v>40</v>
      </c>
      <c r="G4" s="14" t="s">
        <v>41</v>
      </c>
      <c r="H4" s="14" t="s">
        <v>263</v>
      </c>
      <c r="I4" s="14" t="s">
        <v>264</v>
      </c>
      <c r="J4" s="15">
        <f>IF(I4="",VLOOKUP(H4,kokku!H:AT,3,FALSE),VLOOKUP(I4,kokku!I:AT,2,FALSE))</f>
        <v>20851460</v>
      </c>
      <c r="K4" s="15">
        <v>20851460</v>
      </c>
      <c r="L4" s="25">
        <f t="shared" ref="L4:L35" si="0">IFERROR(K4/J4,"")</f>
        <v>1</v>
      </c>
      <c r="M4" s="15">
        <v>1972614</v>
      </c>
      <c r="N4" s="16">
        <f t="shared" ref="N4:N35" si="1">IFERROR(M4/J4,"")</f>
        <v>9.4603159682823165E-2</v>
      </c>
      <c r="O4" s="17">
        <v>7440</v>
      </c>
      <c r="P4" s="201">
        <f>IF(I4="",VLOOKUP(H4,kokku!H:AT,9,FALSE),VLOOKUP(I4,kokku!I:AT,8,FALSE))</f>
        <v>0</v>
      </c>
      <c r="Q4" s="18">
        <f t="shared" ref="Q4:Q35" si="2">IFERROR((K4+P4)/J4,"")</f>
        <v>1</v>
      </c>
      <c r="R4" s="19"/>
      <c r="S4" s="48">
        <f>IF(I4="",VLOOKUP(H4,kokku!H:AT,12,FALSE),VLOOKUP(I4,kokku!I:AT,11,FALSE))</f>
        <v>800000</v>
      </c>
      <c r="T4" s="20">
        <f>IFERROR((M4+S4)/J4,"")</f>
        <v>0.13296977765585719</v>
      </c>
      <c r="U4" s="51">
        <f>IF(I4="",VLOOKUP(H4,kokku!H:AT,14,FALSE),VLOOKUP(I4,kokku!I:AT,13,FALSE))</f>
        <v>0</v>
      </c>
      <c r="V4" s="16">
        <f t="shared" ref="V4:V35" si="3">IFERROR((K4+P4+U4)/J4,"")</f>
        <v>1</v>
      </c>
      <c r="W4" s="48">
        <f>IF(I4="",VLOOKUP(H4,kokku!H:AT,16,FALSE),VLOOKUP(I4,kokku!I:AT,15,FALSE))</f>
        <v>1876000</v>
      </c>
      <c r="X4" s="20">
        <f>IFERROR((M4+S4+W4)/J4,"")</f>
        <v>0.22293949680262198</v>
      </c>
      <c r="Y4" s="51">
        <f>IF(I4="",VLOOKUP(H4,kokku!H:AT,18,FALSE),VLOOKUP(I4,kokku!I:AT,17,FALSE))</f>
        <v>0</v>
      </c>
      <c r="Z4" s="16">
        <f t="shared" ref="Z4:Z35" si="4">IFERROR((K4+P4+U4+Y4)/J4,"")</f>
        <v>1</v>
      </c>
      <c r="AA4" s="48">
        <f>IF(I4="",VLOOKUP(H4,kokku!H:AT,20,FALSE),VLOOKUP(I4,kokku!I:AT,19,FALSE))</f>
        <v>1876000</v>
      </c>
      <c r="AB4" s="20">
        <f>IFERROR((M4+S4+W4+AA4)/J4,"")</f>
        <v>0.31290921594938675</v>
      </c>
      <c r="AC4" s="51">
        <f>IF(I4="",VLOOKUP(H4,kokku!H:AT,22,FALSE),VLOOKUP(I4,kokku!I:AT,21,FALSE))</f>
        <v>0</v>
      </c>
      <c r="AD4" s="16">
        <f t="shared" ref="AD4:AD35" si="5">IFERROR((K4+P4+U4+Y4+AC4)/J4,"")</f>
        <v>1</v>
      </c>
      <c r="AE4" s="48">
        <f>IF(I4="",VLOOKUP(H4,kokku!H:AT,24,FALSE),VLOOKUP(I4,kokku!I:AT,23,FALSE))</f>
        <v>4000000</v>
      </c>
      <c r="AF4" s="20">
        <f>IFERROR((M4+W4+S4+AA4+AE4)/J4,"")</f>
        <v>0.50474230581455692</v>
      </c>
      <c r="AG4" s="51">
        <f>IF(I4="",VLOOKUP(H4,kokku!H:AT,26,FALSE),VLOOKUP(I4,kokku!I:AT,25,FALSE))</f>
        <v>0</v>
      </c>
      <c r="AH4" s="16">
        <f t="shared" ref="AH4:AH35" si="6">IFERROR((K4+P4+U4+Y4+AC4+AG4)/J4,"")</f>
        <v>1</v>
      </c>
      <c r="AI4" s="48">
        <f>IF(I4="",VLOOKUP(H4,kokku!H:AT,28,FALSE),VLOOKUP(I4,kokku!I:AT,27,FALSE))</f>
        <v>4350000</v>
      </c>
      <c r="AJ4" s="20">
        <f>IFERROR((M4+W4+S4+AA4+AE4+AI4)/J4,"")</f>
        <v>0.71336079104292938</v>
      </c>
      <c r="AK4" s="51">
        <f>IF(I4="",VLOOKUP(H4,kokku!H:AT,30,FALSE),VLOOKUP(I4,kokku!I:AT,29,FALSE))</f>
        <v>0</v>
      </c>
      <c r="AL4" s="16">
        <f t="shared" ref="AL4:AL35" si="7">IFERROR((K4+P4+U4+Y4+AC4+AG4+AK4)/J4,"")</f>
        <v>1</v>
      </c>
      <c r="AM4" s="54">
        <f>IF(I4="",VLOOKUP(H4,kokku!H:AT,32,FALSE),VLOOKUP(I4,kokku!I:AT,31,FALSE))</f>
        <v>4350000</v>
      </c>
      <c r="AN4" s="20">
        <f>IFERROR((M4+S4+W4+AA4+AE4+AI4+AM4)/J4,"")</f>
        <v>0.92197927627130183</v>
      </c>
      <c r="AO4" s="51">
        <f>IF(I4="",VLOOKUP(H4,kokku!H:AT,34,FALSE),VLOOKUP(I4,kokku!I:AT,33,FALSE))</f>
        <v>1626846</v>
      </c>
      <c r="AP4" s="20">
        <f>IFERROR((M4+S4+W4+AA4+AE4+AI4+AM4+AO4)/J4,"")</f>
        <v>1</v>
      </c>
      <c r="AQ4" s="21">
        <f t="shared" ref="AQ4:AQ35" si="8">J4-K4-P4-U4-Y4-AC4-AG4-AK4</f>
        <v>0</v>
      </c>
      <c r="AR4" s="22">
        <f>J4-M4-S4-W4-AA4-AE4-AI4-AM4-AO4</f>
        <v>0</v>
      </c>
      <c r="AS4" s="151">
        <f>IF(I4="",VLOOKUP(H4,kokku!H:AT,38,FALSE),VLOOKUP(I4,kokku!I:AT,37,FALSE))</f>
        <v>0</v>
      </c>
      <c r="AT4" s="152">
        <f>IF(I4="",VLOOKUP(H4,kokku!H:AT,39,FALSE),VLOOKUP(I4,kokku!I:AT,38,FALSE))</f>
        <v>0</v>
      </c>
    </row>
    <row r="5" spans="1:46" ht="13.5" x14ac:dyDescent="0.25">
      <c r="A5" s="23" t="s">
        <v>139</v>
      </c>
      <c r="B5" s="23" t="s">
        <v>262</v>
      </c>
      <c r="C5" s="23" t="s">
        <v>37</v>
      </c>
      <c r="D5" s="23" t="s">
        <v>38</v>
      </c>
      <c r="E5" s="23" t="s">
        <v>39</v>
      </c>
      <c r="F5" s="23" t="s">
        <v>40</v>
      </c>
      <c r="G5" s="23" t="s">
        <v>41</v>
      </c>
      <c r="H5" s="23" t="s">
        <v>265</v>
      </c>
      <c r="I5" s="23" t="s">
        <v>266</v>
      </c>
      <c r="J5" s="43">
        <f>IF(I5="",VLOOKUP(H5,kokku!H:AT,3,FALSE),VLOOKUP(I5,kokku!I:AT,2,FALSE))</f>
        <v>5707677</v>
      </c>
      <c r="K5" s="24">
        <v>5707677</v>
      </c>
      <c r="L5" s="25">
        <f t="shared" si="0"/>
        <v>1</v>
      </c>
      <c r="M5" s="24">
        <v>1076373</v>
      </c>
      <c r="N5" s="25">
        <f t="shared" si="1"/>
        <v>0.18858337638937872</v>
      </c>
      <c r="O5" s="26"/>
      <c r="P5" s="202">
        <f>IF(I5="",VLOOKUP(H5,kokku!H:AT,9,FALSE),VLOOKUP(I5,kokku!I:AT,8,FALSE))</f>
        <v>0</v>
      </c>
      <c r="Q5" s="27">
        <f t="shared" si="2"/>
        <v>1</v>
      </c>
      <c r="R5" s="28"/>
      <c r="S5" s="49">
        <f>IF(I5="",VLOOKUP(H5,kokku!H:AT,12,FALSE),VLOOKUP(I5,kokku!I:AT,11,FALSE))</f>
        <v>700000</v>
      </c>
      <c r="T5" s="20">
        <f t="shared" ref="T5:T68" si="9">IFERROR((M5+S5)/J5,"")</f>
        <v>0.31122521474147891</v>
      </c>
      <c r="U5" s="52">
        <f>IF(I5="",VLOOKUP(H5,kokku!H:AT,14,FALSE),VLOOKUP(I5,kokku!I:AT,13,FALSE))</f>
        <v>0</v>
      </c>
      <c r="V5" s="25">
        <f t="shared" si="3"/>
        <v>1</v>
      </c>
      <c r="W5" s="49">
        <f>IF(I5="",VLOOKUP(H5,kokku!H:AT,16,FALSE),VLOOKUP(I5,kokku!I:AT,15,FALSE))</f>
        <v>476000</v>
      </c>
      <c r="X5" s="20">
        <f t="shared" ref="X5:X68" si="10">IFERROR((M5+S5+W5)/J5,"")</f>
        <v>0.39462166482090699</v>
      </c>
      <c r="Y5" s="52">
        <f>IF(I5="",VLOOKUP(H5,kokku!H:AT,18,FALSE),VLOOKUP(I5,kokku!I:AT,17,FALSE))</f>
        <v>0</v>
      </c>
      <c r="Z5" s="25">
        <f t="shared" si="4"/>
        <v>1</v>
      </c>
      <c r="AA5" s="49">
        <f>IF(I5="",VLOOKUP(H5,kokku!H:AT,20,FALSE),VLOOKUP(I5,kokku!I:AT,19,FALSE))</f>
        <v>476000</v>
      </c>
      <c r="AB5" s="20">
        <f t="shared" ref="AB5:AB68" si="11">IFERROR((M5+S5+W5+AA5)/J5,"")</f>
        <v>0.47801811490033513</v>
      </c>
      <c r="AC5" s="52">
        <f>IF(I5="",VLOOKUP(H5,kokku!H:AT,22,FALSE),VLOOKUP(I5,kokku!I:AT,21,FALSE))</f>
        <v>0</v>
      </c>
      <c r="AD5" s="25">
        <f t="shared" si="5"/>
        <v>1</v>
      </c>
      <c r="AE5" s="49">
        <f>IF(I5="",VLOOKUP(H5,kokku!H:AT,24,FALSE),VLOOKUP(I5,kokku!I:AT,23,FALSE))</f>
        <v>952000</v>
      </c>
      <c r="AF5" s="20">
        <f t="shared" ref="AF5:AF68" si="12">IFERROR((M5+W5+S5+AA5+AE5)/J5,"")</f>
        <v>0.64481101505919136</v>
      </c>
      <c r="AG5" s="52">
        <f>IF(I5="",VLOOKUP(H5,kokku!H:AT,26,FALSE),VLOOKUP(I5,kokku!I:AT,25,FALSE))</f>
        <v>0</v>
      </c>
      <c r="AH5" s="25">
        <f t="shared" si="6"/>
        <v>1</v>
      </c>
      <c r="AI5" s="49">
        <f>IF(I5="",VLOOKUP(H5,kokku!H:AT,28,FALSE),VLOOKUP(I5,kokku!I:AT,27,FALSE))</f>
        <v>952000</v>
      </c>
      <c r="AJ5" s="20">
        <f t="shared" ref="AJ5:AJ68" si="13">IFERROR((M5+W5+S5+AA5+AE5+AI5)/J5,"")</f>
        <v>0.81160391521804753</v>
      </c>
      <c r="AK5" s="52">
        <f>IF(I5="",VLOOKUP(H5,kokku!H:AT,30,FALSE),VLOOKUP(I5,kokku!I:AT,29,FALSE))</f>
        <v>0</v>
      </c>
      <c r="AL5" s="25">
        <f t="shared" si="7"/>
        <v>1</v>
      </c>
      <c r="AM5" s="55">
        <f>IF(I5="",VLOOKUP(H5,kokku!H:AT,32,FALSE),VLOOKUP(I5,kokku!I:AT,31,FALSE))</f>
        <v>952000</v>
      </c>
      <c r="AN5" s="20">
        <f t="shared" ref="AN5:AN68" si="14">IFERROR((M5+S5+W5+AA5+AE5+AI5+AM5)/J5,"")</f>
        <v>0.97839681537690382</v>
      </c>
      <c r="AO5" s="52">
        <f>IF(I5="",VLOOKUP(H5,kokku!H:AT,34,FALSE),VLOOKUP(I5,kokku!I:AT,33,FALSE))</f>
        <v>123304</v>
      </c>
      <c r="AP5" s="20">
        <f t="shared" ref="AP5:AP68" si="15">IFERROR((M5+S5+W5+AA5+AE5+AI5+AM5+AO5)/J5,"")</f>
        <v>1</v>
      </c>
      <c r="AQ5" s="29">
        <f t="shared" si="8"/>
        <v>0</v>
      </c>
      <c r="AR5" s="22">
        <f t="shared" ref="AR5" si="16">J5-M5-O5-S5-W5-AA5-AE5-AI5-AM5-AO5</f>
        <v>0</v>
      </c>
      <c r="AS5" s="149">
        <f>IF(I5="",VLOOKUP(H5,kokku!H:AT,38,FALSE),VLOOKUP(I5,kokku!I:AT,37,FALSE))</f>
        <v>0</v>
      </c>
      <c r="AT5" s="150">
        <f>IF(I5="",VLOOKUP(H5,kokku!H:AT,39,FALSE),VLOOKUP(I5,kokku!I:AT,38,FALSE))</f>
        <v>0</v>
      </c>
    </row>
    <row r="6" spans="1:46" ht="13.5" x14ac:dyDescent="0.25">
      <c r="A6" s="23" t="s">
        <v>139</v>
      </c>
      <c r="B6" s="23" t="s">
        <v>262</v>
      </c>
      <c r="C6" s="23" t="s">
        <v>37</v>
      </c>
      <c r="D6" s="23" t="s">
        <v>38</v>
      </c>
      <c r="E6" s="23" t="s">
        <v>39</v>
      </c>
      <c r="F6" s="23" t="s">
        <v>40</v>
      </c>
      <c r="G6" s="23" t="s">
        <v>41</v>
      </c>
      <c r="H6" s="23" t="s">
        <v>267</v>
      </c>
      <c r="I6" s="23" t="s">
        <v>268</v>
      </c>
      <c r="J6" s="43">
        <f>IF(I6="",VLOOKUP(H6,kokku!H:AT,3,FALSE),VLOOKUP(I6,kokku!I:AT,2,FALSE))</f>
        <v>42968000</v>
      </c>
      <c r="K6" s="24">
        <v>16132012</v>
      </c>
      <c r="L6" s="25">
        <f t="shared" si="0"/>
        <v>0.37544246881400112</v>
      </c>
      <c r="M6" s="24">
        <v>2940178</v>
      </c>
      <c r="N6" s="25">
        <f t="shared" si="1"/>
        <v>6.8427155092161615E-2</v>
      </c>
      <c r="O6" s="26">
        <v>412733</v>
      </c>
      <c r="P6" s="202">
        <f>IF(I6="",VLOOKUP(H6,kokku!H:AT,9,FALSE),VLOOKUP(I6,kokku!I:AT,8,FALSE))</f>
        <v>5200000</v>
      </c>
      <c r="Q6" s="27">
        <f t="shared" si="2"/>
        <v>0.49646276298640851</v>
      </c>
      <c r="R6" s="28"/>
      <c r="S6" s="49">
        <f>IF(I6="",VLOOKUP(H6,kokku!H:AT,12,FALSE),VLOOKUP(I6,kokku!I:AT,11,FALSE))</f>
        <v>2950000</v>
      </c>
      <c r="T6" s="20">
        <f t="shared" si="9"/>
        <v>0.1370828989015081</v>
      </c>
      <c r="U6" s="52">
        <f>IF(I6="",VLOOKUP(H6,kokku!H:AT,14,FALSE),VLOOKUP(I6,kokku!I:AT,13,FALSE))</f>
        <v>4200000</v>
      </c>
      <c r="V6" s="25">
        <f t="shared" si="3"/>
        <v>0.59420992366412217</v>
      </c>
      <c r="W6" s="49">
        <f>IF(I6="",VLOOKUP(H6,kokku!H:AT,16,FALSE),VLOOKUP(I6,kokku!I:AT,15,FALSE))</f>
        <v>2950000</v>
      </c>
      <c r="X6" s="20">
        <f t="shared" si="10"/>
        <v>0.2057386427108546</v>
      </c>
      <c r="Y6" s="52">
        <f>IF(I6="",VLOOKUP(H6,kokku!H:AT,18,FALSE),VLOOKUP(I6,kokku!I:AT,17,FALSE))</f>
        <v>3500000</v>
      </c>
      <c r="Z6" s="25">
        <f t="shared" si="4"/>
        <v>0.67566589089555018</v>
      </c>
      <c r="AA6" s="49">
        <f>IF(I6="",VLOOKUP(H6,kokku!H:AT,20,FALSE),VLOOKUP(I6,kokku!I:AT,19,FALSE))</f>
        <v>3150000</v>
      </c>
      <c r="AB6" s="20">
        <f t="shared" si="11"/>
        <v>0.27904901321913983</v>
      </c>
      <c r="AC6" s="52">
        <f>IF(I6="",VLOOKUP(H6,kokku!H:AT,22,FALSE),VLOOKUP(I6,kokku!I:AT,21,FALSE))</f>
        <v>8000000</v>
      </c>
      <c r="AD6" s="25">
        <f t="shared" si="5"/>
        <v>0.86185095885310004</v>
      </c>
      <c r="AE6" s="49">
        <f>IF(I6="",VLOOKUP(H6,kokku!H:AT,24,FALSE),VLOOKUP(I6,kokku!I:AT,23,FALSE))</f>
        <v>7800000</v>
      </c>
      <c r="AF6" s="20">
        <f t="shared" si="12"/>
        <v>0.46057945447775089</v>
      </c>
      <c r="AG6" s="52">
        <f>IF(I6="",VLOOKUP(H6,kokku!H:AT,26,FALSE),VLOOKUP(I6,kokku!I:AT,25,FALSE))</f>
        <v>5935988</v>
      </c>
      <c r="AH6" s="25">
        <f t="shared" si="6"/>
        <v>1</v>
      </c>
      <c r="AI6" s="49">
        <f>IF(I6="",VLOOKUP(H6,kokku!H:AT,28,FALSE),VLOOKUP(I6,kokku!I:AT,27,FALSE))</f>
        <v>9890000</v>
      </c>
      <c r="AJ6" s="20">
        <f t="shared" si="13"/>
        <v>0.69075074474027187</v>
      </c>
      <c r="AK6" s="52">
        <f>IF(I6="",VLOOKUP(H6,kokku!H:AT,30,FALSE),VLOOKUP(I6,kokku!I:AT,29,FALSE))</f>
        <v>0</v>
      </c>
      <c r="AL6" s="25">
        <f t="shared" si="7"/>
        <v>1</v>
      </c>
      <c r="AM6" s="55">
        <f>IF(I6="",VLOOKUP(H6,kokku!H:AT,32,FALSE),VLOOKUP(I6,kokku!I:AT,31,FALSE))</f>
        <v>8000000</v>
      </c>
      <c r="AN6" s="20">
        <f t="shared" si="14"/>
        <v>0.87693581269782162</v>
      </c>
      <c r="AO6" s="52">
        <f>IF(I6="",VLOOKUP(H6,kokku!H:AT,34,FALSE),VLOOKUP(I6,kokku!I:AT,33,FALSE))</f>
        <v>5287822</v>
      </c>
      <c r="AP6" s="20">
        <f t="shared" si="15"/>
        <v>1</v>
      </c>
      <c r="AQ6" s="29">
        <f t="shared" si="8"/>
        <v>0</v>
      </c>
      <c r="AR6" s="22">
        <f t="shared" ref="AR6:AR37" si="17">J6-M6-S6-W6-AA6-AE6-AI6-AM6-AO6</f>
        <v>0</v>
      </c>
      <c r="AS6" s="149">
        <f>IF(I6="",VLOOKUP(H6,kokku!H:AT,38,FALSE),VLOOKUP(I6,kokku!I:AT,37,FALSE))</f>
        <v>0</v>
      </c>
      <c r="AT6" s="150">
        <f>IF(I6="",VLOOKUP(H6,kokku!H:AT,39,FALSE),VLOOKUP(I6,kokku!I:AT,38,FALSE))</f>
        <v>0</v>
      </c>
    </row>
    <row r="7" spans="1:46" ht="13.5" x14ac:dyDescent="0.25">
      <c r="A7" s="23" t="s">
        <v>139</v>
      </c>
      <c r="B7" s="23" t="s">
        <v>262</v>
      </c>
      <c r="C7" s="23" t="s">
        <v>37</v>
      </c>
      <c r="D7" s="23" t="s">
        <v>38</v>
      </c>
      <c r="E7" s="23" t="s">
        <v>39</v>
      </c>
      <c r="F7" s="23" t="s">
        <v>40</v>
      </c>
      <c r="G7" s="23" t="s">
        <v>41</v>
      </c>
      <c r="H7" s="23" t="s">
        <v>269</v>
      </c>
      <c r="I7" s="23" t="s">
        <v>270</v>
      </c>
      <c r="J7" s="24">
        <f>IF(I7="",VLOOKUP(H7,kokku!H:AT,3,FALSE),VLOOKUP(I7,kokku!I:AT,2,FALSE))</f>
        <v>8240000</v>
      </c>
      <c r="K7" s="24">
        <v>2503091</v>
      </c>
      <c r="L7" s="25">
        <f t="shared" si="0"/>
        <v>0.30377317961165051</v>
      </c>
      <c r="M7" s="24">
        <v>1682225</v>
      </c>
      <c r="N7" s="25">
        <f t="shared" si="1"/>
        <v>0.20415351941747573</v>
      </c>
      <c r="O7" s="26">
        <v>81494</v>
      </c>
      <c r="P7" s="202">
        <f>IF(I7="",VLOOKUP(H7,kokku!H:AT,9,FALSE),VLOOKUP(I7,kokku!I:AT,8,FALSE))</f>
        <v>504000</v>
      </c>
      <c r="Q7" s="30">
        <f t="shared" si="2"/>
        <v>0.36493822815533983</v>
      </c>
      <c r="R7" s="28"/>
      <c r="S7" s="49">
        <f>IF(I7="",VLOOKUP(H7,kokku!H:AT,12,FALSE),VLOOKUP(I7,kokku!I:AT,11,FALSE))</f>
        <v>500000</v>
      </c>
      <c r="T7" s="20">
        <f t="shared" si="9"/>
        <v>0.26483313106796119</v>
      </c>
      <c r="U7" s="52">
        <f>IF(I7="",VLOOKUP(H7,kokku!H:AT,14,FALSE),VLOOKUP(I7,kokku!I:AT,13,FALSE))</f>
        <v>714000</v>
      </c>
      <c r="V7" s="25">
        <f t="shared" si="3"/>
        <v>0.45158871359223302</v>
      </c>
      <c r="W7" s="49">
        <f>IF(I7="",VLOOKUP(H7,kokku!H:AT,16,FALSE),VLOOKUP(I7,kokku!I:AT,15,FALSE))</f>
        <v>588000</v>
      </c>
      <c r="X7" s="20">
        <f t="shared" si="10"/>
        <v>0.33619235436893202</v>
      </c>
      <c r="Y7" s="52">
        <f>IF(I7="",VLOOKUP(H7,kokku!H:AT,18,FALSE),VLOOKUP(I7,kokku!I:AT,17,FALSE))</f>
        <v>714000</v>
      </c>
      <c r="Z7" s="25">
        <f t="shared" si="4"/>
        <v>0.5382391990291262</v>
      </c>
      <c r="AA7" s="49">
        <f>IF(I7="",VLOOKUP(H7,kokku!H:AT,20,FALSE),VLOOKUP(I7,kokku!I:AT,19,FALSE))</f>
        <v>588000</v>
      </c>
      <c r="AB7" s="20">
        <f t="shared" si="11"/>
        <v>0.40755157766990291</v>
      </c>
      <c r="AC7" s="52">
        <f>IF(I7="",VLOOKUP(H7,kokku!H:AT,22,FALSE),VLOOKUP(I7,kokku!I:AT,21,FALSE))</f>
        <v>1428000</v>
      </c>
      <c r="AD7" s="25">
        <f t="shared" si="5"/>
        <v>0.71154016990291258</v>
      </c>
      <c r="AE7" s="49">
        <f>IF(I7="",VLOOKUP(H7,kokku!H:AT,24,FALSE),VLOOKUP(I7,kokku!I:AT,23,FALSE))</f>
        <v>1344000</v>
      </c>
      <c r="AF7" s="20">
        <f t="shared" si="12"/>
        <v>0.57065837378640771</v>
      </c>
      <c r="AG7" s="52">
        <f>IF(I7="",VLOOKUP(H7,kokku!H:AT,26,FALSE),VLOOKUP(I7,kokku!I:AT,25,FALSE))</f>
        <v>1428000</v>
      </c>
      <c r="AH7" s="25">
        <f t="shared" si="6"/>
        <v>0.88484114077669906</v>
      </c>
      <c r="AI7" s="49">
        <f>IF(I7="",VLOOKUP(H7,kokku!H:AT,28,FALSE),VLOOKUP(I7,kokku!I:AT,27,FALSE))</f>
        <v>1512000</v>
      </c>
      <c r="AJ7" s="20">
        <f t="shared" si="13"/>
        <v>0.75415351941747577</v>
      </c>
      <c r="AK7" s="52">
        <f>IF(I7="",VLOOKUP(H7,kokku!H:AT,30,FALSE),VLOOKUP(I7,kokku!I:AT,29,FALSE))</f>
        <v>948909</v>
      </c>
      <c r="AL7" s="25">
        <f t="shared" si="7"/>
        <v>1</v>
      </c>
      <c r="AM7" s="55">
        <f>IF(I7="",VLOOKUP(H7,kokku!H:AT,32,FALSE),VLOOKUP(I7,kokku!I:AT,31,FALSE))</f>
        <v>1596000</v>
      </c>
      <c r="AN7" s="20">
        <f t="shared" si="14"/>
        <v>0.94784283980582529</v>
      </c>
      <c r="AO7" s="52">
        <f>IF(I7="",VLOOKUP(H7,kokku!H:AT,34,FALSE),VLOOKUP(I7,kokku!I:AT,33,FALSE))</f>
        <v>429775</v>
      </c>
      <c r="AP7" s="20">
        <f t="shared" si="15"/>
        <v>1</v>
      </c>
      <c r="AQ7" s="29">
        <f t="shared" si="8"/>
        <v>0</v>
      </c>
      <c r="AR7" s="22">
        <f t="shared" si="17"/>
        <v>0</v>
      </c>
      <c r="AS7" s="149">
        <f>IF(I7="",VLOOKUP(H7,kokku!H:AT,38,FALSE),VLOOKUP(I7,kokku!I:AT,37,FALSE))</f>
        <v>0</v>
      </c>
      <c r="AT7" s="150">
        <f>IF(I7="",VLOOKUP(H7,kokku!H:AT,39,FALSE),VLOOKUP(I7,kokku!I:AT,38,FALSE))</f>
        <v>0</v>
      </c>
    </row>
    <row r="8" spans="1:46" ht="13.5" x14ac:dyDescent="0.25">
      <c r="A8" s="23" t="s">
        <v>139</v>
      </c>
      <c r="B8" s="23" t="s">
        <v>262</v>
      </c>
      <c r="C8" s="23" t="s">
        <v>37</v>
      </c>
      <c r="D8" s="23" t="s">
        <v>38</v>
      </c>
      <c r="E8" s="23" t="s">
        <v>39</v>
      </c>
      <c r="F8" s="23" t="s">
        <v>40</v>
      </c>
      <c r="G8" s="23" t="s">
        <v>41</v>
      </c>
      <c r="H8" s="23" t="s">
        <v>271</v>
      </c>
      <c r="I8" s="23" t="s">
        <v>272</v>
      </c>
      <c r="J8" s="24">
        <f>IF(I8="",VLOOKUP(H8,kokku!H:AT,3,FALSE),VLOOKUP(I8,kokku!I:AT,2,FALSE))</f>
        <v>2472000</v>
      </c>
      <c r="K8" s="24">
        <v>2472000</v>
      </c>
      <c r="L8" s="25">
        <f t="shared" si="0"/>
        <v>1</v>
      </c>
      <c r="M8" s="24">
        <v>133658</v>
      </c>
      <c r="N8" s="25">
        <f t="shared" si="1"/>
        <v>5.4068770226537215E-2</v>
      </c>
      <c r="O8" s="26">
        <v>9357</v>
      </c>
      <c r="P8" s="202">
        <f>IF(I8="",VLOOKUP(H8,kokku!H:AT,9,FALSE),VLOOKUP(I8,kokku!I:AT,8,FALSE))</f>
        <v>0</v>
      </c>
      <c r="Q8" s="31">
        <f t="shared" si="2"/>
        <v>1</v>
      </c>
      <c r="R8" s="28"/>
      <c r="S8" s="49">
        <f>IF(I8="",VLOOKUP(H8,kokku!H:AT,12,FALSE),VLOOKUP(I8,kokku!I:AT,11,FALSE))</f>
        <v>78000</v>
      </c>
      <c r="T8" s="20">
        <f t="shared" si="9"/>
        <v>8.5622168284789649E-2</v>
      </c>
      <c r="U8" s="52">
        <f>IF(I8="",VLOOKUP(H8,kokku!H:AT,14,FALSE),VLOOKUP(I8,kokku!I:AT,13,FALSE))</f>
        <v>0</v>
      </c>
      <c r="V8" s="25">
        <f t="shared" si="3"/>
        <v>1</v>
      </c>
      <c r="W8" s="49">
        <f>IF(I8="",VLOOKUP(H8,kokku!H:AT,16,FALSE),VLOOKUP(I8,kokku!I:AT,15,FALSE))</f>
        <v>156000</v>
      </c>
      <c r="X8" s="20">
        <f t="shared" si="10"/>
        <v>0.14872896440129449</v>
      </c>
      <c r="Y8" s="52">
        <f>IF(I8="",VLOOKUP(H8,kokku!H:AT,18,FALSE),VLOOKUP(I8,kokku!I:AT,17,FALSE))</f>
        <v>0</v>
      </c>
      <c r="Z8" s="25">
        <f t="shared" si="4"/>
        <v>1</v>
      </c>
      <c r="AA8" s="49">
        <f>IF(I8="",VLOOKUP(H8,kokku!H:AT,20,FALSE),VLOOKUP(I8,kokku!I:AT,19,FALSE))</f>
        <v>156000</v>
      </c>
      <c r="AB8" s="20">
        <f t="shared" si="11"/>
        <v>0.21183576051779934</v>
      </c>
      <c r="AC8" s="52">
        <f>IF(I8="",VLOOKUP(H8,kokku!H:AT,22,FALSE),VLOOKUP(I8,kokku!I:AT,21,FALSE))</f>
        <v>0</v>
      </c>
      <c r="AD8" s="25">
        <f t="shared" si="5"/>
        <v>1</v>
      </c>
      <c r="AE8" s="49">
        <f>IF(I8="",VLOOKUP(H8,kokku!H:AT,24,FALSE),VLOOKUP(I8,kokku!I:AT,23,FALSE))</f>
        <v>468000</v>
      </c>
      <c r="AF8" s="20">
        <f t="shared" si="12"/>
        <v>0.40115614886731393</v>
      </c>
      <c r="AG8" s="52">
        <f>IF(I8="",VLOOKUP(H8,kokku!H:AT,26,FALSE),VLOOKUP(I8,kokku!I:AT,25,FALSE))</f>
        <v>0</v>
      </c>
      <c r="AH8" s="25">
        <f t="shared" si="6"/>
        <v>1</v>
      </c>
      <c r="AI8" s="49">
        <f>IF(I8="",VLOOKUP(H8,kokku!H:AT,28,FALSE),VLOOKUP(I8,kokku!I:AT,27,FALSE))</f>
        <v>624000</v>
      </c>
      <c r="AJ8" s="20">
        <f t="shared" si="13"/>
        <v>0.65358333333333329</v>
      </c>
      <c r="AK8" s="52">
        <f>IF(I8="",VLOOKUP(H8,kokku!H:AT,30,FALSE),VLOOKUP(I8,kokku!I:AT,29,FALSE))</f>
        <v>0</v>
      </c>
      <c r="AL8" s="25">
        <f t="shared" si="7"/>
        <v>1</v>
      </c>
      <c r="AM8" s="55">
        <f>IF(I8="",VLOOKUP(H8,kokku!H:AT,32,FALSE),VLOOKUP(I8,kokku!I:AT,31,FALSE))</f>
        <v>702000</v>
      </c>
      <c r="AN8" s="20">
        <f t="shared" si="14"/>
        <v>0.93756391585760512</v>
      </c>
      <c r="AO8" s="52">
        <f>IF(I8="",VLOOKUP(H8,kokku!H:AT,34,FALSE),VLOOKUP(I8,kokku!I:AT,33,FALSE))</f>
        <v>154342</v>
      </c>
      <c r="AP8" s="20">
        <f t="shared" si="15"/>
        <v>1</v>
      </c>
      <c r="AQ8" s="29">
        <f t="shared" si="8"/>
        <v>0</v>
      </c>
      <c r="AR8" s="22">
        <f t="shared" si="17"/>
        <v>0</v>
      </c>
      <c r="AS8" s="149">
        <f>IF(I8="",VLOOKUP(H8,kokku!H:AT,38,FALSE),VLOOKUP(I8,kokku!I:AT,37,FALSE))</f>
        <v>0</v>
      </c>
      <c r="AT8" s="150">
        <f>IF(I8="",VLOOKUP(H8,kokku!H:AT,39,FALSE),VLOOKUP(I8,kokku!I:AT,38,FALSE))</f>
        <v>0</v>
      </c>
    </row>
    <row r="9" spans="1:46" ht="121.5" x14ac:dyDescent="0.25">
      <c r="A9" s="23" t="s">
        <v>35</v>
      </c>
      <c r="B9" s="23" t="s">
        <v>36</v>
      </c>
      <c r="C9" s="23" t="s">
        <v>37</v>
      </c>
      <c r="D9" s="23" t="s">
        <v>38</v>
      </c>
      <c r="E9" s="23" t="s">
        <v>39</v>
      </c>
      <c r="F9" s="23" t="s">
        <v>40</v>
      </c>
      <c r="G9" s="23" t="s">
        <v>41</v>
      </c>
      <c r="H9" s="23" t="s">
        <v>42</v>
      </c>
      <c r="I9" s="23" t="s">
        <v>43</v>
      </c>
      <c r="J9" s="43">
        <f>IF(I9="",VLOOKUP(H9,kokku!H:AT,3,FALSE),VLOOKUP(I9,kokku!I:AT,2,FALSE))</f>
        <v>127188571</v>
      </c>
      <c r="K9" s="24">
        <v>90178553</v>
      </c>
      <c r="L9" s="25">
        <f t="shared" si="0"/>
        <v>0.70901459377195142</v>
      </c>
      <c r="M9" s="24">
        <v>10439568</v>
      </c>
      <c r="N9" s="25">
        <f t="shared" si="1"/>
        <v>8.2079450361935424E-2</v>
      </c>
      <c r="O9" s="26">
        <v>20738</v>
      </c>
      <c r="P9" s="202">
        <f>IF(I9="",VLOOKUP(H9,kokku!H:AT,9,FALSE),VLOOKUP(I9,kokku!I:AT,8,FALSE))</f>
        <v>17173108</v>
      </c>
      <c r="Q9" s="31">
        <f t="shared" si="2"/>
        <v>0.84403543617138366</v>
      </c>
      <c r="R9" s="28">
        <v>5972869</v>
      </c>
      <c r="S9" s="49">
        <f>IF(I9="",VLOOKUP(H9,kokku!H:AT,12,FALSE),VLOOKUP(I9,kokku!I:AT,11,FALSE))</f>
        <v>7614903</v>
      </c>
      <c r="T9" s="20">
        <f t="shared" si="9"/>
        <v>0.14195041942880229</v>
      </c>
      <c r="U9" s="52">
        <f>IF(I9="",VLOOKUP(H9,kokku!H:AT,14,FALSE),VLOOKUP(I9,kokku!I:AT,13,FALSE))</f>
        <v>3000000</v>
      </c>
      <c r="V9" s="25">
        <f t="shared" si="3"/>
        <v>0.86762246114078911</v>
      </c>
      <c r="W9" s="49">
        <f>IF(I9="",VLOOKUP(H9,kokku!H:AT,16,FALSE),VLOOKUP(I9,kokku!I:AT,15,FALSE))</f>
        <v>10153012</v>
      </c>
      <c r="X9" s="20">
        <f t="shared" si="10"/>
        <v>0.22177686861502674</v>
      </c>
      <c r="Y9" s="52">
        <f>IF(I9="",VLOOKUP(H9,kokku!H:AT,18,FALSE),VLOOKUP(I9,kokku!I:AT,17,FALSE))</f>
        <v>14425373</v>
      </c>
      <c r="Z9" s="25">
        <f t="shared" si="4"/>
        <v>0.98103967218878496</v>
      </c>
      <c r="AA9" s="49">
        <f>IF(I9="",VLOOKUP(H9,kokku!H:AT,20,FALSE),VLOOKUP(I9,kokku!I:AT,19,FALSE))</f>
        <v>18403161</v>
      </c>
      <c r="AB9" s="20">
        <f t="shared" si="11"/>
        <v>0.36646880795602305</v>
      </c>
      <c r="AC9" s="52">
        <f>IF(I9="",VLOOKUP(H9,kokku!H:AT,22,FALSE),VLOOKUP(I9,kokku!I:AT,21,FALSE))</f>
        <v>2411537</v>
      </c>
      <c r="AD9" s="25">
        <f t="shared" si="5"/>
        <v>1</v>
      </c>
      <c r="AE9" s="49">
        <f>IF(I9="",VLOOKUP(H9,kokku!H:AT,24,FALSE),VLOOKUP(I9,kokku!I:AT,23,FALSE))</f>
        <v>30793229</v>
      </c>
      <c r="AF9" s="20">
        <f t="shared" si="12"/>
        <v>0.6085756950598965</v>
      </c>
      <c r="AG9" s="52">
        <f>IF(I9="",VLOOKUP(H9,kokku!H:AT,26,FALSE),VLOOKUP(I9,kokku!I:AT,25,FALSE))</f>
        <v>0</v>
      </c>
      <c r="AH9" s="25">
        <f t="shared" si="6"/>
        <v>1</v>
      </c>
      <c r="AI9" s="49">
        <f>IF(I9="",VLOOKUP(H9,kokku!H:AT,28,FALSE),VLOOKUP(I9,kokku!I:AT,27,FALSE))</f>
        <v>29707658</v>
      </c>
      <c r="AJ9" s="20">
        <f t="shared" si="13"/>
        <v>0.84214745206941588</v>
      </c>
      <c r="AK9" s="52">
        <f>IF(I9="",VLOOKUP(H9,kokku!H:AT,30,FALSE),VLOOKUP(I9,kokku!I:AT,29,FALSE))</f>
        <v>0</v>
      </c>
      <c r="AL9" s="25">
        <f t="shared" si="7"/>
        <v>1</v>
      </c>
      <c r="AM9" s="55">
        <f>IF(I9="",VLOOKUP(H9,kokku!H:AT,32,FALSE),VLOOKUP(I9,kokku!I:AT,31,FALSE))</f>
        <v>20077040</v>
      </c>
      <c r="AN9" s="20">
        <f t="shared" si="14"/>
        <v>1</v>
      </c>
      <c r="AO9" s="52">
        <f>IF(I9="",VLOOKUP(H9,kokku!H:AT,34,FALSE),VLOOKUP(I9,kokku!I:AT,33,FALSE))</f>
        <v>0</v>
      </c>
      <c r="AP9" s="20">
        <f t="shared" si="15"/>
        <v>1</v>
      </c>
      <c r="AQ9" s="29">
        <f t="shared" si="8"/>
        <v>0</v>
      </c>
      <c r="AR9" s="22">
        <f t="shared" si="17"/>
        <v>0</v>
      </c>
      <c r="AS9" s="149" t="str">
        <f>IF(I9="",VLOOKUP(H9,kokku!H:AT,38,FALSE),VLOOKUP(I9,kokku!I:AT,37,FALSE))</f>
        <v>Meede hõlmab sekkumisi, mille raames võetakse kohustusi kas jooksvalt või taotlusvoorude kaudu otsustatud projektide alusel. Kui taotlusvoorud ei edene kavandatud ajakava kohaselt — näiteks tähtaegu pikendatakse või ei esitada projekte piisavas mahus — võib kavandatud kohustuste võtmine nihkuda järgmisse perioodi. Meetme eelarvest suunatakse 14,9 mln kaitsevaldkonna teadus- ja arendusprojektidesse.</v>
      </c>
      <c r="AT9" s="150" t="str">
        <f>IF(I9="",VLOOKUP(H9,kokku!H:AT,39,FALSE),VLOOKUP(I9,kokku!I:AT,38,FALSE))</f>
        <v xml:space="preserve">Algselt kavandatud teenuste taristu sekkumis eelarve on suunatud ümber kaitsevaldkonna projektidele või teistele sekkumistele nii antud kui ka meetmesse 1.1.4. </v>
      </c>
    </row>
    <row r="10" spans="1:46" ht="135" x14ac:dyDescent="0.25">
      <c r="A10" s="23" t="s">
        <v>35</v>
      </c>
      <c r="B10" s="23" t="s">
        <v>353</v>
      </c>
      <c r="C10" s="23" t="s">
        <v>324</v>
      </c>
      <c r="D10" s="23" t="s">
        <v>38</v>
      </c>
      <c r="E10" s="23" t="s">
        <v>39</v>
      </c>
      <c r="F10" s="23" t="s">
        <v>40</v>
      </c>
      <c r="G10" s="23" t="s">
        <v>41</v>
      </c>
      <c r="H10" s="23" t="s">
        <v>354</v>
      </c>
      <c r="I10" s="23" t="s">
        <v>355</v>
      </c>
      <c r="J10" s="244">
        <v>41096800</v>
      </c>
      <c r="K10" s="24">
        <v>44200000</v>
      </c>
      <c r="L10" s="25">
        <f t="shared" si="0"/>
        <v>1.075509528722431</v>
      </c>
      <c r="M10" s="24">
        <v>1813840</v>
      </c>
      <c r="N10" s="25">
        <f t="shared" si="1"/>
        <v>4.413579646103833E-2</v>
      </c>
      <c r="O10" s="26">
        <v>4365</v>
      </c>
      <c r="P10" s="202">
        <f>IF(I10="",VLOOKUP(H10,kokku!H:AT,9,FALSE),VLOOKUP(I10,kokku!I:AT,8,FALSE))</f>
        <v>-3103800</v>
      </c>
      <c r="Q10" s="31">
        <f t="shared" si="2"/>
        <v>0.99998540032313954</v>
      </c>
      <c r="R10" s="28">
        <v>2555000</v>
      </c>
      <c r="S10" s="49">
        <f>IF(I10="",VLOOKUP(H10,kokku!H:AT,12,FALSE),VLOOKUP(I10,kokku!I:AT,11,FALSE))</f>
        <v>1100000</v>
      </c>
      <c r="T10" s="20">
        <f t="shared" si="9"/>
        <v>7.090187070526173E-2</v>
      </c>
      <c r="U10" s="52">
        <f>IF(I10="",VLOOKUP(H10,kokku!H:AT,14,FALSE),VLOOKUP(I10,kokku!I:AT,13,FALSE))</f>
        <v>0</v>
      </c>
      <c r="V10" s="25">
        <f t="shared" si="3"/>
        <v>0.99998540032313954</v>
      </c>
      <c r="W10" s="49">
        <f>IF(I10="",VLOOKUP(H10,kokku!H:AT,16,FALSE),VLOOKUP(I10,kokku!I:AT,15,FALSE))</f>
        <v>3250000</v>
      </c>
      <c r="X10" s="20">
        <f t="shared" si="10"/>
        <v>0.14998345369955812</v>
      </c>
      <c r="Y10" s="52">
        <f>IF(I10="",VLOOKUP(H10,kokku!H:AT,18,FALSE),VLOOKUP(I10,kokku!I:AT,17,FALSE))</f>
        <v>0</v>
      </c>
      <c r="Z10" s="25">
        <f t="shared" si="4"/>
        <v>0.99998540032313954</v>
      </c>
      <c r="AA10" s="49">
        <f>IF(I10="",VLOOKUP(H10,kokku!H:AT,20,FALSE),VLOOKUP(I10,kokku!I:AT,19,FALSE))</f>
        <v>4500000</v>
      </c>
      <c r="AB10" s="20">
        <f t="shared" si="11"/>
        <v>0.25948103015319929</v>
      </c>
      <c r="AC10" s="52">
        <f>IF(I10="",VLOOKUP(H10,kokku!H:AT,22,FALSE),VLOOKUP(I10,kokku!I:AT,21,FALSE))</f>
        <v>0</v>
      </c>
      <c r="AD10" s="25">
        <f t="shared" si="5"/>
        <v>0.99998540032313954</v>
      </c>
      <c r="AE10" s="49">
        <f>IF(I10="",VLOOKUP(H10,kokku!H:AT,24,FALSE),VLOOKUP(I10,kokku!I:AT,23,FALSE))</f>
        <v>8000000</v>
      </c>
      <c r="AF10" s="20">
        <f t="shared" si="12"/>
        <v>0.45414338829300577</v>
      </c>
      <c r="AG10" s="52">
        <f>IF(I10="",VLOOKUP(H10,kokku!H:AT,26,FALSE),VLOOKUP(I10,kokku!I:AT,25,FALSE))</f>
        <v>0</v>
      </c>
      <c r="AH10" s="25">
        <f t="shared" si="6"/>
        <v>0.99998540032313954</v>
      </c>
      <c r="AI10" s="49">
        <f>IF(I10="",VLOOKUP(H10,kokku!H:AT,28,FALSE),VLOOKUP(I10,kokku!I:AT,27,FALSE))</f>
        <v>10000000</v>
      </c>
      <c r="AJ10" s="20">
        <f t="shared" si="13"/>
        <v>0.69747133596776389</v>
      </c>
      <c r="AK10" s="52">
        <f>IF(I10="",VLOOKUP(H10,kokku!H:AT,30,FALSE),VLOOKUP(I10,kokku!I:AT,29,FALSE))</f>
        <v>0</v>
      </c>
      <c r="AL10" s="25">
        <f t="shared" si="7"/>
        <v>0.99998540032313954</v>
      </c>
      <c r="AM10" s="55">
        <f>IF(I10="",VLOOKUP(H10,kokku!H:AT,32,FALSE),VLOOKUP(I10,kokku!I:AT,31,FALSE))</f>
        <v>11000000</v>
      </c>
      <c r="AN10" s="20">
        <f t="shared" si="14"/>
        <v>0.96513207840999782</v>
      </c>
      <c r="AO10" s="52">
        <f>IF(I10="",VLOOKUP(H10,kokku!H:AT,34,FALSE),VLOOKUP(I10,kokku!I:AT,33,FALSE))</f>
        <v>1432360</v>
      </c>
      <c r="AP10" s="20">
        <f t="shared" si="15"/>
        <v>0.99998540032313954</v>
      </c>
      <c r="AQ10" s="29">
        <f t="shared" si="8"/>
        <v>600</v>
      </c>
      <c r="AR10" s="22">
        <f t="shared" si="17"/>
        <v>600</v>
      </c>
      <c r="AS10" s="149" t="str">
        <f>IF(I10="",VLOOKUP(H10,kokku!H:AT,38,FALSE),VLOOKUP(I10,kokku!I:AT,37,FALSE))</f>
        <v xml:space="preserve">Kokku on hetkel käivitatud 23 projekti, juulis 2025, sai heakskiidu täiendavalt 7 projekti. 2025 sügiseks on uute projektide rahastamine käivitumas.  Rahade kasutusse võtmise kiirendamiseks ja lihtsustamiseks on ette valmistamisel FNLC skeem, mis on edastatud, ka EKle mitteametlikult kommenteerimiseks. Paralleelselt toimuvad arendustegevused innovatsiooniprojektide ettevalmistamiseks ja elluviimiseks. </v>
      </c>
      <c r="AT10" s="150">
        <f>IF(I10="",VLOOKUP(H10,kokku!H:AT,39,FALSE),VLOOKUP(I10,kokku!I:AT,38,FALSE))</f>
        <v>0</v>
      </c>
    </row>
    <row r="11" spans="1:46" ht="27" x14ac:dyDescent="0.25">
      <c r="A11" s="23" t="s">
        <v>35</v>
      </c>
      <c r="B11" s="23" t="s">
        <v>36</v>
      </c>
      <c r="C11" s="23" t="s">
        <v>37</v>
      </c>
      <c r="D11" s="23" t="s">
        <v>38</v>
      </c>
      <c r="E11" s="23" t="s">
        <v>39</v>
      </c>
      <c r="F11" s="23" t="s">
        <v>40</v>
      </c>
      <c r="G11" s="23" t="s">
        <v>41</v>
      </c>
      <c r="H11" s="23" t="s">
        <v>46</v>
      </c>
      <c r="I11" s="23" t="s">
        <v>47</v>
      </c>
      <c r="J11" s="43">
        <f>IF(I11="",VLOOKUP(H11,kokku!H:AT,3,FALSE),VLOOKUP(I11,kokku!I:AT,2,FALSE))</f>
        <v>51000000</v>
      </c>
      <c r="K11" s="24">
        <v>40853683</v>
      </c>
      <c r="L11" s="25">
        <f t="shared" si="0"/>
        <v>0.80105260784313725</v>
      </c>
      <c r="M11" s="24">
        <v>3822025</v>
      </c>
      <c r="N11" s="25">
        <f t="shared" si="1"/>
        <v>7.494166666666667E-2</v>
      </c>
      <c r="O11" s="26">
        <v>71504</v>
      </c>
      <c r="P11" s="202">
        <f>IF(I11="",VLOOKUP(H11,kokku!H:AT,9,FALSE),VLOOKUP(I11,kokku!I:AT,8,FALSE))</f>
        <v>0</v>
      </c>
      <c r="Q11" s="31">
        <f t="shared" si="2"/>
        <v>0.80105260784313725</v>
      </c>
      <c r="R11" s="28">
        <v>3321326</v>
      </c>
      <c r="S11" s="49">
        <f>IF(I11="",VLOOKUP(H11,kokku!H:AT,12,FALSE),VLOOKUP(I11,kokku!I:AT,11,FALSE))</f>
        <v>2973784</v>
      </c>
      <c r="T11" s="20">
        <f t="shared" si="9"/>
        <v>0.13325115686274511</v>
      </c>
      <c r="U11" s="52">
        <f>IF(I11="",VLOOKUP(H11,kokku!H:AT,14,FALSE),VLOOKUP(I11,kokku!I:AT,13,FALSE))</f>
        <v>0</v>
      </c>
      <c r="V11" s="25">
        <f t="shared" si="3"/>
        <v>0.80105260784313725</v>
      </c>
      <c r="W11" s="49">
        <f>IF(I11="",VLOOKUP(H11,kokku!H:AT,16,FALSE),VLOOKUP(I11,kokku!I:AT,15,FALSE))</f>
        <v>2354798</v>
      </c>
      <c r="X11" s="20">
        <f t="shared" si="10"/>
        <v>0.17942366666666668</v>
      </c>
      <c r="Y11" s="52">
        <f>IF(I11="",VLOOKUP(H11,kokku!H:AT,18,FALSE),VLOOKUP(I11,kokku!I:AT,17,FALSE))</f>
        <v>0</v>
      </c>
      <c r="Z11" s="25">
        <f t="shared" si="4"/>
        <v>0.80105260784313725</v>
      </c>
      <c r="AA11" s="49">
        <f>IF(I11="",VLOOKUP(H11,kokku!H:AT,20,FALSE),VLOOKUP(I11,kokku!I:AT,19,FALSE))</f>
        <v>7126844</v>
      </c>
      <c r="AB11" s="20">
        <f t="shared" si="11"/>
        <v>0.31916570588235293</v>
      </c>
      <c r="AC11" s="52">
        <f>IF(I11="",VLOOKUP(H11,kokku!H:AT,22,FALSE),VLOOKUP(I11,kokku!I:AT,21,FALSE))</f>
        <v>10146317</v>
      </c>
      <c r="AD11" s="25">
        <f t="shared" si="5"/>
        <v>1</v>
      </c>
      <c r="AE11" s="49">
        <f>IF(I11="",VLOOKUP(H11,kokku!H:AT,24,FALSE),VLOOKUP(I11,kokku!I:AT,23,FALSE))</f>
        <v>12169677</v>
      </c>
      <c r="AF11" s="20">
        <f t="shared" si="12"/>
        <v>0.55778682352941178</v>
      </c>
      <c r="AG11" s="52">
        <f>IF(I11="",VLOOKUP(H11,kokku!H:AT,26,FALSE),VLOOKUP(I11,kokku!I:AT,25,FALSE))</f>
        <v>0</v>
      </c>
      <c r="AH11" s="25">
        <f t="shared" si="6"/>
        <v>1</v>
      </c>
      <c r="AI11" s="49">
        <f>IF(I11="",VLOOKUP(H11,kokku!H:AT,28,FALSE),VLOOKUP(I11,kokku!I:AT,27,FALSE))</f>
        <v>11609112</v>
      </c>
      <c r="AJ11" s="20">
        <f t="shared" si="13"/>
        <v>0.78541647058823527</v>
      </c>
      <c r="AK11" s="52">
        <f>IF(I11="",VLOOKUP(H11,kokku!H:AT,30,FALSE),VLOOKUP(I11,kokku!I:AT,29,FALSE))</f>
        <v>0</v>
      </c>
      <c r="AL11" s="25">
        <f t="shared" si="7"/>
        <v>1</v>
      </c>
      <c r="AM11" s="55">
        <f>IF(I11="",VLOOKUP(H11,kokku!H:AT,32,FALSE),VLOOKUP(I11,kokku!I:AT,31,FALSE))</f>
        <v>10943760</v>
      </c>
      <c r="AN11" s="20">
        <f t="shared" si="14"/>
        <v>1</v>
      </c>
      <c r="AO11" s="52">
        <f>IF(I11="",VLOOKUP(H11,kokku!H:AT,34,FALSE),VLOOKUP(I11,kokku!I:AT,33,FALSE))</f>
        <v>0</v>
      </c>
      <c r="AP11" s="20">
        <f t="shared" si="15"/>
        <v>1</v>
      </c>
      <c r="AQ11" s="29">
        <f t="shared" si="8"/>
        <v>0</v>
      </c>
      <c r="AR11" s="22">
        <f t="shared" si="17"/>
        <v>0</v>
      </c>
      <c r="AS11" s="149" t="str">
        <f>IF(I11="",VLOOKUP(H11,kokku!H:AT,38,FALSE),VLOOKUP(I11,kokku!I:AT,37,FALSE))</f>
        <v xml:space="preserve">Meetme eelarve suureneb meetme 1.1.2. arvelt. </v>
      </c>
      <c r="AT11" s="150" t="str">
        <f>IF(I11="",VLOOKUP(H11,kokku!H:AT,39,FALSE),VLOOKUP(I11,kokku!I:AT,38,FALSE))</f>
        <v xml:space="preserve">Meetme eelarve suureneb meetme 1.1.2. arvelt. </v>
      </c>
    </row>
    <row r="12" spans="1:46" ht="270" x14ac:dyDescent="0.25">
      <c r="A12" s="23" t="s">
        <v>35</v>
      </c>
      <c r="B12" s="23" t="s">
        <v>110</v>
      </c>
      <c r="C12" s="23" t="s">
        <v>111</v>
      </c>
      <c r="D12" s="23" t="s">
        <v>38</v>
      </c>
      <c r="E12" s="23" t="s">
        <v>39</v>
      </c>
      <c r="F12" s="23" t="s">
        <v>112</v>
      </c>
      <c r="G12" s="23" t="s">
        <v>113</v>
      </c>
      <c r="H12" s="23" t="s">
        <v>114</v>
      </c>
      <c r="I12" s="23" t="s">
        <v>115</v>
      </c>
      <c r="J12" s="43">
        <f>IF(I12="",VLOOKUP(H12,kokku!H:AT,3,FALSE),VLOOKUP(I12,kokku!I:AT,2,FALSE))</f>
        <v>122183111</v>
      </c>
      <c r="K12" s="24">
        <v>90022161</v>
      </c>
      <c r="L12" s="25">
        <f t="shared" si="0"/>
        <v>0.73678072413788842</v>
      </c>
      <c r="M12" s="24">
        <v>10569822</v>
      </c>
      <c r="N12" s="25">
        <f t="shared" si="1"/>
        <v>8.6508044471056228E-2</v>
      </c>
      <c r="O12" s="26">
        <v>1380759</v>
      </c>
      <c r="P12" s="202">
        <f>IF(I12="",VLOOKUP(H12,kokku!H:AT,9,FALSE),VLOOKUP(I12,kokku!I:AT,8,FALSE))</f>
        <v>5000000</v>
      </c>
      <c r="Q12" s="31">
        <f t="shared" si="2"/>
        <v>0.77770291018371596</v>
      </c>
      <c r="R12" s="28">
        <v>13368849</v>
      </c>
      <c r="S12" s="49">
        <f>IF(I12="",VLOOKUP(H12,kokku!H:AT,12,FALSE),VLOOKUP(I12,kokku!I:AT,11,FALSE))</f>
        <v>13368849</v>
      </c>
      <c r="T12" s="20">
        <f t="shared" si="9"/>
        <v>0.19592454967037137</v>
      </c>
      <c r="U12" s="52">
        <f>IF(I12="",VLOOKUP(H12,kokku!H:AT,14,FALSE),VLOOKUP(I12,kokku!I:AT,13,FALSE))</f>
        <v>27155000</v>
      </c>
      <c r="V12" s="25">
        <f t="shared" si="3"/>
        <v>0.99995130259860543</v>
      </c>
      <c r="W12" s="49">
        <f>IF(I12="",VLOOKUP(H12,kokku!H:AT,16,FALSE),VLOOKUP(I12,kokku!I:AT,15,FALSE))</f>
        <v>10000000</v>
      </c>
      <c r="X12" s="20">
        <f t="shared" si="10"/>
        <v>0.2777689217620265</v>
      </c>
      <c r="Y12" s="52">
        <f>IF(I12="",VLOOKUP(H12,kokku!H:AT,18,FALSE),VLOOKUP(I12,kokku!I:AT,17,FALSE))</f>
        <v>0</v>
      </c>
      <c r="Z12" s="25">
        <f t="shared" si="4"/>
        <v>0.99995130259860543</v>
      </c>
      <c r="AA12" s="49">
        <f>IF(I12="",VLOOKUP(H12,kokku!H:AT,20,FALSE),VLOOKUP(I12,kokku!I:AT,19,FALSE))</f>
        <v>15000000</v>
      </c>
      <c r="AB12" s="20">
        <f t="shared" si="11"/>
        <v>0.40053547989950916</v>
      </c>
      <c r="AC12" s="52">
        <f>IF(I12="",VLOOKUP(H12,kokku!H:AT,22,FALSE),VLOOKUP(I12,kokku!I:AT,21,FALSE))</f>
        <v>0</v>
      </c>
      <c r="AD12" s="25">
        <f t="shared" si="5"/>
        <v>0.99995130259860543</v>
      </c>
      <c r="AE12" s="49">
        <f>IF(I12="",VLOOKUP(H12,kokku!H:AT,24,FALSE),VLOOKUP(I12,kokku!I:AT,23,FALSE))</f>
        <v>25000000</v>
      </c>
      <c r="AF12" s="20">
        <f t="shared" si="12"/>
        <v>0.60514641012864701</v>
      </c>
      <c r="AG12" s="52">
        <f>IF(I12="",VLOOKUP(H12,kokku!H:AT,26,FALSE),VLOOKUP(I12,kokku!I:AT,25,FALSE))</f>
        <v>0</v>
      </c>
      <c r="AH12" s="25">
        <f t="shared" si="6"/>
        <v>0.99995130259860543</v>
      </c>
      <c r="AI12" s="49">
        <f>IF(I12="",VLOOKUP(H12,kokku!H:AT,28,FALSE),VLOOKUP(I12,kokku!I:AT,27,FALSE))</f>
        <v>30000000</v>
      </c>
      <c r="AJ12" s="20">
        <f t="shared" si="13"/>
        <v>0.85067952640361233</v>
      </c>
      <c r="AK12" s="52">
        <f>IF(I12="",VLOOKUP(H12,kokku!H:AT,30,FALSE),VLOOKUP(I12,kokku!I:AT,29,FALSE))</f>
        <v>0</v>
      </c>
      <c r="AL12" s="25">
        <f t="shared" si="7"/>
        <v>0.99995130259860543</v>
      </c>
      <c r="AM12" s="55">
        <f>IF(I12="",VLOOKUP(H12,kokku!H:AT,32,FALSE),VLOOKUP(I12,kokku!I:AT,31,FALSE))</f>
        <v>14250000</v>
      </c>
      <c r="AN12" s="20">
        <f t="shared" si="14"/>
        <v>0.96730775663422086</v>
      </c>
      <c r="AO12" s="52">
        <f>IF(I12="",VLOOKUP(H12,kokku!H:AT,34,FALSE),VLOOKUP(I12,kokku!I:AT,33,FALSE))</f>
        <v>4000000</v>
      </c>
      <c r="AP12" s="20">
        <f t="shared" si="15"/>
        <v>1.000045505470883</v>
      </c>
      <c r="AQ12" s="29">
        <f t="shared" si="8"/>
        <v>5950</v>
      </c>
      <c r="AR12" s="22">
        <f t="shared" si="17"/>
        <v>-5560</v>
      </c>
      <c r="AS12" s="149" t="str">
        <f>IF(I12="",VLOOKUP(H12,kokku!H:AT,38,FALSE),VLOOKUP(I12,kokku!I:AT,37,FALSE))</f>
        <v xml:space="preserve">TATid allkirjastati 2023. aastal ja nende tegevustega alustati pigem 2024. aastal. 
Käesolevat meedet ei ole kunagi kavandatud nii, et kogu raha oleks kohe perioodi alguses välja jagatuda ja raha paari aastaga kasutatud. Oleme arvestanud, et vahendeid peab jaguma kogu SF perioodiks.
Otsuseid tehakse valdkondlikes digipöörets (VDP) pooleteise aasta kaupa ja riigiülestes kesksetes teenustes (RÜKT) ühe aasta kaupa. VDP viimased otsused on plaanis teha hiljemalt 2026. aastal. Enamus raha suunatakse turule läbi riigihangete, mis tähendab, et otsuste ja lepingute vahele võib jääda kuid, kui mitte aasta. Lisaks väljamaksed võivad tulla alles tegevuste lõppedes. 
RÜKT otsuseid plaanime teha peaaegu perioodi lõpuni. Sarnaselt VDP-ga läheb enaamus vahendeid turule riigihangetega. Lisaks on mingi osa rahast tööjõukulud, siis nende väljamaksed kestavad kuni perioodi lõpuni. </v>
      </c>
      <c r="AT12" s="150">
        <f>IF(I12="",VLOOKUP(H12,kokku!H:AT,39,FALSE),VLOOKUP(I12,kokku!I:AT,38,FALSE))</f>
        <v>0</v>
      </c>
    </row>
    <row r="13" spans="1:46" ht="54" x14ac:dyDescent="0.25">
      <c r="A13" s="23" t="s">
        <v>139</v>
      </c>
      <c r="B13" s="23" t="s">
        <v>262</v>
      </c>
      <c r="C13" s="23" t="s">
        <v>111</v>
      </c>
      <c r="D13" s="23" t="s">
        <v>38</v>
      </c>
      <c r="E13" s="23" t="s">
        <v>39</v>
      </c>
      <c r="F13" s="23" t="s">
        <v>112</v>
      </c>
      <c r="G13" s="23" t="s">
        <v>113</v>
      </c>
      <c r="H13" s="23" t="s">
        <v>114</v>
      </c>
      <c r="I13" s="23" t="s">
        <v>273</v>
      </c>
      <c r="J13" s="24">
        <f>IF(I13="",VLOOKUP(H13,kokku!H:AT,3,FALSE),VLOOKUP(I13,kokku!I:AT,2,FALSE))</f>
        <v>20000000</v>
      </c>
      <c r="K13" s="24">
        <v>2212179</v>
      </c>
      <c r="L13" s="25">
        <f t="shared" si="0"/>
        <v>0.11060895</v>
      </c>
      <c r="M13" s="24">
        <v>1460582</v>
      </c>
      <c r="N13" s="25">
        <f t="shared" si="1"/>
        <v>7.30291E-2</v>
      </c>
      <c r="O13" s="26">
        <v>98032</v>
      </c>
      <c r="P13" s="202">
        <f>IF(I13="",VLOOKUP(H13,kokku!H:AT,9,FALSE),VLOOKUP(I13,kokku!I:AT,8,FALSE))</f>
        <v>7474784</v>
      </c>
      <c r="Q13" s="32">
        <f t="shared" si="2"/>
        <v>0.48434814999999998</v>
      </c>
      <c r="R13" s="28"/>
      <c r="S13" s="49">
        <f>IF(I13="",VLOOKUP(H13,kokku!H:AT,12,FALSE),VLOOKUP(I13,kokku!I:AT,11,FALSE))</f>
        <v>950000</v>
      </c>
      <c r="T13" s="20">
        <f t="shared" si="9"/>
        <v>0.1205291</v>
      </c>
      <c r="U13" s="52">
        <f>IF(I13="",VLOOKUP(H13,kokku!H:AT,14,FALSE),VLOOKUP(I13,kokku!I:AT,13,FALSE))</f>
        <v>1880000</v>
      </c>
      <c r="V13" s="25">
        <f t="shared" si="3"/>
        <v>0.57834814999999995</v>
      </c>
      <c r="W13" s="49">
        <f>IF(I13="",VLOOKUP(H13,kokku!H:AT,16,FALSE),VLOOKUP(I13,kokku!I:AT,15,FALSE))</f>
        <v>1260000</v>
      </c>
      <c r="X13" s="20">
        <f t="shared" si="10"/>
        <v>0.1835291</v>
      </c>
      <c r="Y13" s="52">
        <f>IF(I13="",VLOOKUP(H13,kokku!H:AT,18,FALSE),VLOOKUP(I13,kokku!I:AT,17,FALSE))</f>
        <v>2280000</v>
      </c>
      <c r="Z13" s="25">
        <f t="shared" si="4"/>
        <v>0.69234815000000005</v>
      </c>
      <c r="AA13" s="49">
        <f>IF(I13="",VLOOKUP(H13,kokku!H:AT,20,FALSE),VLOOKUP(I13,kokku!I:AT,19,FALSE))</f>
        <v>2460000</v>
      </c>
      <c r="AB13" s="20">
        <f t="shared" si="11"/>
        <v>0.3065291</v>
      </c>
      <c r="AC13" s="52">
        <f>IF(I13="",VLOOKUP(H13,kokku!H:AT,22,FALSE),VLOOKUP(I13,kokku!I:AT,21,FALSE))</f>
        <v>3753037</v>
      </c>
      <c r="AD13" s="25">
        <f t="shared" si="5"/>
        <v>0.88</v>
      </c>
      <c r="AE13" s="49">
        <f>IF(I13="",VLOOKUP(H13,kokku!H:AT,24,FALSE),VLOOKUP(I13,kokku!I:AT,23,FALSE))</f>
        <v>4340000</v>
      </c>
      <c r="AF13" s="20">
        <f t="shared" si="12"/>
        <v>0.52352909999999997</v>
      </c>
      <c r="AG13" s="52">
        <f>IF(I13="",VLOOKUP(H13,kokku!H:AT,26,FALSE),VLOOKUP(I13,kokku!I:AT,25,FALSE))</f>
        <v>2400000</v>
      </c>
      <c r="AH13" s="25">
        <f t="shared" si="6"/>
        <v>1</v>
      </c>
      <c r="AI13" s="49">
        <f>IF(I13="",VLOOKUP(H13,kokku!H:AT,28,FALSE),VLOOKUP(I13,kokku!I:AT,27,FALSE))</f>
        <v>4689171</v>
      </c>
      <c r="AJ13" s="20">
        <f t="shared" si="13"/>
        <v>0.75798765000000001</v>
      </c>
      <c r="AK13" s="52">
        <f>IF(I13="",VLOOKUP(H13,kokku!H:AT,30,FALSE),VLOOKUP(I13,kokku!I:AT,29,FALSE))</f>
        <v>0</v>
      </c>
      <c r="AL13" s="25">
        <f t="shared" si="7"/>
        <v>1</v>
      </c>
      <c r="AM13" s="55">
        <f>IF(I13="",VLOOKUP(H13,kokku!H:AT,32,FALSE),VLOOKUP(I13,kokku!I:AT,31,FALSE))</f>
        <v>4490247</v>
      </c>
      <c r="AN13" s="20">
        <f t="shared" si="14"/>
        <v>0.98250000000000004</v>
      </c>
      <c r="AO13" s="52">
        <f>IF(I13="",VLOOKUP(H13,kokku!H:AT,34,FALSE),VLOOKUP(I13,kokku!I:AT,33,FALSE))</f>
        <v>350000</v>
      </c>
      <c r="AP13" s="20">
        <f t="shared" si="15"/>
        <v>1</v>
      </c>
      <c r="AQ13" s="29">
        <f t="shared" si="8"/>
        <v>0</v>
      </c>
      <c r="AR13" s="22">
        <f t="shared" si="17"/>
        <v>0</v>
      </c>
      <c r="AS13" s="149" t="str">
        <f>IF(I13="",VLOOKUP(H13,kokku!H:AT,38,FALSE),VLOOKUP(I13,kokku!I:AT,37,FALSE))</f>
        <v>11.07.25 kehtiv uus 6 mln eelarvega KK. Ametlikule kooskõlastamisele minemas eeldatavalt augustis 10,5 mln määrus (siit realt hõlmab 7 mln).</v>
      </c>
      <c r="AT13" s="150">
        <f>IF(I13="",VLOOKUP(H13,kokku!H:AT,39,FALSE),VLOOKUP(I13,kokku!I:AT,38,FALSE))</f>
        <v>0</v>
      </c>
    </row>
    <row r="14" spans="1:46" ht="13.5" x14ac:dyDescent="0.25">
      <c r="A14" s="23" t="s">
        <v>139</v>
      </c>
      <c r="B14" s="23" t="s">
        <v>262</v>
      </c>
      <c r="C14" s="23" t="s">
        <v>37</v>
      </c>
      <c r="D14" s="23" t="s">
        <v>38</v>
      </c>
      <c r="E14" s="23" t="s">
        <v>275</v>
      </c>
      <c r="F14" s="23" t="s">
        <v>237</v>
      </c>
      <c r="G14" s="23" t="s">
        <v>238</v>
      </c>
      <c r="H14" s="23" t="s">
        <v>276</v>
      </c>
      <c r="I14" s="23" t="s">
        <v>277</v>
      </c>
      <c r="J14" s="24">
        <f>IF(I14="",VLOOKUP(H14,kokku!H:AT,3,FALSE),VLOOKUP(I14,kokku!I:AT,2,FALSE))</f>
        <v>60637000</v>
      </c>
      <c r="K14" s="24">
        <v>60637000</v>
      </c>
      <c r="L14" s="25">
        <f t="shared" si="0"/>
        <v>1</v>
      </c>
      <c r="M14" s="24">
        <v>15329410</v>
      </c>
      <c r="N14" s="25">
        <f t="shared" si="1"/>
        <v>0.25280620743110643</v>
      </c>
      <c r="O14" s="26">
        <v>249357</v>
      </c>
      <c r="P14" s="202">
        <f>IF(I14="",VLOOKUP(H14,kokku!H:AT,9,FALSE),VLOOKUP(I14,kokku!I:AT,8,FALSE))</f>
        <v>0</v>
      </c>
      <c r="Q14" s="18">
        <f t="shared" si="2"/>
        <v>1</v>
      </c>
      <c r="R14" s="28">
        <v>7297151</v>
      </c>
      <c r="S14" s="49">
        <f>IF(I14="",VLOOKUP(H14,kokku!H:AT,12,FALSE),VLOOKUP(I14,kokku!I:AT,11,FALSE))</f>
        <v>5200000</v>
      </c>
      <c r="T14" s="20">
        <f t="shared" si="9"/>
        <v>0.33856242888005672</v>
      </c>
      <c r="U14" s="52">
        <f>IF(I14="",VLOOKUP(H14,kokku!H:AT,14,FALSE),VLOOKUP(I14,kokku!I:AT,13,FALSE))</f>
        <v>0</v>
      </c>
      <c r="V14" s="25">
        <f t="shared" si="3"/>
        <v>1</v>
      </c>
      <c r="W14" s="49">
        <f>IF(I14="",VLOOKUP(H14,kokku!H:AT,16,FALSE),VLOOKUP(I14,kokku!I:AT,15,FALSE))</f>
        <v>5200000</v>
      </c>
      <c r="X14" s="20">
        <f t="shared" si="10"/>
        <v>0.42431865032900706</v>
      </c>
      <c r="Y14" s="52">
        <f>IF(I14="",VLOOKUP(H14,kokku!H:AT,18,FALSE),VLOOKUP(I14,kokku!I:AT,17,FALSE))</f>
        <v>0</v>
      </c>
      <c r="Z14" s="25">
        <f t="shared" si="4"/>
        <v>1</v>
      </c>
      <c r="AA14" s="49">
        <f>IF(I14="",VLOOKUP(H14,kokku!H:AT,20,FALSE),VLOOKUP(I14,kokku!I:AT,19,FALSE))</f>
        <v>4800000</v>
      </c>
      <c r="AB14" s="20">
        <f t="shared" si="11"/>
        <v>0.50347823935880731</v>
      </c>
      <c r="AC14" s="52">
        <f>IF(I14="",VLOOKUP(H14,kokku!H:AT,22,FALSE),VLOOKUP(I14,kokku!I:AT,21,FALSE))</f>
        <v>0</v>
      </c>
      <c r="AD14" s="25">
        <f t="shared" si="5"/>
        <v>1</v>
      </c>
      <c r="AE14" s="49">
        <f>IF(I14="",VLOOKUP(H14,kokku!H:AT,24,FALSE),VLOOKUP(I14,kokku!I:AT,23,FALSE))</f>
        <v>10600000</v>
      </c>
      <c r="AF14" s="20">
        <f t="shared" si="12"/>
        <v>0.67828899846628299</v>
      </c>
      <c r="AG14" s="52">
        <f>IF(I14="",VLOOKUP(H14,kokku!H:AT,26,FALSE),VLOOKUP(I14,kokku!I:AT,25,FALSE))</f>
        <v>0</v>
      </c>
      <c r="AH14" s="25">
        <f t="shared" si="6"/>
        <v>1</v>
      </c>
      <c r="AI14" s="49">
        <f>IF(I14="",VLOOKUP(H14,kokku!H:AT,28,FALSE),VLOOKUP(I14,kokku!I:AT,27,FALSE))</f>
        <v>10000000</v>
      </c>
      <c r="AJ14" s="20">
        <f t="shared" si="13"/>
        <v>0.84320480894503358</v>
      </c>
      <c r="AK14" s="52">
        <f>IF(I14="",VLOOKUP(H14,kokku!H:AT,30,FALSE),VLOOKUP(I14,kokku!I:AT,29,FALSE))</f>
        <v>0</v>
      </c>
      <c r="AL14" s="25">
        <f t="shared" si="7"/>
        <v>1</v>
      </c>
      <c r="AM14" s="55">
        <f>IF(I14="",VLOOKUP(H14,kokku!H:AT,32,FALSE),VLOOKUP(I14,kokku!I:AT,31,FALSE))</f>
        <v>9000000</v>
      </c>
      <c r="AN14" s="20">
        <f t="shared" si="14"/>
        <v>0.9916290383759091</v>
      </c>
      <c r="AO14" s="52">
        <f>IF(I14="",VLOOKUP(H14,kokku!H:AT,34,FALSE),VLOOKUP(I14,kokku!I:AT,33,FALSE))</f>
        <v>507590</v>
      </c>
      <c r="AP14" s="20">
        <f t="shared" si="15"/>
        <v>1</v>
      </c>
      <c r="AQ14" s="29">
        <f t="shared" si="8"/>
        <v>0</v>
      </c>
      <c r="AR14" s="22">
        <f t="shared" si="17"/>
        <v>0</v>
      </c>
      <c r="AS14" s="149">
        <f>IF(I14="",VLOOKUP(H14,kokku!H:AT,38,FALSE),VLOOKUP(I14,kokku!I:AT,37,FALSE))</f>
        <v>0</v>
      </c>
      <c r="AT14" s="150">
        <f>IF(I14="",VLOOKUP(H14,kokku!H:AT,39,FALSE),VLOOKUP(I14,kokku!I:AT,38,FALSE))</f>
        <v>0</v>
      </c>
    </row>
    <row r="15" spans="1:46" ht="13.5" x14ac:dyDescent="0.25">
      <c r="A15" s="23" t="s">
        <v>139</v>
      </c>
      <c r="B15" s="23" t="s">
        <v>262</v>
      </c>
      <c r="C15" s="23" t="s">
        <v>37</v>
      </c>
      <c r="D15" s="23" t="s">
        <v>38</v>
      </c>
      <c r="E15" s="23" t="s">
        <v>39</v>
      </c>
      <c r="F15" s="23" t="s">
        <v>237</v>
      </c>
      <c r="G15" s="23" t="s">
        <v>238</v>
      </c>
      <c r="H15" s="23" t="s">
        <v>278</v>
      </c>
      <c r="I15" s="23" t="s">
        <v>279</v>
      </c>
      <c r="J15" s="24">
        <f>IF(I15="",VLOOKUP(H15,kokku!H:AT,3,FALSE),VLOOKUP(I15,kokku!I:AT,2,FALSE))</f>
        <v>7016000</v>
      </c>
      <c r="K15" s="24">
        <v>7007881</v>
      </c>
      <c r="L15" s="25">
        <f t="shared" si="0"/>
        <v>0.99884278791334091</v>
      </c>
      <c r="M15" s="24">
        <v>1099683</v>
      </c>
      <c r="N15" s="25">
        <f t="shared" si="1"/>
        <v>0.15673931014823261</v>
      </c>
      <c r="O15" s="26"/>
      <c r="P15" s="202">
        <f>IF(I15="",VLOOKUP(H15,kokku!H:AT,9,FALSE),VLOOKUP(I15,kokku!I:AT,8,FALSE))</f>
        <v>0</v>
      </c>
      <c r="Q15" s="27">
        <f t="shared" si="2"/>
        <v>0.99884278791334091</v>
      </c>
      <c r="R15" s="28"/>
      <c r="S15" s="49">
        <f>IF(I15="",VLOOKUP(H15,kokku!H:AT,12,FALSE),VLOOKUP(I15,kokku!I:AT,11,FALSE))</f>
        <v>630000</v>
      </c>
      <c r="T15" s="20">
        <f t="shared" si="9"/>
        <v>0.24653406499429875</v>
      </c>
      <c r="U15" s="52">
        <f>IF(I15="",VLOOKUP(H15,kokku!H:AT,14,FALSE),VLOOKUP(I15,kokku!I:AT,13,FALSE))</f>
        <v>0</v>
      </c>
      <c r="V15" s="25">
        <f t="shared" si="3"/>
        <v>0.99884278791334091</v>
      </c>
      <c r="W15" s="49">
        <f>IF(I15="",VLOOKUP(H15,kokku!H:AT,16,FALSE),VLOOKUP(I15,kokku!I:AT,15,FALSE))</f>
        <v>550000</v>
      </c>
      <c r="X15" s="20">
        <f t="shared" si="10"/>
        <v>0.32492631128848348</v>
      </c>
      <c r="Y15" s="52">
        <f>IF(I15="",VLOOKUP(H15,kokku!H:AT,18,FALSE),VLOOKUP(I15,kokku!I:AT,17,FALSE))</f>
        <v>0</v>
      </c>
      <c r="Z15" s="25">
        <f t="shared" si="4"/>
        <v>0.99884278791334091</v>
      </c>
      <c r="AA15" s="49">
        <f>IF(I15="",VLOOKUP(H15,kokku!H:AT,20,FALSE),VLOOKUP(I15,kokku!I:AT,19,FALSE))</f>
        <v>550000</v>
      </c>
      <c r="AB15" s="20">
        <f t="shared" si="11"/>
        <v>0.40331855758266821</v>
      </c>
      <c r="AC15" s="52">
        <f>IF(I15="",VLOOKUP(H15,kokku!H:AT,22,FALSE),VLOOKUP(I15,kokku!I:AT,21,FALSE))</f>
        <v>0</v>
      </c>
      <c r="AD15" s="25">
        <f t="shared" si="5"/>
        <v>0.99884278791334091</v>
      </c>
      <c r="AE15" s="49">
        <f>IF(I15="",VLOOKUP(H15,kokku!H:AT,24,FALSE),VLOOKUP(I15,kokku!I:AT,23,FALSE))</f>
        <v>1400000</v>
      </c>
      <c r="AF15" s="20">
        <f t="shared" si="12"/>
        <v>0.60286245724059295</v>
      </c>
      <c r="AG15" s="52">
        <f>IF(I15="",VLOOKUP(H15,kokku!H:AT,26,FALSE),VLOOKUP(I15,kokku!I:AT,25,FALSE))</f>
        <v>0</v>
      </c>
      <c r="AH15" s="25">
        <f t="shared" si="6"/>
        <v>0.99884278791334091</v>
      </c>
      <c r="AI15" s="49">
        <f>IF(I15="",VLOOKUP(H15,kokku!H:AT,28,FALSE),VLOOKUP(I15,kokku!I:AT,27,FALSE))</f>
        <v>1150000</v>
      </c>
      <c r="AJ15" s="20">
        <f t="shared" si="13"/>
        <v>0.76677351767388824</v>
      </c>
      <c r="AK15" s="52">
        <f>IF(I15="",VLOOKUP(H15,kokku!H:AT,30,FALSE),VLOOKUP(I15,kokku!I:AT,29,FALSE))</f>
        <v>0</v>
      </c>
      <c r="AL15" s="25">
        <f t="shared" si="7"/>
        <v>0.99884278791334091</v>
      </c>
      <c r="AM15" s="55">
        <f>IF(I15="",VLOOKUP(H15,kokku!H:AT,32,FALSE),VLOOKUP(I15,kokku!I:AT,31,FALSE))</f>
        <v>1150000</v>
      </c>
      <c r="AN15" s="20">
        <f t="shared" si="14"/>
        <v>0.93068457810718364</v>
      </c>
      <c r="AO15" s="52">
        <f>IF(I15="",VLOOKUP(H15,kokku!H:AT,34,FALSE),VLOOKUP(I15,kokku!I:AT,33,FALSE))</f>
        <v>486317</v>
      </c>
      <c r="AP15" s="20">
        <f t="shared" si="15"/>
        <v>1</v>
      </c>
      <c r="AQ15" s="29">
        <f t="shared" si="8"/>
        <v>8119</v>
      </c>
      <c r="AR15" s="22">
        <f t="shared" si="17"/>
        <v>0</v>
      </c>
      <c r="AS15" s="149" t="str">
        <f>IF(I15="",VLOOKUP(H15,kokku!H:AT,38,FALSE),VLOOKUP(I15,kokku!I:AT,37,FALSE))</f>
        <v>miks kohustused ei ole 100%?</v>
      </c>
      <c r="AT15" s="150">
        <f>IF(I15="",VLOOKUP(H15,kokku!H:AT,39,FALSE),VLOOKUP(I15,kokku!I:AT,38,FALSE))</f>
        <v>0</v>
      </c>
    </row>
    <row r="16" spans="1:46" ht="13.5" x14ac:dyDescent="0.25">
      <c r="A16" s="23" t="s">
        <v>139</v>
      </c>
      <c r="B16" s="23" t="s">
        <v>262</v>
      </c>
      <c r="C16" s="23" t="s">
        <v>37</v>
      </c>
      <c r="D16" s="23" t="s">
        <v>38</v>
      </c>
      <c r="E16" s="23" t="s">
        <v>39</v>
      </c>
      <c r="F16" s="23" t="s">
        <v>237</v>
      </c>
      <c r="G16" s="23" t="s">
        <v>238</v>
      </c>
      <c r="H16" s="23" t="s">
        <v>281</v>
      </c>
      <c r="I16" s="23" t="s">
        <v>282</v>
      </c>
      <c r="J16" s="43">
        <f>IF(I16="",VLOOKUP(H16,kokku!H:AT,3,FALSE),VLOOKUP(I16,kokku!I:AT,2,FALSE))</f>
        <v>13491802</v>
      </c>
      <c r="K16" s="24">
        <v>684673</v>
      </c>
      <c r="L16" s="25">
        <f t="shared" si="0"/>
        <v>5.0747335307766893E-2</v>
      </c>
      <c r="M16" s="24">
        <v>161199</v>
      </c>
      <c r="N16" s="25">
        <f t="shared" si="1"/>
        <v>1.1947922153022998E-2</v>
      </c>
      <c r="O16" s="26"/>
      <c r="P16" s="202">
        <f>IF(I16="",VLOOKUP(H16,kokku!H:AT,9,FALSE),VLOOKUP(I16,kokku!I:AT,8,FALSE))</f>
        <v>1462000</v>
      </c>
      <c r="Q16" s="27">
        <f t="shared" si="2"/>
        <v>0.1591094354927533</v>
      </c>
      <c r="R16" s="28"/>
      <c r="S16" s="49">
        <f>IF(I16="",VLOOKUP(H16,kokku!H:AT,12,FALSE),VLOOKUP(I16,kokku!I:AT,11,FALSE))</f>
        <v>175000</v>
      </c>
      <c r="T16" s="20">
        <f t="shared" si="9"/>
        <v>2.4918761778448869E-2</v>
      </c>
      <c r="U16" s="52">
        <f>IF(I16="",VLOOKUP(H16,kokku!H:AT,14,FALSE),VLOOKUP(I16,kokku!I:AT,13,FALSE))</f>
        <v>1600000</v>
      </c>
      <c r="V16" s="25">
        <f t="shared" si="3"/>
        <v>0.27769996921093271</v>
      </c>
      <c r="W16" s="49">
        <f>IF(I16="",VLOOKUP(H16,kokku!H:AT,16,FALSE),VLOOKUP(I16,kokku!I:AT,15,FALSE))</f>
        <v>250000</v>
      </c>
      <c r="X16" s="20">
        <f t="shared" si="10"/>
        <v>4.3448532671914397E-2</v>
      </c>
      <c r="Y16" s="52">
        <f>IF(I16="",VLOOKUP(H16,kokku!H:AT,18,FALSE),VLOOKUP(I16,kokku!I:AT,17,FALSE))</f>
        <v>1400000</v>
      </c>
      <c r="Z16" s="25">
        <f t="shared" si="4"/>
        <v>0.38146668621433966</v>
      </c>
      <c r="AA16" s="49">
        <f>IF(I16="",VLOOKUP(H16,kokku!H:AT,20,FALSE),VLOOKUP(I16,kokku!I:AT,19,FALSE))</f>
        <v>600000</v>
      </c>
      <c r="AB16" s="20">
        <f t="shared" si="11"/>
        <v>8.7919982816231659E-2</v>
      </c>
      <c r="AC16" s="52">
        <f>IF(I16="",VLOOKUP(H16,kokku!H:AT,22,FALSE),VLOOKUP(I16,kokku!I:AT,21,FALSE))</f>
        <v>4000000</v>
      </c>
      <c r="AD16" s="25">
        <f t="shared" si="5"/>
        <v>0.67794302050978805</v>
      </c>
      <c r="AE16" s="49">
        <f>IF(I16="",VLOOKUP(H16,kokku!H:AT,24,FALSE),VLOOKUP(I16,kokku!I:AT,23,FALSE))</f>
        <v>3000000</v>
      </c>
      <c r="AF16" s="20">
        <f t="shared" si="12"/>
        <v>0.310277233537818</v>
      </c>
      <c r="AG16" s="52">
        <f>IF(I16="",VLOOKUP(H16,kokku!H:AT,26,FALSE),VLOOKUP(I16,kokku!I:AT,25,FALSE))</f>
        <v>4000000</v>
      </c>
      <c r="AH16" s="25">
        <f t="shared" si="6"/>
        <v>0.97441935480523656</v>
      </c>
      <c r="AI16" s="49">
        <f>IF(I16="",VLOOKUP(H16,kokku!H:AT,28,FALSE),VLOOKUP(I16,kokku!I:AT,27,FALSE))</f>
        <v>3500000</v>
      </c>
      <c r="AJ16" s="20">
        <f t="shared" si="13"/>
        <v>0.56969402604633534</v>
      </c>
      <c r="AK16" s="52">
        <f>IF(I16="",VLOOKUP(H16,kokku!H:AT,30,FALSE),VLOOKUP(I16,kokku!I:AT,29,FALSE))</f>
        <v>345129</v>
      </c>
      <c r="AL16" s="25">
        <f t="shared" si="7"/>
        <v>1</v>
      </c>
      <c r="AM16" s="55">
        <f>IF(I16="",VLOOKUP(H16,kokku!H:AT,32,FALSE),VLOOKUP(I16,kokku!I:AT,31,FALSE))</f>
        <v>4500000</v>
      </c>
      <c r="AN16" s="20">
        <f t="shared" si="14"/>
        <v>0.9032299021287149</v>
      </c>
      <c r="AO16" s="52">
        <f>IF(I16="",VLOOKUP(H16,kokku!H:AT,34,FALSE),VLOOKUP(I16,kokku!I:AT,33,FALSE))</f>
        <v>1305603</v>
      </c>
      <c r="AP16" s="20">
        <f t="shared" si="15"/>
        <v>1</v>
      </c>
      <c r="AQ16" s="29">
        <f t="shared" si="8"/>
        <v>0</v>
      </c>
      <c r="AR16" s="22">
        <f t="shared" si="17"/>
        <v>0</v>
      </c>
      <c r="AS16" s="149">
        <f>IF(I16="",VLOOKUP(H16,kokku!H:AT,38,FALSE),VLOOKUP(I16,kokku!I:AT,37,FALSE))</f>
        <v>0</v>
      </c>
      <c r="AT16" s="150">
        <f>IF(I16="",VLOOKUP(H16,kokku!H:AT,39,FALSE),VLOOKUP(I16,kokku!I:AT,38,FALSE))</f>
        <v>0</v>
      </c>
    </row>
    <row r="17" spans="1:46" ht="40.5" x14ac:dyDescent="0.25">
      <c r="A17" s="23" t="s">
        <v>139</v>
      </c>
      <c r="B17" s="23" t="s">
        <v>262</v>
      </c>
      <c r="C17" s="23" t="s">
        <v>37</v>
      </c>
      <c r="D17" s="23" t="s">
        <v>38</v>
      </c>
      <c r="E17" s="23" t="s">
        <v>39</v>
      </c>
      <c r="F17" s="23" t="s">
        <v>237</v>
      </c>
      <c r="G17" s="23" t="s">
        <v>238</v>
      </c>
      <c r="H17" s="23" t="s">
        <v>283</v>
      </c>
      <c r="I17" s="23" t="s">
        <v>284</v>
      </c>
      <c r="J17" s="24">
        <f>IF(I17="",VLOOKUP(H17,kokku!H:AT,3,FALSE),VLOOKUP(I17,kokku!I:AT,2,FALSE))</f>
        <v>3508000</v>
      </c>
      <c r="K17" s="24"/>
      <c r="L17" s="25">
        <f t="shared" si="0"/>
        <v>0</v>
      </c>
      <c r="M17" s="24"/>
      <c r="N17" s="25">
        <f t="shared" si="1"/>
        <v>0</v>
      </c>
      <c r="O17" s="26"/>
      <c r="P17" s="202">
        <f>IF(I17="",VLOOKUP(H17,kokku!H:AT,9,FALSE),VLOOKUP(I17,kokku!I:AT,8,FALSE))</f>
        <v>437609</v>
      </c>
      <c r="Q17" s="27">
        <f t="shared" si="2"/>
        <v>0.12474600912200684</v>
      </c>
      <c r="R17" s="28"/>
      <c r="S17" s="49">
        <f>IF(I17="",VLOOKUP(H17,kokku!H:AT,12,FALSE),VLOOKUP(I17,kokku!I:AT,11,FALSE))</f>
        <v>0</v>
      </c>
      <c r="T17" s="20">
        <f t="shared" si="9"/>
        <v>0</v>
      </c>
      <c r="U17" s="52">
        <f>IF(I17="",VLOOKUP(H17,kokku!H:AT,14,FALSE),VLOOKUP(I17,kokku!I:AT,13,FALSE))</f>
        <v>787696</v>
      </c>
      <c r="V17" s="25">
        <f t="shared" si="3"/>
        <v>0.34928876852907642</v>
      </c>
      <c r="W17" s="49">
        <f>IF(I17="",VLOOKUP(H17,kokku!H:AT,16,FALSE),VLOOKUP(I17,kokku!I:AT,15,FALSE))</f>
        <v>218804</v>
      </c>
      <c r="X17" s="20">
        <f t="shared" si="10"/>
        <v>6.2372862029646522E-2</v>
      </c>
      <c r="Y17" s="52">
        <f>IF(I17="",VLOOKUP(H17,kokku!H:AT,18,FALSE),VLOOKUP(I17,kokku!I:AT,17,FALSE))</f>
        <v>787696</v>
      </c>
      <c r="Z17" s="25">
        <f t="shared" si="4"/>
        <v>0.573831527936146</v>
      </c>
      <c r="AA17" s="49">
        <f>IF(I17="",VLOOKUP(H17,kokku!H:AT,20,FALSE),VLOOKUP(I17,kokku!I:AT,19,FALSE))</f>
        <v>218804</v>
      </c>
      <c r="AB17" s="20">
        <f t="shared" si="11"/>
        <v>0.12474572405929304</v>
      </c>
      <c r="AC17" s="52">
        <f>IF(I17="",VLOOKUP(H17,kokku!H:AT,22,FALSE),VLOOKUP(I17,kokku!I:AT,21,FALSE))</f>
        <v>1494999</v>
      </c>
      <c r="AD17" s="25">
        <f t="shared" si="5"/>
        <v>1</v>
      </c>
      <c r="AE17" s="49">
        <f>IF(I17="",VLOOKUP(H17,kokku!H:AT,24,FALSE),VLOOKUP(I17,kokku!I:AT,23,FALSE))</f>
        <v>1312827</v>
      </c>
      <c r="AF17" s="20">
        <f t="shared" si="12"/>
        <v>0.49898375142531359</v>
      </c>
      <c r="AG17" s="52">
        <f>IF(I17="",VLOOKUP(H17,kokku!H:AT,26,FALSE),VLOOKUP(I17,kokku!I:AT,25,FALSE))</f>
        <v>0</v>
      </c>
      <c r="AH17" s="25">
        <f t="shared" si="6"/>
        <v>1</v>
      </c>
      <c r="AI17" s="49">
        <f>IF(I17="",VLOOKUP(H17,kokku!H:AT,28,FALSE),VLOOKUP(I17,kokku!I:AT,27,FALSE))</f>
        <v>1575393</v>
      </c>
      <c r="AJ17" s="20">
        <f t="shared" si="13"/>
        <v>0.94806955530216652</v>
      </c>
      <c r="AK17" s="52">
        <f>IF(I17="",VLOOKUP(H17,kokku!H:AT,30,FALSE),VLOOKUP(I17,kokku!I:AT,29,FALSE))</f>
        <v>0</v>
      </c>
      <c r="AL17" s="25">
        <f t="shared" si="7"/>
        <v>1</v>
      </c>
      <c r="AM17" s="55">
        <f>IF(I17="",VLOOKUP(H17,kokku!H:AT,32,FALSE),VLOOKUP(I17,kokku!I:AT,31,FALSE))</f>
        <v>182172</v>
      </c>
      <c r="AN17" s="20">
        <f t="shared" si="14"/>
        <v>1</v>
      </c>
      <c r="AO17" s="52">
        <f>IF(I17="",VLOOKUP(H17,kokku!H:AT,34,FALSE),VLOOKUP(I17,kokku!I:AT,33,FALSE))</f>
        <v>0</v>
      </c>
      <c r="AP17" s="20">
        <f t="shared" si="15"/>
        <v>1</v>
      </c>
      <c r="AQ17" s="29">
        <f t="shared" si="8"/>
        <v>0</v>
      </c>
      <c r="AR17" s="22">
        <f t="shared" si="17"/>
        <v>0</v>
      </c>
      <c r="AS17" s="149" t="str">
        <f>IF(I17="",VLOOKUP(H17,kokku!H:AT,38,FALSE),VLOOKUP(I17,kokku!I:AT,37,FALSE))</f>
        <v>Ametlikule kooskõlastamisele minemas eeldatavalt augustis 10,5 mln määrus (siit realt hõlmab kogu 3,5 mln).</v>
      </c>
      <c r="AT17" s="150">
        <f>IF(I17="",VLOOKUP(H17,kokku!H:AT,39,FALSE),VLOOKUP(I17,kokku!I:AT,38,FALSE))</f>
        <v>0</v>
      </c>
    </row>
    <row r="18" spans="1:46" ht="13.5" x14ac:dyDescent="0.25">
      <c r="A18" s="23" t="s">
        <v>139</v>
      </c>
      <c r="B18" s="23" t="s">
        <v>262</v>
      </c>
      <c r="C18" s="23" t="s">
        <v>37</v>
      </c>
      <c r="D18" s="23" t="s">
        <v>38</v>
      </c>
      <c r="E18" s="23" t="s">
        <v>39</v>
      </c>
      <c r="F18" s="23" t="s">
        <v>237</v>
      </c>
      <c r="G18" s="23" t="s">
        <v>238</v>
      </c>
      <c r="H18" s="23" t="s">
        <v>286</v>
      </c>
      <c r="I18" s="23" t="s">
        <v>287</v>
      </c>
      <c r="J18" s="24">
        <f>IF(I18="",VLOOKUP(H18,kokku!H:AT,3,FALSE),VLOOKUP(I18,kokku!I:AT,2,FALSE))</f>
        <v>6139000</v>
      </c>
      <c r="K18" s="24">
        <v>6139000</v>
      </c>
      <c r="L18" s="25">
        <f t="shared" si="0"/>
        <v>1</v>
      </c>
      <c r="M18" s="24">
        <v>1953368</v>
      </c>
      <c r="N18" s="25">
        <f t="shared" si="1"/>
        <v>0.31818993321387851</v>
      </c>
      <c r="O18" s="26"/>
      <c r="P18" s="202">
        <f>IF(I18="",VLOOKUP(H18,kokku!H:AT,9,FALSE),VLOOKUP(I18,kokku!I:AT,8,FALSE))</f>
        <v>0</v>
      </c>
      <c r="Q18" s="27">
        <f t="shared" si="2"/>
        <v>1</v>
      </c>
      <c r="R18" s="28"/>
      <c r="S18" s="49">
        <f>IF(I18="",VLOOKUP(H18,kokku!H:AT,12,FALSE),VLOOKUP(I18,kokku!I:AT,11,FALSE))</f>
        <v>875000</v>
      </c>
      <c r="T18" s="20">
        <f t="shared" si="9"/>
        <v>0.46072129011239615</v>
      </c>
      <c r="U18" s="52">
        <f>IF(I18="",VLOOKUP(H18,kokku!H:AT,14,FALSE),VLOOKUP(I18,kokku!I:AT,13,FALSE))</f>
        <v>0</v>
      </c>
      <c r="V18" s="25">
        <f t="shared" si="3"/>
        <v>1</v>
      </c>
      <c r="W18" s="49">
        <f>IF(I18="",VLOOKUP(H18,kokku!H:AT,16,FALSE),VLOOKUP(I18,kokku!I:AT,15,FALSE))</f>
        <v>437500</v>
      </c>
      <c r="X18" s="20">
        <f t="shared" si="10"/>
        <v>0.53198696856165495</v>
      </c>
      <c r="Y18" s="52">
        <f>IF(I18="",VLOOKUP(H18,kokku!H:AT,18,FALSE),VLOOKUP(I18,kokku!I:AT,17,FALSE))</f>
        <v>0</v>
      </c>
      <c r="Z18" s="25">
        <f t="shared" si="4"/>
        <v>1</v>
      </c>
      <c r="AA18" s="49">
        <f>IF(I18="",VLOOKUP(H18,kokku!H:AT,20,FALSE),VLOOKUP(I18,kokku!I:AT,19,FALSE))</f>
        <v>437500</v>
      </c>
      <c r="AB18" s="20">
        <f t="shared" si="11"/>
        <v>0.60325264701091386</v>
      </c>
      <c r="AC18" s="52">
        <f>IF(I18="",VLOOKUP(H18,kokku!H:AT,22,FALSE),VLOOKUP(I18,kokku!I:AT,21,FALSE))</f>
        <v>0</v>
      </c>
      <c r="AD18" s="25">
        <f t="shared" si="5"/>
        <v>1</v>
      </c>
      <c r="AE18" s="49">
        <f>IF(I18="",VLOOKUP(H18,kokku!H:AT,24,FALSE),VLOOKUP(I18,kokku!I:AT,23,FALSE))</f>
        <v>875000</v>
      </c>
      <c r="AF18" s="20">
        <f t="shared" si="12"/>
        <v>0.74578400390943156</v>
      </c>
      <c r="AG18" s="52">
        <f>IF(I18="",VLOOKUP(H18,kokku!H:AT,26,FALSE),VLOOKUP(I18,kokku!I:AT,25,FALSE))</f>
        <v>0</v>
      </c>
      <c r="AH18" s="25">
        <f t="shared" si="6"/>
        <v>1</v>
      </c>
      <c r="AI18" s="49">
        <f>IF(I18="",VLOOKUP(H18,kokku!H:AT,28,FALSE),VLOOKUP(I18,kokku!I:AT,27,FALSE))</f>
        <v>875000</v>
      </c>
      <c r="AJ18" s="20">
        <f t="shared" si="13"/>
        <v>0.88831536080794915</v>
      </c>
      <c r="AK18" s="52">
        <f>IF(I18="",VLOOKUP(H18,kokku!H:AT,30,FALSE),VLOOKUP(I18,kokku!I:AT,29,FALSE))</f>
        <v>0</v>
      </c>
      <c r="AL18" s="25">
        <f t="shared" si="7"/>
        <v>1</v>
      </c>
      <c r="AM18" s="55">
        <f>IF(I18="",VLOOKUP(H18,kokku!H:AT,32,FALSE),VLOOKUP(I18,kokku!I:AT,31,FALSE))</f>
        <v>685632</v>
      </c>
      <c r="AN18" s="20">
        <f t="shared" si="14"/>
        <v>1</v>
      </c>
      <c r="AO18" s="52">
        <f>IF(I18="",VLOOKUP(H18,kokku!H:AT,34,FALSE),VLOOKUP(I18,kokku!I:AT,33,FALSE))</f>
        <v>0</v>
      </c>
      <c r="AP18" s="20">
        <f t="shared" si="15"/>
        <v>1</v>
      </c>
      <c r="AQ18" s="29">
        <f t="shared" si="8"/>
        <v>0</v>
      </c>
      <c r="AR18" s="22">
        <f t="shared" si="17"/>
        <v>0</v>
      </c>
      <c r="AS18" s="149">
        <f>IF(I18="",VLOOKUP(H18,kokku!H:AT,38,FALSE),VLOOKUP(I18,kokku!I:AT,37,FALSE))</f>
        <v>0</v>
      </c>
      <c r="AT18" s="150">
        <f>IF(I18="",VLOOKUP(H18,kokku!H:AT,39,FALSE),VLOOKUP(I18,kokku!I:AT,38,FALSE))</f>
        <v>0</v>
      </c>
    </row>
    <row r="19" spans="1:46" ht="13.5" x14ac:dyDescent="0.25">
      <c r="A19" s="23" t="s">
        <v>139</v>
      </c>
      <c r="B19" s="23" t="s">
        <v>262</v>
      </c>
      <c r="C19" s="23" t="s">
        <v>37</v>
      </c>
      <c r="D19" s="23" t="s">
        <v>38</v>
      </c>
      <c r="E19" s="23" t="s">
        <v>39</v>
      </c>
      <c r="F19" s="23" t="s">
        <v>237</v>
      </c>
      <c r="G19" s="23" t="s">
        <v>238</v>
      </c>
      <c r="H19" s="23" t="s">
        <v>288</v>
      </c>
      <c r="I19" s="23" t="s">
        <v>289</v>
      </c>
      <c r="J19" s="24">
        <f>IF(I19="",VLOOKUP(H19,kokku!H:AT,3,FALSE),VLOOKUP(I19,kokku!I:AT,2,FALSE))</f>
        <v>39465000</v>
      </c>
      <c r="K19" s="24">
        <v>36389786</v>
      </c>
      <c r="L19" s="25">
        <f t="shared" si="0"/>
        <v>0.92207743570252121</v>
      </c>
      <c r="M19" s="24">
        <v>8120844</v>
      </c>
      <c r="N19" s="25">
        <f t="shared" si="1"/>
        <v>0.20577331812998859</v>
      </c>
      <c r="O19" s="26">
        <v>346484</v>
      </c>
      <c r="P19" s="202">
        <f>IF(I19="",VLOOKUP(H19,kokku!H:AT,9,FALSE),VLOOKUP(I19,kokku!I:AT,8,FALSE))</f>
        <v>3000000</v>
      </c>
      <c r="Q19" s="27">
        <f t="shared" si="2"/>
        <v>0.99809415938173063</v>
      </c>
      <c r="R19" s="28"/>
      <c r="S19" s="49">
        <f>IF(I19="",VLOOKUP(H19,kokku!H:AT,12,FALSE),VLOOKUP(I19,kokku!I:AT,11,FALSE))</f>
        <v>2700000</v>
      </c>
      <c r="T19" s="20">
        <f t="shared" si="9"/>
        <v>0.27418836944127706</v>
      </c>
      <c r="U19" s="52">
        <f>IF(I19="",VLOOKUP(H19,kokku!H:AT,14,FALSE),VLOOKUP(I19,kokku!I:AT,13,FALSE))</f>
        <v>75214</v>
      </c>
      <c r="V19" s="25">
        <f t="shared" si="3"/>
        <v>1</v>
      </c>
      <c r="W19" s="49">
        <f>IF(I19="",VLOOKUP(H19,kokku!H:AT,16,FALSE),VLOOKUP(I19,kokku!I:AT,15,FALSE))</f>
        <v>3000000</v>
      </c>
      <c r="X19" s="20">
        <f t="shared" si="10"/>
        <v>0.35020509312048653</v>
      </c>
      <c r="Y19" s="52">
        <f>IF(I19="",VLOOKUP(H19,kokku!H:AT,18,FALSE),VLOOKUP(I19,kokku!I:AT,17,FALSE))</f>
        <v>0</v>
      </c>
      <c r="Z19" s="25">
        <f t="shared" si="4"/>
        <v>1</v>
      </c>
      <c r="AA19" s="49">
        <f>IF(I19="",VLOOKUP(H19,kokku!H:AT,20,FALSE),VLOOKUP(I19,kokku!I:AT,19,FALSE))</f>
        <v>3000000</v>
      </c>
      <c r="AB19" s="20">
        <f t="shared" si="11"/>
        <v>0.42622181679969595</v>
      </c>
      <c r="AC19" s="52">
        <f>IF(I19="",VLOOKUP(H19,kokku!H:AT,22,FALSE),VLOOKUP(I19,kokku!I:AT,21,FALSE))</f>
        <v>0</v>
      </c>
      <c r="AD19" s="25">
        <f t="shared" si="5"/>
        <v>1</v>
      </c>
      <c r="AE19" s="49">
        <f>IF(I19="",VLOOKUP(H19,kokku!H:AT,24,FALSE),VLOOKUP(I19,kokku!I:AT,23,FALSE))</f>
        <v>7200000</v>
      </c>
      <c r="AF19" s="20">
        <f t="shared" si="12"/>
        <v>0.60866195362979858</v>
      </c>
      <c r="AG19" s="52">
        <f>IF(I19="",VLOOKUP(H19,kokku!H:AT,26,FALSE),VLOOKUP(I19,kokku!I:AT,25,FALSE))</f>
        <v>0</v>
      </c>
      <c r="AH19" s="25">
        <f t="shared" si="6"/>
        <v>1</v>
      </c>
      <c r="AI19" s="49">
        <f>IF(I19="",VLOOKUP(H19,kokku!H:AT,28,FALSE),VLOOKUP(I19,kokku!I:AT,27,FALSE))</f>
        <v>7400000</v>
      </c>
      <c r="AJ19" s="20">
        <f t="shared" si="13"/>
        <v>0.79616987203851519</v>
      </c>
      <c r="AK19" s="52">
        <f>IF(I19="",VLOOKUP(H19,kokku!H:AT,30,FALSE),VLOOKUP(I19,kokku!I:AT,29,FALSE))</f>
        <v>0</v>
      </c>
      <c r="AL19" s="25">
        <f t="shared" si="7"/>
        <v>1</v>
      </c>
      <c r="AM19" s="55">
        <f>IF(I19="",VLOOKUP(H19,kokku!H:AT,32,FALSE),VLOOKUP(I19,kokku!I:AT,31,FALSE))</f>
        <v>6500000</v>
      </c>
      <c r="AN19" s="20">
        <f t="shared" si="14"/>
        <v>0.96087277334346888</v>
      </c>
      <c r="AO19" s="52">
        <f>IF(I19="",VLOOKUP(H19,kokku!H:AT,34,FALSE),VLOOKUP(I19,kokku!I:AT,33,FALSE))</f>
        <v>1544156</v>
      </c>
      <c r="AP19" s="20">
        <f t="shared" si="15"/>
        <v>1</v>
      </c>
      <c r="AQ19" s="29">
        <f t="shared" si="8"/>
        <v>0</v>
      </c>
      <c r="AR19" s="22">
        <f t="shared" si="17"/>
        <v>0</v>
      </c>
      <c r="AS19" s="149">
        <f>IF(I19="",VLOOKUP(H19,kokku!H:AT,38,FALSE),VLOOKUP(I19,kokku!I:AT,37,FALSE))</f>
        <v>0</v>
      </c>
      <c r="AT19" s="150">
        <f>IF(I19="",VLOOKUP(H19,kokku!H:AT,39,FALSE),VLOOKUP(I19,kokku!I:AT,38,FALSE))</f>
        <v>0</v>
      </c>
    </row>
    <row r="20" spans="1:46" ht="13.5" x14ac:dyDescent="0.25">
      <c r="A20" s="23" t="s">
        <v>139</v>
      </c>
      <c r="B20" s="23" t="s">
        <v>262</v>
      </c>
      <c r="C20" s="23" t="s">
        <v>37</v>
      </c>
      <c r="D20" s="23" t="s">
        <v>38</v>
      </c>
      <c r="E20" s="23" t="s">
        <v>39</v>
      </c>
      <c r="F20" s="23" t="s">
        <v>237</v>
      </c>
      <c r="G20" s="23" t="s">
        <v>238</v>
      </c>
      <c r="H20" s="23" t="s">
        <v>290</v>
      </c>
      <c r="I20" s="23" t="s">
        <v>291</v>
      </c>
      <c r="J20" s="24">
        <f>IF(I20="",VLOOKUP(H20,kokku!H:AT,3,FALSE),VLOOKUP(I20,kokku!I:AT,2,FALSE))</f>
        <v>4385000</v>
      </c>
      <c r="K20" s="24">
        <v>4375000</v>
      </c>
      <c r="L20" s="25">
        <f t="shared" si="0"/>
        <v>0.9977194982896237</v>
      </c>
      <c r="M20" s="24">
        <v>3058125</v>
      </c>
      <c r="N20" s="25">
        <f t="shared" si="1"/>
        <v>0.697405929304447</v>
      </c>
      <c r="O20" s="26">
        <v>39375</v>
      </c>
      <c r="P20" s="202">
        <f>IF(I20="",VLOOKUP(H20,kokku!H:AT,9,FALSE),VLOOKUP(I20,kokku!I:AT,8,FALSE))</f>
        <v>0</v>
      </c>
      <c r="Q20" s="27">
        <f t="shared" si="2"/>
        <v>0.9977194982896237</v>
      </c>
      <c r="R20" s="28"/>
      <c r="S20" s="49">
        <f>IF(I20="",VLOOKUP(H20,kokku!H:AT,12,FALSE),VLOOKUP(I20,kokku!I:AT,11,FALSE))</f>
        <v>300000</v>
      </c>
      <c r="T20" s="20">
        <f t="shared" si="9"/>
        <v>0.76582098061573545</v>
      </c>
      <c r="U20" s="52">
        <f>IF(I20="",VLOOKUP(H20,kokku!H:AT,14,FALSE),VLOOKUP(I20,kokku!I:AT,13,FALSE))</f>
        <v>10000</v>
      </c>
      <c r="V20" s="25">
        <f t="shared" si="3"/>
        <v>1</v>
      </c>
      <c r="W20" s="49">
        <f>IF(I20="",VLOOKUP(H20,kokku!H:AT,16,FALSE),VLOOKUP(I20,kokku!I:AT,15,FALSE))</f>
        <v>265000</v>
      </c>
      <c r="X20" s="20">
        <f t="shared" si="10"/>
        <v>0.82625427594070699</v>
      </c>
      <c r="Y20" s="52">
        <f>IF(I20="",VLOOKUP(H20,kokku!H:AT,18,FALSE),VLOOKUP(I20,kokku!I:AT,17,FALSE))</f>
        <v>0</v>
      </c>
      <c r="Z20" s="25">
        <f t="shared" si="4"/>
        <v>1</v>
      </c>
      <c r="AA20" s="49">
        <f>IF(I20="",VLOOKUP(H20,kokku!H:AT,20,FALSE),VLOOKUP(I20,kokku!I:AT,19,FALSE))</f>
        <v>587000</v>
      </c>
      <c r="AB20" s="20">
        <f t="shared" si="11"/>
        <v>0.96011972633979481</v>
      </c>
      <c r="AC20" s="52">
        <f>IF(I20="",VLOOKUP(H20,kokku!H:AT,22,FALSE),VLOOKUP(I20,kokku!I:AT,21,FALSE))</f>
        <v>0</v>
      </c>
      <c r="AD20" s="25">
        <f t="shared" si="5"/>
        <v>1</v>
      </c>
      <c r="AE20" s="49">
        <f>IF(I20="",VLOOKUP(H20,kokku!H:AT,24,FALSE),VLOOKUP(I20,kokku!I:AT,23,FALSE))</f>
        <v>174875</v>
      </c>
      <c r="AF20" s="20">
        <f t="shared" si="12"/>
        <v>1</v>
      </c>
      <c r="AG20" s="52">
        <f>IF(I20="",VLOOKUP(H20,kokku!H:AT,26,FALSE),VLOOKUP(I20,kokku!I:AT,25,FALSE))</f>
        <v>0</v>
      </c>
      <c r="AH20" s="25">
        <f t="shared" si="6"/>
        <v>1</v>
      </c>
      <c r="AI20" s="49">
        <f>IF(I20="",VLOOKUP(H20,kokku!H:AT,28,FALSE),VLOOKUP(I20,kokku!I:AT,27,FALSE))</f>
        <v>0</v>
      </c>
      <c r="AJ20" s="20">
        <f t="shared" si="13"/>
        <v>1</v>
      </c>
      <c r="AK20" s="52">
        <f>IF(I20="",VLOOKUP(H20,kokku!H:AT,30,FALSE),VLOOKUP(I20,kokku!I:AT,29,FALSE))</f>
        <v>0</v>
      </c>
      <c r="AL20" s="25">
        <f t="shared" si="7"/>
        <v>1</v>
      </c>
      <c r="AM20" s="55">
        <f>IF(I20="",VLOOKUP(H20,kokku!H:AT,32,FALSE),VLOOKUP(I20,kokku!I:AT,31,FALSE))</f>
        <v>0</v>
      </c>
      <c r="AN20" s="20">
        <f t="shared" si="14"/>
        <v>1</v>
      </c>
      <c r="AO20" s="52">
        <f>IF(I20="",VLOOKUP(H20,kokku!H:AT,34,FALSE),VLOOKUP(I20,kokku!I:AT,33,FALSE))</f>
        <v>0</v>
      </c>
      <c r="AP20" s="20">
        <f t="shared" si="15"/>
        <v>1</v>
      </c>
      <c r="AQ20" s="29">
        <f t="shared" si="8"/>
        <v>0</v>
      </c>
      <c r="AR20" s="22">
        <f t="shared" si="17"/>
        <v>0</v>
      </c>
      <c r="AS20" s="149">
        <f>IF(I20="",VLOOKUP(H20,kokku!H:AT,38,FALSE),VLOOKUP(I20,kokku!I:AT,37,FALSE))</f>
        <v>0</v>
      </c>
      <c r="AT20" s="150">
        <f>IF(I20="",VLOOKUP(H20,kokku!H:AT,39,FALSE),VLOOKUP(I20,kokku!I:AT,38,FALSE))</f>
        <v>0</v>
      </c>
    </row>
    <row r="21" spans="1:46" ht="13.5" x14ac:dyDescent="0.25">
      <c r="A21" s="23" t="s">
        <v>139</v>
      </c>
      <c r="B21" s="23" t="s">
        <v>235</v>
      </c>
      <c r="C21" s="23" t="s">
        <v>236</v>
      </c>
      <c r="D21" s="23" t="s">
        <v>38</v>
      </c>
      <c r="E21" s="23" t="s">
        <v>39</v>
      </c>
      <c r="F21" s="23" t="s">
        <v>237</v>
      </c>
      <c r="G21" s="23" t="s">
        <v>238</v>
      </c>
      <c r="H21" s="23" t="s">
        <v>239</v>
      </c>
      <c r="I21" s="23" t="s">
        <v>240</v>
      </c>
      <c r="J21" s="24">
        <f>IF(I21="",VLOOKUP(H21,kokku!H:AT,3,FALSE),VLOOKUP(I21,kokku!I:AT,2,FALSE))</f>
        <v>4500000</v>
      </c>
      <c r="K21" s="24">
        <v>2411031</v>
      </c>
      <c r="L21" s="25">
        <f t="shared" si="0"/>
        <v>0.53578466666666669</v>
      </c>
      <c r="M21" s="24">
        <v>908456</v>
      </c>
      <c r="N21" s="25">
        <f t="shared" si="1"/>
        <v>0.20187911111111112</v>
      </c>
      <c r="O21" s="26">
        <v>184289</v>
      </c>
      <c r="P21" s="202">
        <f>IF(I21="",VLOOKUP(H21,kokku!H:AT,9,FALSE),VLOOKUP(I21,kokku!I:AT,8,FALSE))</f>
        <v>500000</v>
      </c>
      <c r="Q21" s="27">
        <f t="shared" si="2"/>
        <v>0.64689577777777774</v>
      </c>
      <c r="R21" s="28"/>
      <c r="S21" s="49">
        <f>IF(I21="",VLOOKUP(H21,kokku!H:AT,12,FALSE),VLOOKUP(I21,kokku!I:AT,11,FALSE))</f>
        <v>500000</v>
      </c>
      <c r="T21" s="20">
        <f t="shared" si="9"/>
        <v>0.31299022222222223</v>
      </c>
      <c r="U21" s="52">
        <f>IF(I21="",VLOOKUP(H21,kokku!H:AT,14,FALSE),VLOOKUP(I21,kokku!I:AT,13,FALSE))</f>
        <v>700000</v>
      </c>
      <c r="V21" s="25">
        <f t="shared" si="3"/>
        <v>0.80245133333333329</v>
      </c>
      <c r="W21" s="49">
        <f>IF(I21="",VLOOKUP(H21,kokku!H:AT,16,FALSE),VLOOKUP(I21,kokku!I:AT,15,FALSE))</f>
        <v>500000</v>
      </c>
      <c r="X21" s="20">
        <f t="shared" si="10"/>
        <v>0.42410133333333333</v>
      </c>
      <c r="Y21" s="52">
        <f>IF(I21="",VLOOKUP(H21,kokku!H:AT,18,FALSE),VLOOKUP(I21,kokku!I:AT,17,FALSE))</f>
        <v>700000</v>
      </c>
      <c r="Z21" s="25">
        <f t="shared" si="4"/>
        <v>0.95800688888888885</v>
      </c>
      <c r="AA21" s="49">
        <f>IF(I21="",VLOOKUP(H21,kokku!H:AT,20,FALSE),VLOOKUP(I21,kokku!I:AT,19,FALSE))</f>
        <v>500000</v>
      </c>
      <c r="AB21" s="20">
        <f t="shared" si="11"/>
        <v>0.53521244444444449</v>
      </c>
      <c r="AC21" s="52">
        <f>IF(I21="",VLOOKUP(H21,kokku!H:AT,22,FALSE),VLOOKUP(I21,kokku!I:AT,21,FALSE))</f>
        <v>188969</v>
      </c>
      <c r="AD21" s="25">
        <f t="shared" si="5"/>
        <v>1</v>
      </c>
      <c r="AE21" s="49">
        <f>IF(I21="",VLOOKUP(H21,kokku!H:AT,24,FALSE),VLOOKUP(I21,kokku!I:AT,23,FALSE))</f>
        <v>1000000</v>
      </c>
      <c r="AF21" s="20">
        <f t="shared" si="12"/>
        <v>0.7574346666666667</v>
      </c>
      <c r="AG21" s="52">
        <f>IF(I21="",VLOOKUP(H21,kokku!H:AT,26,FALSE),VLOOKUP(I21,kokku!I:AT,25,FALSE))</f>
        <v>0</v>
      </c>
      <c r="AH21" s="25">
        <f t="shared" si="6"/>
        <v>1</v>
      </c>
      <c r="AI21" s="49">
        <f>IF(I21="",VLOOKUP(H21,kokku!H:AT,28,FALSE),VLOOKUP(I21,kokku!I:AT,27,FALSE))</f>
        <v>1000000</v>
      </c>
      <c r="AJ21" s="20">
        <f t="shared" si="13"/>
        <v>0.97965688888888891</v>
      </c>
      <c r="AK21" s="52">
        <f>IF(I21="",VLOOKUP(H21,kokku!H:AT,30,FALSE),VLOOKUP(I21,kokku!I:AT,29,FALSE))</f>
        <v>0</v>
      </c>
      <c r="AL21" s="25">
        <f t="shared" si="7"/>
        <v>1</v>
      </c>
      <c r="AM21" s="55">
        <f>IF(I21="",VLOOKUP(H21,kokku!H:AT,32,FALSE),VLOOKUP(I21,kokku!I:AT,31,FALSE))</f>
        <v>91544</v>
      </c>
      <c r="AN21" s="20">
        <f t="shared" si="14"/>
        <v>1</v>
      </c>
      <c r="AO21" s="52">
        <f>IF(I21="",VLOOKUP(H21,kokku!H:AT,34,FALSE),VLOOKUP(I21,kokku!I:AT,33,FALSE))</f>
        <v>0</v>
      </c>
      <c r="AP21" s="20">
        <f t="shared" si="15"/>
        <v>1</v>
      </c>
      <c r="AQ21" s="29">
        <f t="shared" si="8"/>
        <v>0</v>
      </c>
      <c r="AR21" s="22">
        <f t="shared" si="17"/>
        <v>0</v>
      </c>
      <c r="AS21" s="149">
        <f>IF(I21="",VLOOKUP(H21,kokku!H:AT,38,FALSE),VLOOKUP(I21,kokku!I:AT,37,FALSE))</f>
        <v>0</v>
      </c>
      <c r="AT21" s="150">
        <f>IF(I21="",VLOOKUP(H21,kokku!H:AT,39,FALSE),VLOOKUP(I21,kokku!I:AT,38,FALSE))</f>
        <v>0</v>
      </c>
    </row>
    <row r="22" spans="1:46" ht="13.5" x14ac:dyDescent="0.25">
      <c r="A22" s="23" t="s">
        <v>139</v>
      </c>
      <c r="B22" s="23" t="s">
        <v>235</v>
      </c>
      <c r="C22" s="23" t="s">
        <v>236</v>
      </c>
      <c r="D22" s="23" t="s">
        <v>38</v>
      </c>
      <c r="E22" s="23" t="s">
        <v>39</v>
      </c>
      <c r="F22" s="23" t="s">
        <v>237</v>
      </c>
      <c r="G22" s="23" t="s">
        <v>238</v>
      </c>
      <c r="H22" s="23" t="s">
        <v>241</v>
      </c>
      <c r="I22" s="23" t="s">
        <v>242</v>
      </c>
      <c r="J22" s="24">
        <f>IF(I22="",VLOOKUP(H22,kokku!H:AT,3,FALSE),VLOOKUP(I22,kokku!I:AT,2,FALSE))</f>
        <v>2500000</v>
      </c>
      <c r="K22" s="24">
        <v>1543215</v>
      </c>
      <c r="L22" s="25">
        <f t="shared" si="0"/>
        <v>0.617286</v>
      </c>
      <c r="M22" s="24">
        <v>808303</v>
      </c>
      <c r="N22" s="25">
        <f t="shared" si="1"/>
        <v>0.32332119999999998</v>
      </c>
      <c r="O22" s="26">
        <v>92348</v>
      </c>
      <c r="P22" s="202">
        <f>IF(I22="",VLOOKUP(H22,kokku!H:AT,9,FALSE),VLOOKUP(I22,kokku!I:AT,8,FALSE))</f>
        <v>0</v>
      </c>
      <c r="Q22" s="27">
        <f t="shared" si="2"/>
        <v>0.617286</v>
      </c>
      <c r="R22" s="28"/>
      <c r="S22" s="49">
        <f>IF(I22="",VLOOKUP(H22,kokku!H:AT,12,FALSE),VLOOKUP(I22,kokku!I:AT,11,FALSE))</f>
        <v>392348</v>
      </c>
      <c r="T22" s="20">
        <f t="shared" si="9"/>
        <v>0.48026039999999998</v>
      </c>
      <c r="U22" s="52">
        <f>IF(I22="",VLOOKUP(H22,kokku!H:AT,14,FALSE),VLOOKUP(I22,kokku!I:AT,13,FALSE))</f>
        <v>956785</v>
      </c>
      <c r="V22" s="25">
        <f t="shared" si="3"/>
        <v>1</v>
      </c>
      <c r="W22" s="49">
        <f>IF(I22="",VLOOKUP(H22,kokku!H:AT,16,FALSE),VLOOKUP(I22,kokku!I:AT,15,FALSE))</f>
        <v>100000</v>
      </c>
      <c r="X22" s="20">
        <f t="shared" si="10"/>
        <v>0.52026039999999996</v>
      </c>
      <c r="Y22" s="52">
        <f>IF(I22="",VLOOKUP(H22,kokku!H:AT,18,FALSE),VLOOKUP(I22,kokku!I:AT,17,FALSE))</f>
        <v>0</v>
      </c>
      <c r="Z22" s="25">
        <f t="shared" si="4"/>
        <v>1</v>
      </c>
      <c r="AA22" s="49">
        <f>IF(I22="",VLOOKUP(H22,kokku!H:AT,20,FALSE),VLOOKUP(I22,kokku!I:AT,19,FALSE))</f>
        <v>225000</v>
      </c>
      <c r="AB22" s="20">
        <f t="shared" si="11"/>
        <v>0.61026040000000004</v>
      </c>
      <c r="AC22" s="52">
        <f>IF(I22="",VLOOKUP(H22,kokku!H:AT,22,FALSE),VLOOKUP(I22,kokku!I:AT,21,FALSE))</f>
        <v>0</v>
      </c>
      <c r="AD22" s="25">
        <f t="shared" si="5"/>
        <v>1</v>
      </c>
      <c r="AE22" s="49">
        <f>IF(I22="",VLOOKUP(H22,kokku!H:AT,24,FALSE),VLOOKUP(I22,kokku!I:AT,23,FALSE))</f>
        <v>450000</v>
      </c>
      <c r="AF22" s="20">
        <f t="shared" si="12"/>
        <v>0.79026039999999997</v>
      </c>
      <c r="AG22" s="52">
        <f>IF(I22="",VLOOKUP(H22,kokku!H:AT,26,FALSE),VLOOKUP(I22,kokku!I:AT,25,FALSE))</f>
        <v>0</v>
      </c>
      <c r="AH22" s="25">
        <f t="shared" si="6"/>
        <v>1</v>
      </c>
      <c r="AI22" s="49">
        <f>IF(I22="",VLOOKUP(H22,kokku!H:AT,28,FALSE),VLOOKUP(I22,kokku!I:AT,27,FALSE))</f>
        <v>524349</v>
      </c>
      <c r="AJ22" s="20">
        <f t="shared" si="13"/>
        <v>1</v>
      </c>
      <c r="AK22" s="52">
        <f>IF(I22="",VLOOKUP(H22,kokku!H:AT,30,FALSE),VLOOKUP(I22,kokku!I:AT,29,FALSE))</f>
        <v>0</v>
      </c>
      <c r="AL22" s="25">
        <f t="shared" si="7"/>
        <v>1</v>
      </c>
      <c r="AM22" s="55">
        <f>IF(I22="",VLOOKUP(H22,kokku!H:AT,32,FALSE),VLOOKUP(I22,kokku!I:AT,31,FALSE))</f>
        <v>0</v>
      </c>
      <c r="AN22" s="20">
        <f t="shared" si="14"/>
        <v>1</v>
      </c>
      <c r="AO22" s="52">
        <f>IF(I22="",VLOOKUP(H22,kokku!H:AT,34,FALSE),VLOOKUP(I22,kokku!I:AT,33,FALSE))</f>
        <v>0</v>
      </c>
      <c r="AP22" s="20">
        <f t="shared" si="15"/>
        <v>1</v>
      </c>
      <c r="AQ22" s="29">
        <f t="shared" si="8"/>
        <v>0</v>
      </c>
      <c r="AR22" s="22">
        <f t="shared" si="17"/>
        <v>0</v>
      </c>
      <c r="AS22" s="149">
        <f>IF(I22="",VLOOKUP(H22,kokku!H:AT,38,FALSE),VLOOKUP(I22,kokku!I:AT,37,FALSE))</f>
        <v>0</v>
      </c>
      <c r="AT22" s="150">
        <f>IF(I22="",VLOOKUP(H22,kokku!H:AT,39,FALSE),VLOOKUP(I22,kokku!I:AT,38,FALSE))</f>
        <v>0</v>
      </c>
    </row>
    <row r="23" spans="1:46" ht="13.5" x14ac:dyDescent="0.25">
      <c r="A23" s="23" t="s">
        <v>139</v>
      </c>
      <c r="B23" s="23" t="s">
        <v>235</v>
      </c>
      <c r="C23" s="23" t="s">
        <v>236</v>
      </c>
      <c r="D23" s="23" t="s">
        <v>38</v>
      </c>
      <c r="E23" s="23" t="s">
        <v>39</v>
      </c>
      <c r="F23" s="23" t="s">
        <v>237</v>
      </c>
      <c r="G23" s="23" t="s">
        <v>238</v>
      </c>
      <c r="H23" s="23" t="s">
        <v>243</v>
      </c>
      <c r="I23" s="23" t="s">
        <v>244</v>
      </c>
      <c r="J23" s="43">
        <f>IF(I23="",VLOOKUP(H23,kokku!H:AT,3,FALSE),VLOOKUP(I23,kokku!I:AT,2,FALSE))</f>
        <v>104808</v>
      </c>
      <c r="K23" s="24">
        <v>800000</v>
      </c>
      <c r="L23" s="25">
        <f t="shared" si="0"/>
        <v>7.6330051141134261</v>
      </c>
      <c r="M23" s="24">
        <v>70353</v>
      </c>
      <c r="N23" s="25">
        <f t="shared" si="1"/>
        <v>0.67125601099152732</v>
      </c>
      <c r="O23" s="26">
        <v>3840</v>
      </c>
      <c r="P23" s="202">
        <f>IF(I23="",VLOOKUP(H23,kokku!H:AT,9,FALSE),VLOOKUP(I23,kokku!I:AT,8,FALSE))</f>
        <v>-695192</v>
      </c>
      <c r="Q23" s="27">
        <f t="shared" si="2"/>
        <v>1</v>
      </c>
      <c r="R23" s="28"/>
      <c r="S23" s="49">
        <f>IF(I23="",VLOOKUP(H23,kokku!H:AT,12,FALSE),VLOOKUP(I23,kokku!I:AT,11,FALSE))</f>
        <v>20000</v>
      </c>
      <c r="T23" s="20">
        <f t="shared" si="9"/>
        <v>0.86208113884436299</v>
      </c>
      <c r="U23" s="52">
        <f>IF(I23="",VLOOKUP(H23,kokku!H:AT,14,FALSE),VLOOKUP(I23,kokku!I:AT,13,FALSE))</f>
        <v>0</v>
      </c>
      <c r="V23" s="25">
        <f t="shared" si="3"/>
        <v>1</v>
      </c>
      <c r="W23" s="49">
        <f>IF(I23="",VLOOKUP(H23,kokku!H:AT,16,FALSE),VLOOKUP(I23,kokku!I:AT,15,FALSE))</f>
        <v>14455</v>
      </c>
      <c r="X23" s="20">
        <f t="shared" si="10"/>
        <v>1</v>
      </c>
      <c r="Y23" s="52">
        <f>IF(I23="",VLOOKUP(H23,kokku!H:AT,18,FALSE),VLOOKUP(I23,kokku!I:AT,17,FALSE))</f>
        <v>0</v>
      </c>
      <c r="Z23" s="25">
        <f t="shared" si="4"/>
        <v>1</v>
      </c>
      <c r="AA23" s="49">
        <f>IF(I23="",VLOOKUP(H23,kokku!H:AT,20,FALSE),VLOOKUP(I23,kokku!I:AT,19,FALSE))</f>
        <v>0</v>
      </c>
      <c r="AB23" s="20">
        <f t="shared" si="11"/>
        <v>1</v>
      </c>
      <c r="AC23" s="52">
        <f>IF(I23="",VLOOKUP(H23,kokku!H:AT,22,FALSE),VLOOKUP(I23,kokku!I:AT,21,FALSE))</f>
        <v>0</v>
      </c>
      <c r="AD23" s="25">
        <f t="shared" si="5"/>
        <v>1</v>
      </c>
      <c r="AE23" s="49">
        <f>IF(I23="",VLOOKUP(H23,kokku!H:AT,24,FALSE),VLOOKUP(I23,kokku!I:AT,23,FALSE))</f>
        <v>0</v>
      </c>
      <c r="AF23" s="20">
        <f t="shared" si="12"/>
        <v>1</v>
      </c>
      <c r="AG23" s="52">
        <f>IF(I23="",VLOOKUP(H23,kokku!H:AT,26,FALSE),VLOOKUP(I23,kokku!I:AT,25,FALSE))</f>
        <v>0</v>
      </c>
      <c r="AH23" s="25">
        <f t="shared" si="6"/>
        <v>1</v>
      </c>
      <c r="AI23" s="49">
        <f>IF(I23="",VLOOKUP(H23,kokku!H:AT,28,FALSE),VLOOKUP(I23,kokku!I:AT,27,FALSE))</f>
        <v>0</v>
      </c>
      <c r="AJ23" s="20">
        <f t="shared" si="13"/>
        <v>1</v>
      </c>
      <c r="AK23" s="52">
        <f>IF(I23="",VLOOKUP(H23,kokku!H:AT,30,FALSE),VLOOKUP(I23,kokku!I:AT,29,FALSE))</f>
        <v>0</v>
      </c>
      <c r="AL23" s="25">
        <f t="shared" si="7"/>
        <v>1</v>
      </c>
      <c r="AM23" s="55">
        <f>IF(I23="",VLOOKUP(H23,kokku!H:AT,32,FALSE),VLOOKUP(I23,kokku!I:AT,31,FALSE))</f>
        <v>0</v>
      </c>
      <c r="AN23" s="20">
        <f t="shared" si="14"/>
        <v>1</v>
      </c>
      <c r="AO23" s="52">
        <f>IF(I23="",VLOOKUP(H23,kokku!H:AT,34,FALSE),VLOOKUP(I23,kokku!I:AT,33,FALSE))</f>
        <v>0</v>
      </c>
      <c r="AP23" s="20">
        <f t="shared" si="15"/>
        <v>1</v>
      </c>
      <c r="AQ23" s="29">
        <f t="shared" si="8"/>
        <v>0</v>
      </c>
      <c r="AR23" s="22">
        <f t="shared" si="17"/>
        <v>0</v>
      </c>
      <c r="AS23" s="149">
        <f>IF(I23="",VLOOKUP(H23,kokku!H:AT,38,FALSE),VLOOKUP(I23,kokku!I:AT,37,FALSE))</f>
        <v>0</v>
      </c>
      <c r="AT23" s="150">
        <f>IF(I23="",VLOOKUP(H23,kokku!H:AT,39,FALSE),VLOOKUP(I23,kokku!I:AT,38,FALSE))</f>
        <v>0</v>
      </c>
    </row>
    <row r="24" spans="1:46" ht="13.5" x14ac:dyDescent="0.25">
      <c r="A24" s="23" t="s">
        <v>139</v>
      </c>
      <c r="B24" s="23" t="s">
        <v>235</v>
      </c>
      <c r="C24" s="23" t="s">
        <v>236</v>
      </c>
      <c r="D24" s="23" t="s">
        <v>38</v>
      </c>
      <c r="E24" s="23" t="s">
        <v>39</v>
      </c>
      <c r="F24" s="23" t="s">
        <v>237</v>
      </c>
      <c r="G24" s="23" t="s">
        <v>238</v>
      </c>
      <c r="H24" s="23" t="s">
        <v>245</v>
      </c>
      <c r="I24" s="23" t="s">
        <v>246</v>
      </c>
      <c r="J24" s="24">
        <f>IF(I24="",VLOOKUP(H24,kokku!H:AT,3,FALSE),VLOOKUP(I24,kokku!I:AT,2,FALSE))</f>
        <v>2200000</v>
      </c>
      <c r="K24" s="24">
        <v>2200000</v>
      </c>
      <c r="L24" s="25">
        <f t="shared" si="0"/>
        <v>1</v>
      </c>
      <c r="M24" s="24">
        <v>428476</v>
      </c>
      <c r="N24" s="25">
        <f t="shared" si="1"/>
        <v>0.19476181818181817</v>
      </c>
      <c r="O24" s="26">
        <v>13605</v>
      </c>
      <c r="P24" s="202">
        <f>IF(I24="",VLOOKUP(H24,kokku!H:AT,9,FALSE),VLOOKUP(I24,kokku!I:AT,8,FALSE))</f>
        <v>0</v>
      </c>
      <c r="Q24" s="27">
        <f t="shared" si="2"/>
        <v>1</v>
      </c>
      <c r="R24" s="28"/>
      <c r="S24" s="49">
        <f>IF(I24="",VLOOKUP(H24,kokku!H:AT,12,FALSE),VLOOKUP(I24,kokku!I:AT,11,FALSE))</f>
        <v>313605</v>
      </c>
      <c r="T24" s="20">
        <f t="shared" si="9"/>
        <v>0.33730954545454545</v>
      </c>
      <c r="U24" s="52">
        <f>IF(I24="",VLOOKUP(H24,kokku!H:AT,14,FALSE),VLOOKUP(I24,kokku!I:AT,13,FALSE))</f>
        <v>0</v>
      </c>
      <c r="V24" s="25">
        <f t="shared" si="3"/>
        <v>1</v>
      </c>
      <c r="W24" s="49">
        <f>IF(I24="",VLOOKUP(H24,kokku!H:AT,16,FALSE),VLOOKUP(I24,kokku!I:AT,15,FALSE))</f>
        <v>175500</v>
      </c>
      <c r="X24" s="20">
        <f t="shared" si="10"/>
        <v>0.41708227272727272</v>
      </c>
      <c r="Y24" s="52">
        <f>IF(I24="",VLOOKUP(H24,kokku!H:AT,18,FALSE),VLOOKUP(I24,kokku!I:AT,17,FALSE))</f>
        <v>0</v>
      </c>
      <c r="Z24" s="25">
        <f t="shared" si="4"/>
        <v>1</v>
      </c>
      <c r="AA24" s="49">
        <f>IF(I24="",VLOOKUP(H24,kokku!H:AT,20,FALSE),VLOOKUP(I24,kokku!I:AT,19,FALSE))</f>
        <v>175500</v>
      </c>
      <c r="AB24" s="20">
        <f t="shared" si="11"/>
        <v>0.49685499999999999</v>
      </c>
      <c r="AC24" s="52">
        <f>IF(I24="",VLOOKUP(H24,kokku!H:AT,22,FALSE),VLOOKUP(I24,kokku!I:AT,21,FALSE))</f>
        <v>0</v>
      </c>
      <c r="AD24" s="25">
        <f t="shared" si="5"/>
        <v>1</v>
      </c>
      <c r="AE24" s="49">
        <f>IF(I24="",VLOOKUP(H24,kokku!H:AT,24,FALSE),VLOOKUP(I24,kokku!I:AT,23,FALSE))</f>
        <v>351000</v>
      </c>
      <c r="AF24" s="20">
        <f t="shared" si="12"/>
        <v>0.65640045454545459</v>
      </c>
      <c r="AG24" s="52">
        <f>IF(I24="",VLOOKUP(H24,kokku!H:AT,26,FALSE),VLOOKUP(I24,kokku!I:AT,25,FALSE))</f>
        <v>0</v>
      </c>
      <c r="AH24" s="25">
        <f t="shared" si="6"/>
        <v>1</v>
      </c>
      <c r="AI24" s="49">
        <f>IF(I24="",VLOOKUP(H24,kokku!H:AT,28,FALSE),VLOOKUP(I24,kokku!I:AT,27,FALSE))</f>
        <v>351000</v>
      </c>
      <c r="AJ24" s="20">
        <f t="shared" si="13"/>
        <v>0.81594590909090914</v>
      </c>
      <c r="AK24" s="52">
        <f>IF(I24="",VLOOKUP(H24,kokku!H:AT,30,FALSE),VLOOKUP(I24,kokku!I:AT,29,FALSE))</f>
        <v>0</v>
      </c>
      <c r="AL24" s="25">
        <f t="shared" si="7"/>
        <v>1</v>
      </c>
      <c r="AM24" s="55">
        <f>IF(I24="",VLOOKUP(H24,kokku!H:AT,32,FALSE),VLOOKUP(I24,kokku!I:AT,31,FALSE))</f>
        <v>351000</v>
      </c>
      <c r="AN24" s="20">
        <f t="shared" si="14"/>
        <v>0.97549136363636368</v>
      </c>
      <c r="AO24" s="52">
        <f>IF(I24="",VLOOKUP(H24,kokku!H:AT,34,FALSE),VLOOKUP(I24,kokku!I:AT,33,FALSE))</f>
        <v>53919</v>
      </c>
      <c r="AP24" s="20">
        <f t="shared" si="15"/>
        <v>1</v>
      </c>
      <c r="AQ24" s="29">
        <f t="shared" si="8"/>
        <v>0</v>
      </c>
      <c r="AR24" s="22">
        <f t="shared" si="17"/>
        <v>0</v>
      </c>
      <c r="AS24" s="149">
        <f>IF(I24="",VLOOKUP(H24,kokku!H:AT,38,FALSE),VLOOKUP(I24,kokku!I:AT,37,FALSE))</f>
        <v>0</v>
      </c>
      <c r="AT24" s="150">
        <f>IF(I24="",VLOOKUP(H24,kokku!H:AT,39,FALSE),VLOOKUP(I24,kokku!I:AT,38,FALSE))</f>
        <v>0</v>
      </c>
    </row>
    <row r="25" spans="1:46" ht="40.5" x14ac:dyDescent="0.25">
      <c r="A25" s="23" t="s">
        <v>35</v>
      </c>
      <c r="B25" s="23" t="s">
        <v>323</v>
      </c>
      <c r="C25" s="23" t="s">
        <v>324</v>
      </c>
      <c r="D25" s="23" t="s">
        <v>38</v>
      </c>
      <c r="E25" s="23" t="s">
        <v>39</v>
      </c>
      <c r="F25" s="23" t="s">
        <v>237</v>
      </c>
      <c r="G25" s="23" t="s">
        <v>238</v>
      </c>
      <c r="H25" s="23" t="s">
        <v>325</v>
      </c>
      <c r="I25" s="23" t="s">
        <v>326</v>
      </c>
      <c r="J25" s="43">
        <f>IF(I25="",VLOOKUP(H25,kokku!H:AT,3,FALSE),VLOOKUP(I25,kokku!I:AT,2,FALSE))</f>
        <v>6490570</v>
      </c>
      <c r="K25" s="24">
        <v>2728112</v>
      </c>
      <c r="L25" s="25">
        <f t="shared" si="0"/>
        <v>0.42031932480506334</v>
      </c>
      <c r="M25" s="24">
        <v>1115891</v>
      </c>
      <c r="N25" s="25">
        <f t="shared" si="1"/>
        <v>0.17192496190627327</v>
      </c>
      <c r="O25" s="26">
        <v>14276</v>
      </c>
      <c r="P25" s="202">
        <f>IF(I25="",VLOOKUP(H25,kokku!H:AT,9,FALSE),VLOOKUP(I25,kokku!I:AT,8,FALSE))</f>
        <v>300000</v>
      </c>
      <c r="Q25" s="27">
        <f t="shared" si="2"/>
        <v>0.46654022682137314</v>
      </c>
      <c r="R25" s="28">
        <v>333569</v>
      </c>
      <c r="S25" s="49">
        <f>IF(I25="",VLOOKUP(H25,kokku!H:AT,12,FALSE),VLOOKUP(I25,kokku!I:AT,11,FALSE))</f>
        <v>500000</v>
      </c>
      <c r="T25" s="20">
        <f t="shared" si="9"/>
        <v>0.24895979860012296</v>
      </c>
      <c r="U25" s="52">
        <f>IF(I25="",VLOOKUP(H25,kokku!H:AT,14,FALSE),VLOOKUP(I25,kokku!I:AT,13,FALSE))</f>
        <v>750000</v>
      </c>
      <c r="V25" s="25">
        <f t="shared" si="3"/>
        <v>0.58209248186214768</v>
      </c>
      <c r="W25" s="49">
        <f>IF(I25="",VLOOKUP(H25,kokku!H:AT,16,FALSE),VLOOKUP(I25,kokku!I:AT,15,FALSE))</f>
        <v>700000</v>
      </c>
      <c r="X25" s="20">
        <f t="shared" si="10"/>
        <v>0.3568085699715125</v>
      </c>
      <c r="Y25" s="52">
        <f>IF(I25="",VLOOKUP(H25,kokku!H:AT,18,FALSE),VLOOKUP(I25,kokku!I:AT,17,FALSE))</f>
        <v>750000</v>
      </c>
      <c r="Z25" s="25">
        <f t="shared" si="4"/>
        <v>0.69764473690292228</v>
      </c>
      <c r="AA25" s="49">
        <f>IF(I25="",VLOOKUP(H25,kokku!H:AT,20,FALSE),VLOOKUP(I25,kokku!I:AT,19,FALSE))</f>
        <v>700000</v>
      </c>
      <c r="AB25" s="20">
        <f t="shared" si="11"/>
        <v>0.4646573413429021</v>
      </c>
      <c r="AC25" s="52">
        <f>IF(I25="",VLOOKUP(H25,kokku!H:AT,22,FALSE),VLOOKUP(I25,kokku!I:AT,21,FALSE))</f>
        <v>1500000</v>
      </c>
      <c r="AD25" s="25">
        <f t="shared" si="5"/>
        <v>0.92874924698447137</v>
      </c>
      <c r="AE25" s="49">
        <f>IF(I25="",VLOOKUP(H25,kokku!H:AT,24,FALSE),VLOOKUP(I25,kokku!I:AT,23,FALSE))</f>
        <v>1400000</v>
      </c>
      <c r="AF25" s="20">
        <f t="shared" si="12"/>
        <v>0.68035488408568123</v>
      </c>
      <c r="AG25" s="52">
        <f>IF(I25="",VLOOKUP(H25,kokku!H:AT,26,FALSE),VLOOKUP(I25,kokku!I:AT,25,FALSE))</f>
        <v>462458</v>
      </c>
      <c r="AH25" s="25">
        <f t="shared" si="6"/>
        <v>1</v>
      </c>
      <c r="AI25" s="49">
        <f>IF(I25="",VLOOKUP(H25,kokku!H:AT,28,FALSE),VLOOKUP(I25,kokku!I:AT,27,FALSE))</f>
        <v>1400000</v>
      </c>
      <c r="AJ25" s="20">
        <f t="shared" si="13"/>
        <v>0.89605242682846031</v>
      </c>
      <c r="AK25" s="52">
        <f>IF(I25="",VLOOKUP(H25,kokku!H:AT,30,FALSE),VLOOKUP(I25,kokku!I:AT,29,FALSE))</f>
        <v>0</v>
      </c>
      <c r="AL25" s="25">
        <f t="shared" si="7"/>
        <v>1</v>
      </c>
      <c r="AM25" s="55">
        <f>IF(I25="",VLOOKUP(H25,kokku!H:AT,32,FALSE),VLOOKUP(I25,kokku!I:AT,31,FALSE))</f>
        <v>674679</v>
      </c>
      <c r="AN25" s="20">
        <f t="shared" si="14"/>
        <v>1</v>
      </c>
      <c r="AO25" s="52">
        <f>IF(I25="",VLOOKUP(H25,kokku!H:AT,34,FALSE),VLOOKUP(I25,kokku!I:AT,33,FALSE))</f>
        <v>0</v>
      </c>
      <c r="AP25" s="20">
        <f t="shared" si="15"/>
        <v>1</v>
      </c>
      <c r="AQ25" s="29">
        <f t="shared" si="8"/>
        <v>0</v>
      </c>
      <c r="AR25" s="22">
        <f t="shared" si="17"/>
        <v>0</v>
      </c>
      <c r="AS25" s="149" t="str">
        <f>IF(I25="",VLOOKUP(H25,kokku!H:AT,38,FALSE),VLOOKUP(I25,kokku!I:AT,37,FALSE))</f>
        <v>Enamik projekte kindlasummalise maksega projekti lõpus, viiteks kohustuste ja maksete vahel ca 1 a</v>
      </c>
      <c r="AT25" s="150">
        <f>IF(I25="",VLOOKUP(H25,kokku!H:AT,39,FALSE),VLOOKUP(I25,kokku!I:AT,38,FALSE))</f>
        <v>0</v>
      </c>
    </row>
    <row r="26" spans="1:46" ht="81" x14ac:dyDescent="0.25">
      <c r="A26" s="23" t="s">
        <v>35</v>
      </c>
      <c r="B26" s="23" t="s">
        <v>262</v>
      </c>
      <c r="C26" s="23" t="s">
        <v>37</v>
      </c>
      <c r="D26" s="23" t="s">
        <v>38</v>
      </c>
      <c r="E26" s="23" t="s">
        <v>39</v>
      </c>
      <c r="F26" s="23" t="s">
        <v>237</v>
      </c>
      <c r="G26" s="23" t="s">
        <v>238</v>
      </c>
      <c r="H26" s="23" t="s">
        <v>292</v>
      </c>
      <c r="I26" s="23" t="s">
        <v>293</v>
      </c>
      <c r="J26" s="24">
        <f>IF(I26="",VLOOKUP(H26,kokku!H:AT,3,FALSE),VLOOKUP(I26,kokku!I:AT,2,FALSE))</f>
        <v>17540000</v>
      </c>
      <c r="K26" s="24">
        <v>17540000</v>
      </c>
      <c r="L26" s="25">
        <f t="shared" si="0"/>
        <v>1</v>
      </c>
      <c r="M26" s="24">
        <v>2920410</v>
      </c>
      <c r="N26" s="25">
        <f t="shared" si="1"/>
        <v>0.16650000000000001</v>
      </c>
      <c r="O26" s="26">
        <v>2341590</v>
      </c>
      <c r="P26" s="202">
        <f>IF(I26="",VLOOKUP(H26,kokku!H:AT,9,FALSE),VLOOKUP(I26,kokku!I:AT,8,FALSE))</f>
        <v>0</v>
      </c>
      <c r="Q26" s="27">
        <f t="shared" si="2"/>
        <v>1</v>
      </c>
      <c r="R26" s="28"/>
      <c r="S26" s="49">
        <f>IF(I26="",VLOOKUP(H26,kokku!H:AT,12,FALSE),VLOOKUP(I26,kokku!I:AT,11,FALSE))</f>
        <v>5411590</v>
      </c>
      <c r="T26" s="20">
        <f t="shared" si="9"/>
        <v>0.47502850627137971</v>
      </c>
      <c r="U26" s="52">
        <f>IF(I26="",VLOOKUP(H26,kokku!H:AT,14,FALSE),VLOOKUP(I26,kokku!I:AT,13,FALSE))</f>
        <v>0</v>
      </c>
      <c r="V26" s="25">
        <f t="shared" si="3"/>
        <v>1</v>
      </c>
      <c r="W26" s="49">
        <f>IF(I26="",VLOOKUP(H26,kokku!H:AT,16,FALSE),VLOOKUP(I26,kokku!I:AT,15,FALSE))</f>
        <v>0</v>
      </c>
      <c r="X26" s="20">
        <f t="shared" si="10"/>
        <v>0.47502850627137971</v>
      </c>
      <c r="Y26" s="52">
        <f>IF(I26="",VLOOKUP(H26,kokku!H:AT,18,FALSE),VLOOKUP(I26,kokku!I:AT,17,FALSE))</f>
        <v>0</v>
      </c>
      <c r="Z26" s="25">
        <f t="shared" si="4"/>
        <v>1</v>
      </c>
      <c r="AA26" s="49">
        <f>IF(I26="",VLOOKUP(H26,kokku!H:AT,20,FALSE),VLOOKUP(I26,kokku!I:AT,19,FALSE))</f>
        <v>3070000</v>
      </c>
      <c r="AB26" s="20">
        <f t="shared" si="11"/>
        <v>0.65005701254275938</v>
      </c>
      <c r="AC26" s="52">
        <f>IF(I26="",VLOOKUP(H26,kokku!H:AT,22,FALSE),VLOOKUP(I26,kokku!I:AT,21,FALSE))</f>
        <v>0</v>
      </c>
      <c r="AD26" s="25">
        <f t="shared" si="5"/>
        <v>1</v>
      </c>
      <c r="AE26" s="49">
        <f>IF(I26="",VLOOKUP(H26,kokku!H:AT,24,FALSE),VLOOKUP(I26,kokku!I:AT,23,FALSE))</f>
        <v>3070000</v>
      </c>
      <c r="AF26" s="20">
        <f t="shared" si="12"/>
        <v>0.82508551881413916</v>
      </c>
      <c r="AG26" s="52">
        <f>IF(I26="",VLOOKUP(H26,kokku!H:AT,26,FALSE),VLOOKUP(I26,kokku!I:AT,25,FALSE))</f>
        <v>0</v>
      </c>
      <c r="AH26" s="25">
        <f t="shared" si="6"/>
        <v>1</v>
      </c>
      <c r="AI26" s="49">
        <f>IF(I26="",VLOOKUP(H26,kokku!H:AT,28,FALSE),VLOOKUP(I26,kokku!I:AT,27,FALSE))</f>
        <v>3068000</v>
      </c>
      <c r="AJ26" s="20">
        <f t="shared" si="13"/>
        <v>1</v>
      </c>
      <c r="AK26" s="52">
        <f>IF(I26="",VLOOKUP(H26,kokku!H:AT,30,FALSE),VLOOKUP(I26,kokku!I:AT,29,FALSE))</f>
        <v>0</v>
      </c>
      <c r="AL26" s="25">
        <f t="shared" si="7"/>
        <v>1</v>
      </c>
      <c r="AM26" s="55">
        <f>IF(I26="",VLOOKUP(H26,kokku!H:AT,32,FALSE),VLOOKUP(I26,kokku!I:AT,31,FALSE))</f>
        <v>0</v>
      </c>
      <c r="AN26" s="20">
        <f t="shared" si="14"/>
        <v>1</v>
      </c>
      <c r="AO26" s="52">
        <f>IF(I26="",VLOOKUP(H26,kokku!H:AT,34,FALSE),VLOOKUP(I26,kokku!I:AT,33,FALSE))</f>
        <v>0</v>
      </c>
      <c r="AP26" s="20">
        <f t="shared" si="15"/>
        <v>1</v>
      </c>
      <c r="AQ26" s="29">
        <f t="shared" si="8"/>
        <v>0</v>
      </c>
      <c r="AR26" s="22">
        <f t="shared" si="17"/>
        <v>0</v>
      </c>
      <c r="AS26" s="149" t="str">
        <f>IF(I26="",VLOOKUP(H26,kokku!H:AT,38,FALSE),VLOOKUP(I26,kokku!I:AT,37,FALSE))</f>
        <v>Tehnilistel põhjustel oli vajalik SFOSis laenud ja käendused jagada eraldi kaheks projektiks, sh jagada ka väljamakstud ettemaks kahe projekti vahel. 31.05.2025 menetluses olev maksesumma näitab, et korrigeerimine oli sel hetkel SFOSis pooleli.</v>
      </c>
      <c r="AT26" s="150">
        <f>IF(I26="",VLOOKUP(H26,kokku!H:AT,39,FALSE),VLOOKUP(I26,kokku!I:AT,38,FALSE))</f>
        <v>0</v>
      </c>
    </row>
    <row r="27" spans="1:46" ht="40.5" x14ac:dyDescent="0.25">
      <c r="A27" s="23" t="s">
        <v>35</v>
      </c>
      <c r="B27" s="23" t="s">
        <v>323</v>
      </c>
      <c r="C27" s="23" t="s">
        <v>37</v>
      </c>
      <c r="D27" s="23" t="s">
        <v>38</v>
      </c>
      <c r="E27" s="23" t="s">
        <v>39</v>
      </c>
      <c r="F27" s="23" t="s">
        <v>237</v>
      </c>
      <c r="G27" s="23" t="s">
        <v>238</v>
      </c>
      <c r="H27" s="23" t="s">
        <v>292</v>
      </c>
      <c r="I27" s="23" t="s">
        <v>328</v>
      </c>
      <c r="J27" s="24">
        <f>IF(I27="",VLOOKUP(H27,kokku!H:AT,3,FALSE),VLOOKUP(I27,kokku!I:AT,2,FALSE))</f>
        <v>5770000</v>
      </c>
      <c r="K27" s="24">
        <v>5770000</v>
      </c>
      <c r="L27" s="25">
        <f t="shared" si="0"/>
        <v>1</v>
      </c>
      <c r="M27" s="24">
        <v>1150482</v>
      </c>
      <c r="N27" s="25">
        <f t="shared" si="1"/>
        <v>0.199390294627383</v>
      </c>
      <c r="O27" s="26">
        <v>3862</v>
      </c>
      <c r="P27" s="202">
        <f>IF(I27="",VLOOKUP(H27,kokku!H:AT,9,FALSE),VLOOKUP(I27,kokku!I:AT,8,FALSE))</f>
        <v>0</v>
      </c>
      <c r="Q27" s="27">
        <f t="shared" si="2"/>
        <v>1</v>
      </c>
      <c r="R27" s="28">
        <v>517782</v>
      </c>
      <c r="S27" s="49">
        <f>IF(I27="",VLOOKUP(H27,kokku!H:AT,12,FALSE),VLOOKUP(I27,kokku!I:AT,11,FALSE))</f>
        <v>500000</v>
      </c>
      <c r="T27" s="20">
        <f t="shared" si="9"/>
        <v>0.28604540727902944</v>
      </c>
      <c r="U27" s="52">
        <f>IF(I27="",VLOOKUP(H27,kokku!H:AT,14,FALSE),VLOOKUP(I27,kokku!I:AT,13,FALSE))</f>
        <v>0</v>
      </c>
      <c r="V27" s="25">
        <f t="shared" si="3"/>
        <v>1</v>
      </c>
      <c r="W27" s="49">
        <f>IF(I27="",VLOOKUP(H27,kokku!H:AT,16,FALSE),VLOOKUP(I27,kokku!I:AT,15,FALSE))</f>
        <v>450000</v>
      </c>
      <c r="X27" s="20">
        <f t="shared" si="10"/>
        <v>0.36403500866551125</v>
      </c>
      <c r="Y27" s="52">
        <f>IF(I27="",VLOOKUP(H27,kokku!H:AT,18,FALSE),VLOOKUP(I27,kokku!I:AT,17,FALSE))</f>
        <v>0</v>
      </c>
      <c r="Z27" s="25">
        <f t="shared" si="4"/>
        <v>1</v>
      </c>
      <c r="AA27" s="49">
        <f>IF(I27="",VLOOKUP(H27,kokku!H:AT,20,FALSE),VLOOKUP(I27,kokku!I:AT,19,FALSE))</f>
        <v>500000</v>
      </c>
      <c r="AB27" s="20">
        <f t="shared" si="11"/>
        <v>0.45069012131715769</v>
      </c>
      <c r="AC27" s="52">
        <f>IF(I27="",VLOOKUP(H27,kokku!H:AT,22,FALSE),VLOOKUP(I27,kokku!I:AT,21,FALSE))</f>
        <v>0</v>
      </c>
      <c r="AD27" s="25">
        <f t="shared" si="5"/>
        <v>1</v>
      </c>
      <c r="AE27" s="49">
        <f>IF(I27="",VLOOKUP(H27,kokku!H:AT,24,FALSE),VLOOKUP(I27,kokku!I:AT,23,FALSE))</f>
        <v>950000</v>
      </c>
      <c r="AF27" s="20">
        <f t="shared" si="12"/>
        <v>0.61533483535528599</v>
      </c>
      <c r="AG27" s="52">
        <f>IF(I27="",VLOOKUP(H27,kokku!H:AT,26,FALSE),VLOOKUP(I27,kokku!I:AT,25,FALSE))</f>
        <v>0</v>
      </c>
      <c r="AH27" s="25">
        <f t="shared" si="6"/>
        <v>1</v>
      </c>
      <c r="AI27" s="49">
        <f>IF(I27="",VLOOKUP(H27,kokku!H:AT,28,FALSE),VLOOKUP(I27,kokku!I:AT,27,FALSE))</f>
        <v>950000</v>
      </c>
      <c r="AJ27" s="20">
        <f t="shared" si="13"/>
        <v>0.77997954939341418</v>
      </c>
      <c r="AK27" s="52">
        <f>IF(I27="",VLOOKUP(H27,kokku!H:AT,30,FALSE),VLOOKUP(I27,kokku!I:AT,29,FALSE))</f>
        <v>0</v>
      </c>
      <c r="AL27" s="25">
        <f t="shared" si="7"/>
        <v>1</v>
      </c>
      <c r="AM27" s="55">
        <f>IF(I27="",VLOOKUP(H27,kokku!H:AT,32,FALSE),VLOOKUP(I27,kokku!I:AT,31,FALSE))</f>
        <v>950000</v>
      </c>
      <c r="AN27" s="20">
        <f t="shared" si="14"/>
        <v>0.94462426343154249</v>
      </c>
      <c r="AO27" s="52">
        <f>IF(I27="",VLOOKUP(H27,kokku!H:AT,34,FALSE),VLOOKUP(I27,kokku!I:AT,33,FALSE))</f>
        <v>319518</v>
      </c>
      <c r="AP27" s="20">
        <f t="shared" si="15"/>
        <v>1</v>
      </c>
      <c r="AQ27" s="29">
        <f t="shared" si="8"/>
        <v>0</v>
      </c>
      <c r="AR27" s="22">
        <f t="shared" si="17"/>
        <v>0</v>
      </c>
      <c r="AS27" s="149" t="str">
        <f>IF(I27="",VLOOKUP(H27,kokku!H:AT,38,FALSE),VLOOKUP(I27,kokku!I:AT,37,FALSE))</f>
        <v>Kohustused võetud üles perioodi alguses, maksed ühtlaselt kogu perioodi vältel, tegevused toimuvad 2029 a lõpuni, viimane makse 2030</v>
      </c>
      <c r="AT27" s="150">
        <f>IF(I27="",VLOOKUP(H27,kokku!H:AT,39,FALSE),VLOOKUP(I27,kokku!I:AT,38,FALSE))</f>
        <v>0</v>
      </c>
    </row>
    <row r="28" spans="1:46" ht="40.5" x14ac:dyDescent="0.25">
      <c r="A28" s="23" t="s">
        <v>35</v>
      </c>
      <c r="B28" s="23" t="s">
        <v>323</v>
      </c>
      <c r="C28" s="23" t="s">
        <v>37</v>
      </c>
      <c r="D28" s="23" t="s">
        <v>38</v>
      </c>
      <c r="E28" s="23" t="s">
        <v>39</v>
      </c>
      <c r="F28" s="23" t="s">
        <v>49</v>
      </c>
      <c r="G28" s="23" t="s">
        <v>50</v>
      </c>
      <c r="H28" s="23" t="s">
        <v>292</v>
      </c>
      <c r="I28" s="23" t="s">
        <v>330</v>
      </c>
      <c r="J28" s="24">
        <f>IF(I28="",VLOOKUP(H28,kokku!H:AT,3,FALSE),VLOOKUP(I28,kokku!I:AT,2,FALSE))</f>
        <v>3000000</v>
      </c>
      <c r="K28" s="24">
        <v>3000000</v>
      </c>
      <c r="L28" s="25">
        <f t="shared" si="0"/>
        <v>1</v>
      </c>
      <c r="M28" s="24">
        <v>535702</v>
      </c>
      <c r="N28" s="25">
        <f t="shared" si="1"/>
        <v>0.17856733333333333</v>
      </c>
      <c r="O28" s="26">
        <v>1934</v>
      </c>
      <c r="P28" s="202">
        <f>IF(I28="",VLOOKUP(H28,kokku!H:AT,9,FALSE),VLOOKUP(I28,kokku!I:AT,8,FALSE))</f>
        <v>0</v>
      </c>
      <c r="Q28" s="27">
        <f t="shared" si="2"/>
        <v>1</v>
      </c>
      <c r="R28" s="28">
        <v>250632</v>
      </c>
      <c r="S28" s="49">
        <f>IF(I28="",VLOOKUP(H28,kokku!H:AT,12,FALSE),VLOOKUP(I28,kokku!I:AT,11,FALSE))</f>
        <v>250000</v>
      </c>
      <c r="T28" s="20">
        <f t="shared" si="9"/>
        <v>0.26190066666666667</v>
      </c>
      <c r="U28" s="52">
        <f>IF(I28="",VLOOKUP(H28,kokku!H:AT,14,FALSE),VLOOKUP(I28,kokku!I:AT,13,FALSE))</f>
        <v>0</v>
      </c>
      <c r="V28" s="25">
        <f t="shared" si="3"/>
        <v>1</v>
      </c>
      <c r="W28" s="49">
        <f>IF(I28="",VLOOKUP(H28,kokku!H:AT,16,FALSE),VLOOKUP(I28,kokku!I:AT,15,FALSE))</f>
        <v>200000</v>
      </c>
      <c r="X28" s="20">
        <f t="shared" si="10"/>
        <v>0.32856733333333332</v>
      </c>
      <c r="Y28" s="52">
        <f>IF(I28="",VLOOKUP(H28,kokku!H:AT,18,FALSE),VLOOKUP(I28,kokku!I:AT,17,FALSE))</f>
        <v>0</v>
      </c>
      <c r="Z28" s="25">
        <f t="shared" si="4"/>
        <v>1</v>
      </c>
      <c r="AA28" s="49">
        <f>IF(I28="",VLOOKUP(H28,kokku!H:AT,20,FALSE),VLOOKUP(I28,kokku!I:AT,19,FALSE))</f>
        <v>250000</v>
      </c>
      <c r="AB28" s="20">
        <f t="shared" si="11"/>
        <v>0.41190066666666669</v>
      </c>
      <c r="AC28" s="52">
        <f>IF(I28="",VLOOKUP(H28,kokku!H:AT,22,FALSE),VLOOKUP(I28,kokku!I:AT,21,FALSE))</f>
        <v>0</v>
      </c>
      <c r="AD28" s="25">
        <f t="shared" si="5"/>
        <v>1</v>
      </c>
      <c r="AE28" s="49">
        <f>IF(I28="",VLOOKUP(H28,kokku!H:AT,24,FALSE),VLOOKUP(I28,kokku!I:AT,23,FALSE))</f>
        <v>450000</v>
      </c>
      <c r="AF28" s="20">
        <f t="shared" si="12"/>
        <v>0.56190066666666671</v>
      </c>
      <c r="AG28" s="52">
        <f>IF(I28="",VLOOKUP(H28,kokku!H:AT,26,FALSE),VLOOKUP(I28,kokku!I:AT,25,FALSE))</f>
        <v>0</v>
      </c>
      <c r="AH28" s="25">
        <f t="shared" si="6"/>
        <v>1</v>
      </c>
      <c r="AI28" s="49">
        <f>IF(I28="",VLOOKUP(H28,kokku!H:AT,28,FALSE),VLOOKUP(I28,kokku!I:AT,27,FALSE))</f>
        <v>450000</v>
      </c>
      <c r="AJ28" s="20">
        <f t="shared" si="13"/>
        <v>0.71190066666666663</v>
      </c>
      <c r="AK28" s="52">
        <f>IF(I28="",VLOOKUP(H28,kokku!H:AT,30,FALSE),VLOOKUP(I28,kokku!I:AT,29,FALSE))</f>
        <v>0</v>
      </c>
      <c r="AL28" s="25">
        <f t="shared" si="7"/>
        <v>1</v>
      </c>
      <c r="AM28" s="55">
        <f>IF(I28="",VLOOKUP(H28,kokku!H:AT,32,FALSE),VLOOKUP(I28,kokku!I:AT,31,FALSE))</f>
        <v>450000</v>
      </c>
      <c r="AN28" s="20">
        <f t="shared" si="14"/>
        <v>0.86190066666666665</v>
      </c>
      <c r="AO28" s="52">
        <f>IF(I28="",VLOOKUP(H28,kokku!H:AT,34,FALSE),VLOOKUP(I28,kokku!I:AT,33,FALSE))</f>
        <v>414298</v>
      </c>
      <c r="AP28" s="20">
        <f t="shared" si="15"/>
        <v>1</v>
      </c>
      <c r="AQ28" s="29">
        <f t="shared" si="8"/>
        <v>0</v>
      </c>
      <c r="AR28" s="22">
        <f t="shared" si="17"/>
        <v>0</v>
      </c>
      <c r="AS28" s="149" t="str">
        <f>IF(I28="",VLOOKUP(H28,kokku!H:AT,38,FALSE),VLOOKUP(I28,kokku!I:AT,37,FALSE))</f>
        <v>Kohustused võetud üles perioodi alguses, maksed ühtlaselt kogu perioodi vältel, tegevused toimuvad 2029 a lõpuni, viimane makse 2030</v>
      </c>
      <c r="AT28" s="150">
        <f>IF(I28="",VLOOKUP(H28,kokku!H:AT,39,FALSE),VLOOKUP(I28,kokku!I:AT,38,FALSE))</f>
        <v>0</v>
      </c>
    </row>
    <row r="29" spans="1:46" ht="40.5" x14ac:dyDescent="0.25">
      <c r="A29" s="23" t="s">
        <v>35</v>
      </c>
      <c r="B29" s="23" t="s">
        <v>36</v>
      </c>
      <c r="C29" s="23" t="s">
        <v>37</v>
      </c>
      <c r="D29" s="23" t="s">
        <v>38</v>
      </c>
      <c r="E29" s="23" t="s">
        <v>39</v>
      </c>
      <c r="F29" s="23" t="s">
        <v>49</v>
      </c>
      <c r="G29" s="23" t="s">
        <v>50</v>
      </c>
      <c r="H29" s="23" t="s">
        <v>42</v>
      </c>
      <c r="I29" s="23" t="s">
        <v>51</v>
      </c>
      <c r="J29" s="24">
        <f>IF(I29="",VLOOKUP(H29,kokku!H:AT,3,FALSE),VLOOKUP(I29,kokku!I:AT,2,FALSE))</f>
        <v>4900000</v>
      </c>
      <c r="K29" s="24"/>
      <c r="L29" s="25">
        <f t="shared" si="0"/>
        <v>0</v>
      </c>
      <c r="M29" s="24"/>
      <c r="N29" s="25">
        <f t="shared" si="1"/>
        <v>0</v>
      </c>
      <c r="O29" s="26"/>
      <c r="P29" s="202">
        <f>IF(I29="",VLOOKUP(H29,kokku!H:AT,9,FALSE),VLOOKUP(I29,kokku!I:AT,8,FALSE))</f>
        <v>4258830</v>
      </c>
      <c r="Q29" s="27">
        <f t="shared" si="2"/>
        <v>0.86914897959183679</v>
      </c>
      <c r="R29" s="28"/>
      <c r="S29" s="49">
        <f>IF(I29="",VLOOKUP(H29,kokku!H:AT,12,FALSE),VLOOKUP(I29,kokku!I:AT,11,FALSE))</f>
        <v>54633</v>
      </c>
      <c r="T29" s="20">
        <f t="shared" si="9"/>
        <v>1.1149591836734694E-2</v>
      </c>
      <c r="U29" s="52">
        <f>IF(I29="",VLOOKUP(H29,kokku!H:AT,14,FALSE),VLOOKUP(I29,kokku!I:AT,13,FALSE))</f>
        <v>0</v>
      </c>
      <c r="V29" s="25">
        <f t="shared" si="3"/>
        <v>0.86914897959183679</v>
      </c>
      <c r="W29" s="49">
        <f>IF(I29="",VLOOKUP(H29,kokku!H:AT,16,FALSE),VLOOKUP(I29,kokku!I:AT,15,FALSE))</f>
        <v>386757</v>
      </c>
      <c r="X29" s="20">
        <f t="shared" si="10"/>
        <v>9.0079591836734696E-2</v>
      </c>
      <c r="Y29" s="52">
        <f>IF(I29="",VLOOKUP(H29,kokku!H:AT,18,FALSE),VLOOKUP(I29,kokku!I:AT,17,FALSE))</f>
        <v>641170</v>
      </c>
      <c r="Z29" s="25">
        <f t="shared" si="4"/>
        <v>1</v>
      </c>
      <c r="AA29" s="49">
        <f>IF(I29="",VLOOKUP(H29,kokku!H:AT,20,FALSE),VLOOKUP(I29,kokku!I:AT,19,FALSE))</f>
        <v>600000</v>
      </c>
      <c r="AB29" s="20">
        <f t="shared" si="11"/>
        <v>0.21252857142857143</v>
      </c>
      <c r="AC29" s="52">
        <f>IF(I29="",VLOOKUP(H29,kokku!H:AT,22,FALSE),VLOOKUP(I29,kokku!I:AT,21,FALSE))</f>
        <v>0</v>
      </c>
      <c r="AD29" s="25">
        <f t="shared" si="5"/>
        <v>1</v>
      </c>
      <c r="AE29" s="49">
        <f>IF(I29="",VLOOKUP(H29,kokku!H:AT,24,FALSE),VLOOKUP(I29,kokku!I:AT,23,FALSE))</f>
        <v>1258610</v>
      </c>
      <c r="AF29" s="20">
        <f t="shared" si="12"/>
        <v>0.46938775510204084</v>
      </c>
      <c r="AG29" s="52">
        <f>IF(I29="",VLOOKUP(H29,kokku!H:AT,26,FALSE),VLOOKUP(I29,kokku!I:AT,25,FALSE))</f>
        <v>0</v>
      </c>
      <c r="AH29" s="25">
        <f t="shared" si="6"/>
        <v>1</v>
      </c>
      <c r="AI29" s="49">
        <f>IF(I29="",VLOOKUP(H29,kokku!H:AT,28,FALSE),VLOOKUP(I29,kokku!I:AT,27,FALSE))</f>
        <v>1300000</v>
      </c>
      <c r="AJ29" s="20">
        <f t="shared" si="13"/>
        <v>0.73469387755102045</v>
      </c>
      <c r="AK29" s="52">
        <f>IF(I29="",VLOOKUP(H29,kokku!H:AT,30,FALSE),VLOOKUP(I29,kokku!I:AT,29,FALSE))</f>
        <v>0</v>
      </c>
      <c r="AL29" s="25">
        <f t="shared" si="7"/>
        <v>1</v>
      </c>
      <c r="AM29" s="55">
        <f>IF(I29="",VLOOKUP(H29,kokku!H:AT,32,FALSE),VLOOKUP(I29,kokku!I:AT,31,FALSE))</f>
        <v>1300000</v>
      </c>
      <c r="AN29" s="20">
        <f t="shared" si="14"/>
        <v>1</v>
      </c>
      <c r="AO29" s="52">
        <f>IF(I29="",VLOOKUP(H29,kokku!H:AT,34,FALSE),VLOOKUP(I29,kokku!I:AT,33,FALSE))</f>
        <v>0</v>
      </c>
      <c r="AP29" s="20">
        <f t="shared" si="15"/>
        <v>1</v>
      </c>
      <c r="AQ29" s="29">
        <f t="shared" si="8"/>
        <v>0</v>
      </c>
      <c r="AR29" s="22">
        <f t="shared" si="17"/>
        <v>0</v>
      </c>
      <c r="AS29" s="149" t="str">
        <f>IF(I29="",VLOOKUP(H29,kokku!H:AT,38,FALSE),VLOOKUP(I29,kokku!I:AT,37,FALSE))</f>
        <v>Esimene taotlusvoor lõppenud ja rahastamisotsused tehtud. Kavandatud on täiendav taotlusvoor</v>
      </c>
      <c r="AT29" s="150">
        <f>IF(I29="",VLOOKUP(H29,kokku!H:AT,39,FALSE),VLOOKUP(I29,kokku!I:AT,38,FALSE))</f>
        <v>0</v>
      </c>
    </row>
    <row r="30" spans="1:46" ht="135" x14ac:dyDescent="0.25">
      <c r="A30" s="23" t="s">
        <v>35</v>
      </c>
      <c r="B30" s="23" t="s">
        <v>353</v>
      </c>
      <c r="C30" s="23" t="s">
        <v>324</v>
      </c>
      <c r="D30" s="23" t="s">
        <v>38</v>
      </c>
      <c r="E30" s="23" t="s">
        <v>39</v>
      </c>
      <c r="F30" s="23" t="s">
        <v>49</v>
      </c>
      <c r="G30" s="23" t="s">
        <v>50</v>
      </c>
      <c r="H30" s="23" t="s">
        <v>354</v>
      </c>
      <c r="I30" s="23" t="s">
        <v>357</v>
      </c>
      <c r="J30" s="43">
        <f>IF(I30="",VLOOKUP(H30,kokku!H:AT,3,FALSE),VLOOKUP(I30,kokku!I:AT,2,FALSE))</f>
        <v>2603200</v>
      </c>
      <c r="K30" s="24">
        <v>2800000</v>
      </c>
      <c r="L30" s="25">
        <f t="shared" si="0"/>
        <v>1.0755992624462201</v>
      </c>
      <c r="M30" s="24">
        <v>287108</v>
      </c>
      <c r="N30" s="25">
        <f t="shared" si="1"/>
        <v>0.11029041180086048</v>
      </c>
      <c r="O30" s="26"/>
      <c r="P30" s="202">
        <f>IF(I30="",VLOOKUP(H30,kokku!H:AT,9,FALSE),VLOOKUP(I30,kokku!I:AT,8,FALSE))</f>
        <v>-196800</v>
      </c>
      <c r="Q30" s="27">
        <f t="shared" si="2"/>
        <v>1</v>
      </c>
      <c r="R30" s="28">
        <v>314300</v>
      </c>
      <c r="S30" s="49">
        <f>IF(I30="",VLOOKUP(H30,kokku!H:AT,12,FALSE),VLOOKUP(I30,kokku!I:AT,11,FALSE))</f>
        <v>200000</v>
      </c>
      <c r="T30" s="20">
        <f t="shared" si="9"/>
        <v>0.18711893054701906</v>
      </c>
      <c r="U30" s="52">
        <f>IF(I30="",VLOOKUP(H30,kokku!H:AT,14,FALSE),VLOOKUP(I30,kokku!I:AT,13,FALSE))</f>
        <v>0</v>
      </c>
      <c r="V30" s="25">
        <f t="shared" si="3"/>
        <v>1</v>
      </c>
      <c r="W30" s="49">
        <f>IF(I30="",VLOOKUP(H30,kokku!H:AT,16,FALSE),VLOOKUP(I30,kokku!I:AT,15,FALSE))</f>
        <v>250000</v>
      </c>
      <c r="X30" s="20">
        <f t="shared" si="10"/>
        <v>0.2831545789797173</v>
      </c>
      <c r="Y30" s="52">
        <f>IF(I30="",VLOOKUP(H30,kokku!H:AT,18,FALSE),VLOOKUP(I30,kokku!I:AT,17,FALSE))</f>
        <v>0</v>
      </c>
      <c r="Z30" s="25">
        <f t="shared" si="4"/>
        <v>1</v>
      </c>
      <c r="AA30" s="49">
        <f>IF(I30="",VLOOKUP(H30,kokku!H:AT,20,FALSE),VLOOKUP(I30,kokku!I:AT,19,FALSE))</f>
        <v>250000</v>
      </c>
      <c r="AB30" s="20">
        <f t="shared" si="11"/>
        <v>0.37919022741241548</v>
      </c>
      <c r="AC30" s="52">
        <f>IF(I30="",VLOOKUP(H30,kokku!H:AT,22,FALSE),VLOOKUP(I30,kokku!I:AT,21,FALSE))</f>
        <v>0</v>
      </c>
      <c r="AD30" s="25">
        <f t="shared" si="5"/>
        <v>1</v>
      </c>
      <c r="AE30" s="49">
        <f>IF(I30="",VLOOKUP(H30,kokku!H:AT,24,FALSE),VLOOKUP(I30,kokku!I:AT,23,FALSE))</f>
        <v>500000</v>
      </c>
      <c r="AF30" s="20">
        <f t="shared" si="12"/>
        <v>0.57126152427781196</v>
      </c>
      <c r="AG30" s="52">
        <f>IF(I30="",VLOOKUP(H30,kokku!H:AT,26,FALSE),VLOOKUP(I30,kokku!I:AT,25,FALSE))</f>
        <v>0</v>
      </c>
      <c r="AH30" s="25">
        <f t="shared" si="6"/>
        <v>1</v>
      </c>
      <c r="AI30" s="49">
        <f>IF(I30="",VLOOKUP(H30,kokku!H:AT,28,FALSE),VLOOKUP(I30,kokku!I:AT,27,FALSE))</f>
        <v>600000</v>
      </c>
      <c r="AJ30" s="20">
        <f t="shared" si="13"/>
        <v>0.80174708051628762</v>
      </c>
      <c r="AK30" s="52">
        <f>IF(I30="",VLOOKUP(H30,kokku!H:AT,30,FALSE),VLOOKUP(I30,kokku!I:AT,29,FALSE))</f>
        <v>0</v>
      </c>
      <c r="AL30" s="25">
        <f t="shared" si="7"/>
        <v>1</v>
      </c>
      <c r="AM30" s="55">
        <f>IF(I30="",VLOOKUP(H30,kokku!H:AT,32,FALSE),VLOOKUP(I30,kokku!I:AT,31,FALSE))</f>
        <v>516092</v>
      </c>
      <c r="AN30" s="20">
        <f t="shared" si="14"/>
        <v>1</v>
      </c>
      <c r="AO30" s="52">
        <f>IF(I30="",VLOOKUP(H30,kokku!H:AT,34,FALSE),VLOOKUP(I30,kokku!I:AT,33,FALSE))</f>
        <v>0</v>
      </c>
      <c r="AP30" s="20">
        <f t="shared" si="15"/>
        <v>1</v>
      </c>
      <c r="AQ30" s="29">
        <f>J30-K30-P30-U30-Y30-AC30-AG30-AK30</f>
        <v>0</v>
      </c>
      <c r="AR30" s="22">
        <f t="shared" si="17"/>
        <v>0</v>
      </c>
      <c r="AS30" s="149" t="str">
        <f>IF(I30="",VLOOKUP(H30,kokku!H:AT,38,FALSE),VLOOKUP(I30,kokku!I:AT,37,FALSE))</f>
        <v xml:space="preserve">Tippjuhtide innovatsiooni toetava arenguprogrammiga jätkatakse, käivitunud on tippjuhtide järelkasvu programm, ette valmistamisel arendustegevustena uuendustele keskenduv tippjuhtide konverents ning tippjuhtide 360 kraadi hindamise töövahend. Toetame jätkuvalt tippjuhtide õppimisvõimalusi välisriikide kõrgkoolides, eesmärgiga toetada kompetentside ja oskuste parendamist uuenduste eestvedamisel ja juhtimisel. </v>
      </c>
      <c r="AT30" s="150">
        <f>IF(I30="",VLOOKUP(H30,kokku!H:AT,39,FALSE),VLOOKUP(I30,kokku!I:AT,38,FALSE))</f>
        <v>0</v>
      </c>
    </row>
    <row r="31" spans="1:46" ht="81" x14ac:dyDescent="0.25">
      <c r="A31" s="23" t="s">
        <v>35</v>
      </c>
      <c r="B31" s="23" t="s">
        <v>110</v>
      </c>
      <c r="C31" s="23" t="s">
        <v>111</v>
      </c>
      <c r="D31" s="23" t="s">
        <v>38</v>
      </c>
      <c r="E31" s="23" t="s">
        <v>39</v>
      </c>
      <c r="F31" s="23" t="s">
        <v>117</v>
      </c>
      <c r="G31" s="23" t="s">
        <v>118</v>
      </c>
      <c r="H31" s="23" t="s">
        <v>119</v>
      </c>
      <c r="I31" s="23" t="s">
        <v>120</v>
      </c>
      <c r="J31" s="24">
        <f>IF(I31="",VLOOKUP(H31,kokku!H:AT,3,FALSE),VLOOKUP(I31,kokku!I:AT,2,FALSE))</f>
        <v>45000000</v>
      </c>
      <c r="K31" s="24"/>
      <c r="L31" s="25">
        <f t="shared" si="0"/>
        <v>0</v>
      </c>
      <c r="M31" s="24"/>
      <c r="N31" s="25">
        <f t="shared" si="1"/>
        <v>0</v>
      </c>
      <c r="O31" s="26"/>
      <c r="P31" s="202">
        <f>IF(I31="",VLOOKUP(H31,kokku!H:AT,9,FALSE),VLOOKUP(I31,kokku!I:AT,8,FALSE))</f>
        <v>45000000</v>
      </c>
      <c r="Q31" s="27">
        <f t="shared" si="2"/>
        <v>1</v>
      </c>
      <c r="R31" s="28"/>
      <c r="S31" s="49">
        <f>IF(I31="",VLOOKUP(H31,kokku!H:AT,12,FALSE),VLOOKUP(I31,kokku!I:AT,11,FALSE))</f>
        <v>0</v>
      </c>
      <c r="T31" s="20">
        <f t="shared" si="9"/>
        <v>0</v>
      </c>
      <c r="U31" s="52">
        <f>IF(I31="",VLOOKUP(H31,kokku!H:AT,14,FALSE),VLOOKUP(I31,kokku!I:AT,13,FALSE))</f>
        <v>0</v>
      </c>
      <c r="V31" s="25">
        <f t="shared" si="3"/>
        <v>1</v>
      </c>
      <c r="W31" s="49">
        <f>IF(I31="",VLOOKUP(H31,kokku!H:AT,16,FALSE),VLOOKUP(I31,kokku!I:AT,15,FALSE))</f>
        <v>5000000</v>
      </c>
      <c r="X31" s="20">
        <f t="shared" si="10"/>
        <v>0.1111111111111111</v>
      </c>
      <c r="Y31" s="52">
        <f>IF(I31="",VLOOKUP(H31,kokku!H:AT,18,FALSE),VLOOKUP(I31,kokku!I:AT,17,FALSE))</f>
        <v>0</v>
      </c>
      <c r="Z31" s="25">
        <f t="shared" si="4"/>
        <v>1</v>
      </c>
      <c r="AA31" s="49">
        <f>IF(I31="",VLOOKUP(H31,kokku!H:AT,20,FALSE),VLOOKUP(I31,kokku!I:AT,19,FALSE))</f>
        <v>1750000</v>
      </c>
      <c r="AB31" s="20">
        <f t="shared" si="11"/>
        <v>0.15</v>
      </c>
      <c r="AC31" s="52">
        <f>IF(I31="",VLOOKUP(H31,kokku!H:AT,22,FALSE),VLOOKUP(I31,kokku!I:AT,21,FALSE))</f>
        <v>0</v>
      </c>
      <c r="AD31" s="25">
        <f t="shared" si="5"/>
        <v>1</v>
      </c>
      <c r="AE31" s="49">
        <f>IF(I31="",VLOOKUP(H31,kokku!H:AT,24,FALSE),VLOOKUP(I31,kokku!I:AT,23,FALSE))</f>
        <v>0</v>
      </c>
      <c r="AF31" s="20">
        <f t="shared" si="12"/>
        <v>0.15</v>
      </c>
      <c r="AG31" s="52">
        <f>IF(I31="",VLOOKUP(H31,kokku!H:AT,26,FALSE),VLOOKUP(I31,kokku!I:AT,25,FALSE))</f>
        <v>0</v>
      </c>
      <c r="AH31" s="25">
        <f t="shared" si="6"/>
        <v>1</v>
      </c>
      <c r="AI31" s="49">
        <f>IF(I31="",VLOOKUP(H31,kokku!H:AT,28,FALSE),VLOOKUP(I31,kokku!I:AT,27,FALSE))</f>
        <v>11250000</v>
      </c>
      <c r="AJ31" s="20">
        <f t="shared" si="13"/>
        <v>0.4</v>
      </c>
      <c r="AK31" s="52">
        <f>IF(I31="",VLOOKUP(H31,kokku!H:AT,30,FALSE),VLOOKUP(I31,kokku!I:AT,29,FALSE))</f>
        <v>0</v>
      </c>
      <c r="AL31" s="25">
        <f t="shared" si="7"/>
        <v>1</v>
      </c>
      <c r="AM31" s="55">
        <f>IF(I31="",VLOOKUP(H31,kokku!H:AT,32,FALSE),VLOOKUP(I31,kokku!I:AT,31,FALSE))</f>
        <v>13500000</v>
      </c>
      <c r="AN31" s="20">
        <f t="shared" si="14"/>
        <v>0.7</v>
      </c>
      <c r="AO31" s="52">
        <f>IF(I31="",VLOOKUP(H31,kokku!H:AT,34,FALSE),VLOOKUP(I31,kokku!I:AT,33,FALSE))</f>
        <v>13500000</v>
      </c>
      <c r="AP31" s="20">
        <f t="shared" si="15"/>
        <v>1</v>
      </c>
      <c r="AQ31" s="29">
        <f t="shared" si="8"/>
        <v>0</v>
      </c>
      <c r="AR31" s="22">
        <f t="shared" si="17"/>
        <v>0</v>
      </c>
      <c r="AS31" s="149" t="str">
        <f>IF(I31="",VLOOKUP(H31,kokku!H:AT,38,FALSE),VLOOKUP(I31,kokku!I:AT,37,FALSE))</f>
        <v xml:space="preserve">Maksete prognoos lähtub FNLC väljamaksete graafikust (RÜ antud), arvestades ka võimalikku RÜ väljamakse aega. FNLC projekti loetakse lähiajal rahastatuks, seega  saab kogu meede 1.5.11 kohustustega kaetuks. 
</v>
      </c>
      <c r="AT31" s="150">
        <f>IF(I31="",VLOOKUP(H31,kokku!H:AT,39,FALSE),VLOOKUP(I31,kokku!I:AT,38,FALSE))</f>
        <v>0</v>
      </c>
    </row>
    <row r="32" spans="1:46" ht="27" x14ac:dyDescent="0.25">
      <c r="A32" s="23" t="s">
        <v>35</v>
      </c>
      <c r="B32" s="23" t="s">
        <v>110</v>
      </c>
      <c r="C32" s="23" t="s">
        <v>111</v>
      </c>
      <c r="D32" s="23" t="s">
        <v>38</v>
      </c>
      <c r="E32" s="23" t="s">
        <v>39</v>
      </c>
      <c r="F32" s="23" t="s">
        <v>117</v>
      </c>
      <c r="G32" s="23" t="s">
        <v>118</v>
      </c>
      <c r="H32" s="23" t="s">
        <v>122</v>
      </c>
      <c r="I32" s="23" t="s">
        <v>123</v>
      </c>
      <c r="J32" s="24">
        <f>IF(I32="",VLOOKUP(H32,kokku!H:AT,3,FALSE),VLOOKUP(I32,kokku!I:AT,2,FALSE))</f>
        <v>18720000</v>
      </c>
      <c r="K32" s="24"/>
      <c r="L32" s="25">
        <f t="shared" si="0"/>
        <v>0</v>
      </c>
      <c r="M32" s="24"/>
      <c r="N32" s="25">
        <f t="shared" si="1"/>
        <v>0</v>
      </c>
      <c r="O32" s="26"/>
      <c r="P32" s="202">
        <f>IF(I32="",VLOOKUP(H32,kokku!H:AT,9,FALSE),VLOOKUP(I32,kokku!I:AT,8,FALSE))</f>
        <v>0</v>
      </c>
      <c r="Q32" s="27">
        <f t="shared" si="2"/>
        <v>0</v>
      </c>
      <c r="R32" s="28"/>
      <c r="S32" s="49">
        <f>IF(I32="",VLOOKUP(H32,kokku!H:AT,12,FALSE),VLOOKUP(I32,kokku!I:AT,11,FALSE))</f>
        <v>0</v>
      </c>
      <c r="T32" s="20">
        <f t="shared" si="9"/>
        <v>0</v>
      </c>
      <c r="U32" s="52">
        <f>IF(I32="",VLOOKUP(H32,kokku!H:AT,14,FALSE),VLOOKUP(I32,kokku!I:AT,13,FALSE))</f>
        <v>0</v>
      </c>
      <c r="V32" s="25">
        <f t="shared" si="3"/>
        <v>0</v>
      </c>
      <c r="W32" s="49">
        <f>IF(I32="",VLOOKUP(H32,kokku!H:AT,16,FALSE),VLOOKUP(I32,kokku!I:AT,15,FALSE))</f>
        <v>0</v>
      </c>
      <c r="X32" s="20">
        <f t="shared" si="10"/>
        <v>0</v>
      </c>
      <c r="Y32" s="52">
        <f>IF(I32="",VLOOKUP(H32,kokku!H:AT,18,FALSE),VLOOKUP(I32,kokku!I:AT,17,FALSE))</f>
        <v>6720000</v>
      </c>
      <c r="Z32" s="25">
        <f t="shared" si="4"/>
        <v>0.35897435897435898</v>
      </c>
      <c r="AA32" s="49">
        <f>IF(I32="",VLOOKUP(H32,kokku!H:AT,20,FALSE),VLOOKUP(I32,kokku!I:AT,19,FALSE))</f>
        <v>6720000</v>
      </c>
      <c r="AB32" s="20">
        <f t="shared" si="11"/>
        <v>0.35897435897435898</v>
      </c>
      <c r="AC32" s="52">
        <f>IF(I32="",VLOOKUP(H32,kokku!H:AT,22,FALSE),VLOOKUP(I32,kokku!I:AT,21,FALSE))</f>
        <v>4000000</v>
      </c>
      <c r="AD32" s="25">
        <f t="shared" si="5"/>
        <v>0.57264957264957261</v>
      </c>
      <c r="AE32" s="49">
        <f>IF(I32="",VLOOKUP(H32,kokku!H:AT,24,FALSE),VLOOKUP(I32,kokku!I:AT,23,FALSE))</f>
        <v>4000000</v>
      </c>
      <c r="AF32" s="20">
        <f t="shared" si="12"/>
        <v>0.57264957264957261</v>
      </c>
      <c r="AG32" s="52">
        <f>IF(I32="",VLOOKUP(H32,kokku!H:AT,26,FALSE),VLOOKUP(I32,kokku!I:AT,25,FALSE))</f>
        <v>4000000</v>
      </c>
      <c r="AH32" s="25">
        <f t="shared" si="6"/>
        <v>0.78632478632478631</v>
      </c>
      <c r="AI32" s="49">
        <f>IF(I32="",VLOOKUP(H32,kokku!H:AT,28,FALSE),VLOOKUP(I32,kokku!I:AT,27,FALSE))</f>
        <v>4000000</v>
      </c>
      <c r="AJ32" s="20">
        <f t="shared" si="13"/>
        <v>0.78632478632478631</v>
      </c>
      <c r="AK32" s="52">
        <f>IF(I32="",VLOOKUP(H32,kokku!H:AT,30,FALSE),VLOOKUP(I32,kokku!I:AT,29,FALSE))</f>
        <v>4000000</v>
      </c>
      <c r="AL32" s="25">
        <f t="shared" si="7"/>
        <v>1</v>
      </c>
      <c r="AM32" s="55">
        <f>IF(I32="",VLOOKUP(H32,kokku!H:AT,32,FALSE),VLOOKUP(I32,kokku!I:AT,31,FALSE))</f>
        <v>4000000</v>
      </c>
      <c r="AN32" s="20">
        <f t="shared" si="14"/>
        <v>1</v>
      </c>
      <c r="AO32" s="52">
        <f>IF(I32="",VLOOKUP(H32,kokku!H:AT,34,FALSE),VLOOKUP(I32,kokku!I:AT,33,FALSE))</f>
        <v>0</v>
      </c>
      <c r="AP32" s="20">
        <f t="shared" si="15"/>
        <v>1</v>
      </c>
      <c r="AQ32" s="29">
        <f t="shared" si="8"/>
        <v>0</v>
      </c>
      <c r="AR32" s="22">
        <f t="shared" si="17"/>
        <v>0</v>
      </c>
      <c r="AS32" s="149" t="str">
        <f>IF(I32="",VLOOKUP(H32,kokku!H:AT,38,FALSE),VLOOKUP(I32,kokku!I:AT,37,FALSE))</f>
        <v xml:space="preserve">
</v>
      </c>
      <c r="AT32" s="150">
        <f>IF(I32="",VLOOKUP(H32,kokku!H:AT,39,FALSE),VLOOKUP(I32,kokku!I:AT,38,FALSE))</f>
        <v>0</v>
      </c>
    </row>
    <row r="33" spans="1:46" ht="94.5" x14ac:dyDescent="0.25">
      <c r="A33" s="23" t="s">
        <v>139</v>
      </c>
      <c r="B33" s="23" t="s">
        <v>140</v>
      </c>
      <c r="C33" s="23" t="s">
        <v>37</v>
      </c>
      <c r="D33" s="23" t="s">
        <v>38</v>
      </c>
      <c r="E33" s="23" t="s">
        <v>141</v>
      </c>
      <c r="F33" s="23" t="s">
        <v>142</v>
      </c>
      <c r="G33" s="23" t="s">
        <v>143</v>
      </c>
      <c r="H33" s="23" t="s">
        <v>144</v>
      </c>
      <c r="I33" s="23" t="s">
        <v>145</v>
      </c>
      <c r="J33" s="43">
        <f>IF(I33="",VLOOKUP(H33,kokku!H:AT,3,FALSE),VLOOKUP(I33,kokku!I:AT,2,FALSE))</f>
        <v>325026140</v>
      </c>
      <c r="K33" s="24">
        <v>225566990</v>
      </c>
      <c r="L33" s="25">
        <f t="shared" si="0"/>
        <v>0.69399645825409617</v>
      </c>
      <c r="M33" s="24">
        <v>66473664</v>
      </c>
      <c r="N33" s="25">
        <f t="shared" si="1"/>
        <v>0.2045179012371128</v>
      </c>
      <c r="O33" s="26">
        <v>1697773</v>
      </c>
      <c r="P33" s="202">
        <f>IF(I33="",VLOOKUP(H33,kokku!H:AT,9,FALSE),VLOOKUP(I33,kokku!I:AT,8,FALSE))</f>
        <v>99459150</v>
      </c>
      <c r="Q33" s="27">
        <f t="shared" si="2"/>
        <v>1</v>
      </c>
      <c r="R33" s="28"/>
      <c r="S33" s="49">
        <f>IF(I33="",VLOOKUP(H33,kokku!H:AT,12,FALSE),VLOOKUP(I33,kokku!I:AT,11,FALSE))</f>
        <v>16251336</v>
      </c>
      <c r="T33" s="20">
        <f t="shared" si="9"/>
        <v>0.25451799046070572</v>
      </c>
      <c r="U33" s="52">
        <f>IF(I33="",VLOOKUP(H33,kokku!H:AT,14,FALSE),VLOOKUP(I33,kokku!I:AT,13,FALSE))</f>
        <v>0</v>
      </c>
      <c r="V33" s="25">
        <f t="shared" si="3"/>
        <v>1</v>
      </c>
      <c r="W33" s="49">
        <f>IF(I33="",VLOOKUP(H33,kokku!H:AT,16,FALSE),VLOOKUP(I33,kokku!I:AT,15,FALSE))</f>
        <v>0</v>
      </c>
      <c r="X33" s="20">
        <f t="shared" si="10"/>
        <v>0.25451799046070572</v>
      </c>
      <c r="Y33" s="52">
        <f>IF(I33="",VLOOKUP(H33,kokku!H:AT,18,FALSE),VLOOKUP(I33,kokku!I:AT,17,FALSE))</f>
        <v>0</v>
      </c>
      <c r="Z33" s="25">
        <f t="shared" si="4"/>
        <v>1</v>
      </c>
      <c r="AA33" s="49">
        <f>IF(I33="",VLOOKUP(H33,kokku!H:AT,20,FALSE),VLOOKUP(I33,kokku!I:AT,19,FALSE))</f>
        <v>39708000</v>
      </c>
      <c r="AB33" s="20">
        <f t="shared" si="11"/>
        <v>0.37668662588184448</v>
      </c>
      <c r="AC33" s="52">
        <f>IF(I33="",VLOOKUP(H33,kokku!H:AT,22,FALSE),VLOOKUP(I33,kokku!I:AT,21,FALSE))</f>
        <v>0</v>
      </c>
      <c r="AD33" s="25">
        <f t="shared" si="5"/>
        <v>1</v>
      </c>
      <c r="AE33" s="49">
        <f>IF(I33="",VLOOKUP(H33,kokku!H:AT,24,FALSE),VLOOKUP(I33,kokku!I:AT,23,FALSE))</f>
        <v>122433000</v>
      </c>
      <c r="AF33" s="20">
        <f t="shared" si="12"/>
        <v>0.75337325176368897</v>
      </c>
      <c r="AG33" s="52">
        <f>IF(I33="",VLOOKUP(H33,kokku!H:AT,26,FALSE),VLOOKUP(I33,kokku!I:AT,25,FALSE))</f>
        <v>0</v>
      </c>
      <c r="AH33" s="25">
        <f t="shared" si="6"/>
        <v>1</v>
      </c>
      <c r="AI33" s="49">
        <f>IF(I33="",VLOOKUP(H33,kokku!H:AT,28,FALSE),VLOOKUP(I33,kokku!I:AT,27,FALSE))</f>
        <v>39708000</v>
      </c>
      <c r="AJ33" s="20">
        <f t="shared" si="13"/>
        <v>0.87554188718482762</v>
      </c>
      <c r="AK33" s="52">
        <f>IF(I33="",VLOOKUP(H33,kokku!H:AT,30,FALSE),VLOOKUP(I33,kokku!I:AT,29,FALSE))</f>
        <v>0</v>
      </c>
      <c r="AL33" s="25">
        <f t="shared" si="7"/>
        <v>1</v>
      </c>
      <c r="AM33" s="55">
        <f>IF(I33="",VLOOKUP(H33,kokku!H:AT,32,FALSE),VLOOKUP(I33,kokku!I:AT,31,FALSE))</f>
        <v>40452140</v>
      </c>
      <c r="AN33" s="20">
        <f t="shared" si="14"/>
        <v>1</v>
      </c>
      <c r="AO33" s="52">
        <f>IF(I33="",VLOOKUP(H33,kokku!H:AT,34,FALSE),VLOOKUP(I33,kokku!I:AT,33,FALSE))</f>
        <v>0</v>
      </c>
      <c r="AP33" s="20">
        <f t="shared" si="15"/>
        <v>1</v>
      </c>
      <c r="AQ33" s="29">
        <f t="shared" si="8"/>
        <v>0</v>
      </c>
      <c r="AR33" s="22">
        <f t="shared" si="17"/>
        <v>0</v>
      </c>
      <c r="AS33" s="149" t="str">
        <f>IF(I33="",VLOOKUP(H33,kokku!H:AT,38,FALSE),VLOOKUP(I33,kokku!I:AT,37,FALSE))</f>
        <v>Rakenduskava muutmisega 2025 kevadel kinnitati FNLC skeem, mille tõttu saab kohustused lugeda 100% ulatuses võetuks meetmes. Väljamaksete osas lähtutakse FNLC väljamakse graafikust (graafikut peab korrigeerima REARMi kärpe ulatuses väiksemaks, soovitus oleks teha seda hetkel viimasest maksest)</v>
      </c>
      <c r="AT33" s="150">
        <f>IF(I33="",VLOOKUP(H33,kokku!H:AT,39,FALSE),VLOOKUP(I33,kokku!I:AT,38,FALSE))</f>
        <v>0</v>
      </c>
    </row>
    <row r="34" spans="1:46" ht="94.5" x14ac:dyDescent="0.25">
      <c r="A34" s="23" t="s">
        <v>147</v>
      </c>
      <c r="B34" s="23" t="s">
        <v>140</v>
      </c>
      <c r="C34" s="23" t="s">
        <v>148</v>
      </c>
      <c r="D34" s="23" t="s">
        <v>38</v>
      </c>
      <c r="E34" s="23" t="s">
        <v>141</v>
      </c>
      <c r="F34" s="23" t="s">
        <v>142</v>
      </c>
      <c r="G34" s="23" t="s">
        <v>143</v>
      </c>
      <c r="H34" s="23" t="s">
        <v>149</v>
      </c>
      <c r="I34" s="23" t="s">
        <v>150</v>
      </c>
      <c r="J34" s="24">
        <f>IF(I34="",VLOOKUP(H34,kokku!H:AT,3,FALSE),VLOOKUP(I34,kokku!I:AT,2,FALSE))</f>
        <v>22500000</v>
      </c>
      <c r="K34" s="24">
        <v>18561754</v>
      </c>
      <c r="L34" s="25">
        <f t="shared" si="0"/>
        <v>0.82496684444444446</v>
      </c>
      <c r="M34" s="24">
        <v>3291601</v>
      </c>
      <c r="N34" s="25">
        <f t="shared" si="1"/>
        <v>0.14629337777777779</v>
      </c>
      <c r="O34" s="26">
        <v>750448</v>
      </c>
      <c r="P34" s="202">
        <f>IF(I34="",VLOOKUP(H34,kokku!H:AT,9,FALSE),VLOOKUP(I34,kokku!I:AT,8,FALSE))</f>
        <v>3938246</v>
      </c>
      <c r="Q34" s="27">
        <f t="shared" si="2"/>
        <v>1</v>
      </c>
      <c r="R34" s="28">
        <v>8165335</v>
      </c>
      <c r="S34" s="49">
        <f>IF(I34="",VLOOKUP(H34,kokku!H:AT,12,FALSE),VLOOKUP(I34,kokku!I:AT,11,FALSE))</f>
        <v>8165335</v>
      </c>
      <c r="T34" s="20">
        <f t="shared" si="9"/>
        <v>0.50919715555555556</v>
      </c>
      <c r="U34" s="52">
        <f>IF(I34="",VLOOKUP(H34,kokku!H:AT,14,FALSE),VLOOKUP(I34,kokku!I:AT,13,FALSE))</f>
        <v>0</v>
      </c>
      <c r="V34" s="25">
        <f t="shared" si="3"/>
        <v>1</v>
      </c>
      <c r="W34" s="49">
        <f>IF(I34="",VLOOKUP(H34,kokku!H:AT,16,FALSE),VLOOKUP(I34,kokku!I:AT,15,FALSE))</f>
        <v>1000000</v>
      </c>
      <c r="X34" s="20">
        <f t="shared" si="10"/>
        <v>0.55364159999999996</v>
      </c>
      <c r="Y34" s="52">
        <f>IF(I34="",VLOOKUP(H34,kokku!H:AT,18,FALSE),VLOOKUP(I34,kokku!I:AT,17,FALSE))</f>
        <v>0</v>
      </c>
      <c r="Z34" s="25">
        <f t="shared" si="4"/>
        <v>1</v>
      </c>
      <c r="AA34" s="49">
        <f>IF(I34="",VLOOKUP(H34,kokku!H:AT,20,FALSE),VLOOKUP(I34,kokku!I:AT,19,FALSE))</f>
        <v>3000000</v>
      </c>
      <c r="AB34" s="20">
        <f t="shared" si="11"/>
        <v>0.68697493333333337</v>
      </c>
      <c r="AC34" s="52">
        <f>IF(I34="",VLOOKUP(H34,kokku!H:AT,22,FALSE),VLOOKUP(I34,kokku!I:AT,21,FALSE))</f>
        <v>0</v>
      </c>
      <c r="AD34" s="25">
        <f t="shared" si="5"/>
        <v>1</v>
      </c>
      <c r="AE34" s="49">
        <f>IF(I34="",VLOOKUP(H34,kokku!H:AT,24,FALSE),VLOOKUP(I34,kokku!I:AT,23,FALSE))</f>
        <v>4000000</v>
      </c>
      <c r="AF34" s="20">
        <f t="shared" si="12"/>
        <v>0.86475271111111107</v>
      </c>
      <c r="AG34" s="52">
        <f>IF(I34="",VLOOKUP(H34,kokku!H:AT,26,FALSE),VLOOKUP(I34,kokku!I:AT,25,FALSE))</f>
        <v>0</v>
      </c>
      <c r="AH34" s="25">
        <f t="shared" si="6"/>
        <v>1</v>
      </c>
      <c r="AI34" s="49">
        <f>IF(I34="",VLOOKUP(H34,kokku!H:AT,28,FALSE),VLOOKUP(I34,kokku!I:AT,27,FALSE))</f>
        <v>3043064</v>
      </c>
      <c r="AJ34" s="20">
        <f t="shared" si="13"/>
        <v>1</v>
      </c>
      <c r="AK34" s="52">
        <f>IF(I34="",VLOOKUP(H34,kokku!H:AT,30,FALSE),VLOOKUP(I34,kokku!I:AT,29,FALSE))</f>
        <v>0</v>
      </c>
      <c r="AL34" s="25">
        <f t="shared" si="7"/>
        <v>1</v>
      </c>
      <c r="AM34" s="55">
        <f>IF(I34="",VLOOKUP(H34,kokku!H:AT,32,FALSE),VLOOKUP(I34,kokku!I:AT,31,FALSE))</f>
        <v>0</v>
      </c>
      <c r="AN34" s="20">
        <f t="shared" si="14"/>
        <v>1</v>
      </c>
      <c r="AO34" s="52">
        <f>IF(I34="",VLOOKUP(H34,kokku!H:AT,34,FALSE),VLOOKUP(I34,kokku!I:AT,33,FALSE))</f>
        <v>0</v>
      </c>
      <c r="AP34" s="20">
        <f t="shared" si="15"/>
        <v>1</v>
      </c>
      <c r="AQ34" s="29">
        <f t="shared" si="8"/>
        <v>0</v>
      </c>
      <c r="AR34" s="22">
        <f t="shared" si="17"/>
        <v>0</v>
      </c>
      <c r="AS34" s="149" t="str">
        <f>IF(I34="",VLOOKUP(H34,kokku!H:AT,38,FALSE),VLOOKUP(I34,kokku!I:AT,37,FALSE))</f>
        <v>II taotlusvoor avaneb 4. juulil 2025 ja tähtaeg 3. okt 2025. Hindamine võtab aega kuni 3 kuud. Jõuame otsused teha 2025 lõpuks. TATis on AK periood kuni 31.12.27, aga projekti maksed võivad toimuda veel 2028. alguses. Välistada ei saa ka TATis AK perioodi pikendamist, kui asjaolud nõuavad.</v>
      </c>
      <c r="AT34" s="150">
        <f>IF(I34="",VLOOKUP(H34,kokku!H:AT,39,FALSE),VLOOKUP(I34,kokku!I:AT,38,FALSE))</f>
        <v>0</v>
      </c>
    </row>
    <row r="35" spans="1:46" ht="94.5" x14ac:dyDescent="0.25">
      <c r="A35" s="23" t="s">
        <v>35</v>
      </c>
      <c r="B35" s="23" t="s">
        <v>381</v>
      </c>
      <c r="C35" s="23" t="s">
        <v>382</v>
      </c>
      <c r="D35" s="23" t="s">
        <v>164</v>
      </c>
      <c r="E35" s="23" t="s">
        <v>141</v>
      </c>
      <c r="F35" s="23" t="s">
        <v>142</v>
      </c>
      <c r="G35" s="23" t="s">
        <v>143</v>
      </c>
      <c r="H35" s="23" t="s">
        <v>383</v>
      </c>
      <c r="I35" s="23" t="s">
        <v>384</v>
      </c>
      <c r="J35" s="24">
        <f>IF(I35="",VLOOKUP(H35,kokku!H:AT,3,FALSE),VLOOKUP(I35,kokku!I:AT,2,FALSE))</f>
        <v>30000000</v>
      </c>
      <c r="K35" s="24">
        <v>30000000</v>
      </c>
      <c r="L35" s="25">
        <f t="shared" si="0"/>
        <v>1</v>
      </c>
      <c r="M35" s="24">
        <v>1683202</v>
      </c>
      <c r="N35" s="25">
        <f t="shared" si="1"/>
        <v>5.6106733333333332E-2</v>
      </c>
      <c r="O35" s="26">
        <v>301412</v>
      </c>
      <c r="P35" s="202">
        <f>IF(I35="",VLOOKUP(H35,kokku!H:AT,9,FALSE),VLOOKUP(I35,kokku!I:AT,8,FALSE))</f>
        <v>0</v>
      </c>
      <c r="Q35" s="27">
        <f t="shared" si="2"/>
        <v>1</v>
      </c>
      <c r="R35" s="28">
        <v>2107614</v>
      </c>
      <c r="S35" s="49">
        <f>IF(I35="",VLOOKUP(H35,kokku!H:AT,12,FALSE),VLOOKUP(I35,kokku!I:AT,11,FALSE))</f>
        <v>1907353</v>
      </c>
      <c r="T35" s="20">
        <f t="shared" si="9"/>
        <v>0.11968516666666666</v>
      </c>
      <c r="U35" s="52">
        <f>IF(I35="",VLOOKUP(H35,kokku!H:AT,14,FALSE),VLOOKUP(I35,kokku!I:AT,13,FALSE))</f>
        <v>0</v>
      </c>
      <c r="V35" s="25">
        <f t="shared" si="3"/>
        <v>1</v>
      </c>
      <c r="W35" s="49">
        <f>IF(I35="",VLOOKUP(H35,kokku!H:AT,16,FALSE),VLOOKUP(I35,kokku!I:AT,15,FALSE))</f>
        <v>2065805</v>
      </c>
      <c r="X35" s="20">
        <f t="shared" si="10"/>
        <v>0.18854533333333334</v>
      </c>
      <c r="Y35" s="52">
        <f>IF(I35="",VLOOKUP(H35,kokku!H:AT,18,FALSE),VLOOKUP(I35,kokku!I:AT,17,FALSE))</f>
        <v>0</v>
      </c>
      <c r="Z35" s="25">
        <f t="shared" si="4"/>
        <v>1</v>
      </c>
      <c r="AA35" s="49">
        <f>IF(I35="",VLOOKUP(H35,kokku!H:AT,20,FALSE),VLOOKUP(I35,kokku!I:AT,19,FALSE))</f>
        <v>1968132</v>
      </c>
      <c r="AB35" s="20">
        <f t="shared" si="11"/>
        <v>0.25414973333333335</v>
      </c>
      <c r="AC35" s="52">
        <f>IF(I35="",VLOOKUP(H35,kokku!H:AT,22,FALSE),VLOOKUP(I35,kokku!I:AT,21,FALSE))</f>
        <v>0</v>
      </c>
      <c r="AD35" s="25">
        <f t="shared" si="5"/>
        <v>1</v>
      </c>
      <c r="AE35" s="49">
        <f>IF(I35="",VLOOKUP(H35,kokku!H:AT,24,FALSE),VLOOKUP(I35,kokku!I:AT,23,FALSE))</f>
        <v>7597427</v>
      </c>
      <c r="AF35" s="20">
        <f t="shared" si="12"/>
        <v>0.50739730000000005</v>
      </c>
      <c r="AG35" s="52">
        <f>IF(I35="",VLOOKUP(H35,kokku!H:AT,26,FALSE),VLOOKUP(I35,kokku!I:AT,25,FALSE))</f>
        <v>0</v>
      </c>
      <c r="AH35" s="25">
        <f t="shared" si="6"/>
        <v>1</v>
      </c>
      <c r="AI35" s="49">
        <f>IF(I35="",VLOOKUP(H35,kokku!H:AT,28,FALSE),VLOOKUP(I35,kokku!I:AT,27,FALSE))</f>
        <v>12634433</v>
      </c>
      <c r="AJ35" s="20">
        <f t="shared" si="13"/>
        <v>0.9285450666666667</v>
      </c>
      <c r="AK35" s="52">
        <f>IF(I35="",VLOOKUP(H35,kokku!H:AT,30,FALSE),VLOOKUP(I35,kokku!I:AT,29,FALSE))</f>
        <v>0</v>
      </c>
      <c r="AL35" s="25">
        <f t="shared" si="7"/>
        <v>1</v>
      </c>
      <c r="AM35" s="55">
        <f>IF(I35="",VLOOKUP(H35,kokku!H:AT,32,FALSE),VLOOKUP(I35,kokku!I:AT,31,FALSE))</f>
        <v>2143647.9</v>
      </c>
      <c r="AN35" s="20">
        <f t="shared" si="14"/>
        <v>0.99999999666666661</v>
      </c>
      <c r="AO35" s="52">
        <f>IF(I35="",VLOOKUP(H35,kokku!H:AT,34,FALSE),VLOOKUP(I35,kokku!I:AT,33,FALSE))</f>
        <v>0</v>
      </c>
      <c r="AP35" s="20">
        <f t="shared" si="15"/>
        <v>0.99999999666666661</v>
      </c>
      <c r="AQ35" s="29">
        <f t="shared" si="8"/>
        <v>0</v>
      </c>
      <c r="AR35" s="22">
        <f t="shared" si="17"/>
        <v>0.10000000009313226</v>
      </c>
      <c r="AS35" s="149" t="str">
        <f>IF(I35="",VLOOKUP(H35,kokku!H:AT,38,FALSE),VLOOKUP(I35,kokku!I:AT,37,FALSE))</f>
        <v>Taristuprojektid, maksed suurenevad kui jõutakse ehitustöödeni. Kuressaare haigla rekonstrueerimine on ajakavas. Narva haigla projekteerimis- ja ehitushange luhtus, sest maksumus oli kolmekordne. Korrigeeritud kordushanke dokumendid 04.08 RTK-le eelnõustamisele esitatud.</v>
      </c>
      <c r="AT35" s="150">
        <f>IF(I35="",VLOOKUP(H35,kokku!H:AT,39,FALSE),VLOOKUP(I35,kokku!I:AT,38,FALSE))</f>
        <v>0</v>
      </c>
    </row>
    <row r="36" spans="1:46" ht="54" x14ac:dyDescent="0.25">
      <c r="A36" s="23" t="s">
        <v>139</v>
      </c>
      <c r="B36" s="23" t="s">
        <v>140</v>
      </c>
      <c r="C36" s="23" t="s">
        <v>152</v>
      </c>
      <c r="D36" s="23" t="s">
        <v>38</v>
      </c>
      <c r="E36" s="23" t="s">
        <v>141</v>
      </c>
      <c r="F36" s="23" t="s">
        <v>142</v>
      </c>
      <c r="G36" s="23" t="s">
        <v>143</v>
      </c>
      <c r="H36" s="23" t="s">
        <v>153</v>
      </c>
      <c r="I36" s="23" t="s">
        <v>154</v>
      </c>
      <c r="J36" s="43">
        <f>IF(I36="",VLOOKUP(H36,kokku!H:AT,3,FALSE),VLOOKUP(I36,kokku!I:AT,2,FALSE))</f>
        <v>11751374</v>
      </c>
      <c r="K36" s="24">
        <v>5724904</v>
      </c>
      <c r="L36" s="25">
        <f t="shared" ref="L36:L67" si="18">IFERROR(K36/J36,"")</f>
        <v>0.48716890467446616</v>
      </c>
      <c r="M36" s="24">
        <v>2258824</v>
      </c>
      <c r="N36" s="25">
        <f t="shared" ref="N36:N67" si="19">IFERROR(M36/J36,"")</f>
        <v>0.19221786320476228</v>
      </c>
      <c r="O36" s="26">
        <v>187707</v>
      </c>
      <c r="P36" s="202">
        <f>IF(I36="",VLOOKUP(H36,kokku!H:AT,9,FALSE),VLOOKUP(I36,kokku!I:AT,8,FALSE))</f>
        <v>5000000</v>
      </c>
      <c r="Q36" s="27">
        <f t="shared" ref="Q36:Q67" si="20">IFERROR((K36+P36)/J36,"")</f>
        <v>0.9126510653137242</v>
      </c>
      <c r="R36" s="28"/>
      <c r="S36" s="49">
        <f>IF(I36="",VLOOKUP(H36,kokku!H:AT,12,FALSE),VLOOKUP(I36,kokku!I:AT,11,FALSE))</f>
        <v>5187707</v>
      </c>
      <c r="T36" s="20">
        <f t="shared" si="9"/>
        <v>0.63367321982944291</v>
      </c>
      <c r="U36" s="52">
        <f>IF(I36="",VLOOKUP(H36,kokku!H:AT,14,FALSE),VLOOKUP(I36,kokku!I:AT,13,FALSE))</f>
        <v>1026470</v>
      </c>
      <c r="V36" s="25">
        <f t="shared" ref="V36:V67" si="21">IFERROR((K36+P36+U36)/J36,"")</f>
        <v>1</v>
      </c>
      <c r="W36" s="49">
        <f>IF(I36="",VLOOKUP(H36,kokku!H:AT,16,FALSE),VLOOKUP(I36,kokku!I:AT,15,FALSE))</f>
        <v>1139187</v>
      </c>
      <c r="X36" s="20">
        <f t="shared" si="10"/>
        <v>0.73061396905587384</v>
      </c>
      <c r="Y36" s="52">
        <f>IF(I36="",VLOOKUP(H36,kokku!H:AT,18,FALSE),VLOOKUP(I36,kokku!I:AT,17,FALSE))</f>
        <v>0</v>
      </c>
      <c r="Z36" s="25">
        <f t="shared" ref="Z36:Z67" si="22">IFERROR((K36+P36+U36+Y36)/J36,"")</f>
        <v>1</v>
      </c>
      <c r="AA36" s="49">
        <f>IF(I36="",VLOOKUP(H36,kokku!H:AT,20,FALSE),VLOOKUP(I36,kokku!I:AT,19,FALSE))</f>
        <v>2139187</v>
      </c>
      <c r="AB36" s="20">
        <f t="shared" si="11"/>
        <v>0.91265115041015632</v>
      </c>
      <c r="AC36" s="52">
        <f>IF(I36="",VLOOKUP(H36,kokku!H:AT,22,FALSE),VLOOKUP(I36,kokku!I:AT,21,FALSE))</f>
        <v>0</v>
      </c>
      <c r="AD36" s="25">
        <f t="shared" ref="AD36:AD67" si="23">IFERROR((K36+P36+U36+Y36+AC36)/J36,"")</f>
        <v>1</v>
      </c>
      <c r="AE36" s="49">
        <f>IF(I36="",VLOOKUP(H36,kokku!H:AT,24,FALSE),VLOOKUP(I36,kokku!I:AT,23,FALSE))</f>
        <v>1026469</v>
      </c>
      <c r="AF36" s="20">
        <f t="shared" si="12"/>
        <v>1</v>
      </c>
      <c r="AG36" s="52">
        <f>IF(I36="",VLOOKUP(H36,kokku!H:AT,26,FALSE),VLOOKUP(I36,kokku!I:AT,25,FALSE))</f>
        <v>0</v>
      </c>
      <c r="AH36" s="25">
        <f t="shared" ref="AH36:AH67" si="24">IFERROR((K36+P36+U36+Y36+AC36+AG36)/J36,"")</f>
        <v>1</v>
      </c>
      <c r="AI36" s="49">
        <f>IF(I36="",VLOOKUP(H36,kokku!H:AT,28,FALSE),VLOOKUP(I36,kokku!I:AT,27,FALSE))</f>
        <v>0</v>
      </c>
      <c r="AJ36" s="20">
        <f t="shared" si="13"/>
        <v>1</v>
      </c>
      <c r="AK36" s="52">
        <f>IF(I36="",VLOOKUP(H36,kokku!H:AT,30,FALSE),VLOOKUP(I36,kokku!I:AT,29,FALSE))</f>
        <v>0</v>
      </c>
      <c r="AL36" s="25">
        <f t="shared" ref="AL36:AL67" si="25">IFERROR((K36+P36+U36+Y36+AC36+AG36+AK36)/J36,"")</f>
        <v>1</v>
      </c>
      <c r="AM36" s="55">
        <f>IF(I36="",VLOOKUP(H36,kokku!H:AT,32,FALSE),VLOOKUP(I36,kokku!I:AT,31,FALSE))</f>
        <v>0</v>
      </c>
      <c r="AN36" s="20">
        <f t="shared" si="14"/>
        <v>1</v>
      </c>
      <c r="AO36" s="52">
        <f>IF(I36="",VLOOKUP(H36,kokku!H:AT,34,FALSE),VLOOKUP(I36,kokku!I:AT,33,FALSE))</f>
        <v>0</v>
      </c>
      <c r="AP36" s="20">
        <f t="shared" si="15"/>
        <v>1</v>
      </c>
      <c r="AQ36" s="29">
        <f t="shared" ref="AQ36:AQ67" si="26">J36-K36-P36-U36-Y36-AC36-AG36-AK36</f>
        <v>0</v>
      </c>
      <c r="AR36" s="22">
        <f t="shared" si="17"/>
        <v>0</v>
      </c>
      <c r="AS36" s="149" t="str">
        <f>IF(I36="",VLOOKUP(H36,kokku!H:AT,38,FALSE),VLOOKUP(I36,kokku!I:AT,37,FALSE))</f>
        <v xml:space="preserve">III taotlusvoor käib, TROde tegemine võtab aega ning pole veel selgust, kas kogu III vooru eelarve läheb kasutusele. Hoiame vooru lahti vähemalt 2026 aasta I poole. </v>
      </c>
      <c r="AT36" s="150">
        <f>IF(I36="",VLOOKUP(H36,kokku!H:AT,39,FALSE),VLOOKUP(I36,kokku!I:AT,38,FALSE))</f>
        <v>0</v>
      </c>
    </row>
    <row r="37" spans="1:46" ht="13.5" x14ac:dyDescent="0.25">
      <c r="A37" s="23" t="s">
        <v>147</v>
      </c>
      <c r="B37" s="23" t="s">
        <v>140</v>
      </c>
      <c r="C37" s="23" t="s">
        <v>152</v>
      </c>
      <c r="D37" s="23" t="s">
        <v>38</v>
      </c>
      <c r="E37" s="23" t="s">
        <v>141</v>
      </c>
      <c r="F37" s="23" t="s">
        <v>142</v>
      </c>
      <c r="G37" s="23" t="s">
        <v>143</v>
      </c>
      <c r="H37" s="23" t="s">
        <v>156</v>
      </c>
      <c r="I37" s="23" t="s">
        <v>157</v>
      </c>
      <c r="J37" s="24">
        <f>IF(I37="",VLOOKUP(H37,kokku!H:AT,3,FALSE),VLOOKUP(I37,kokku!I:AT,2,FALSE))</f>
        <v>10000000</v>
      </c>
      <c r="K37" s="24">
        <v>10000000</v>
      </c>
      <c r="L37" s="25">
        <f t="shared" si="18"/>
        <v>1</v>
      </c>
      <c r="M37" s="24">
        <v>659876</v>
      </c>
      <c r="N37" s="25">
        <f t="shared" si="19"/>
        <v>6.5987599999999993E-2</v>
      </c>
      <c r="O37" s="26"/>
      <c r="P37" s="202">
        <f>IF(I37="",VLOOKUP(H37,kokku!H:AT,9,FALSE),VLOOKUP(I37,kokku!I:AT,8,FALSE))</f>
        <v>0</v>
      </c>
      <c r="Q37" s="27">
        <f t="shared" si="20"/>
        <v>1</v>
      </c>
      <c r="R37" s="28">
        <v>1612040</v>
      </c>
      <c r="S37" s="49">
        <f>IF(I37="",VLOOKUP(H37,kokku!H:AT,12,FALSE),VLOOKUP(I37,kokku!I:AT,11,FALSE))</f>
        <v>2756352</v>
      </c>
      <c r="T37" s="20">
        <f t="shared" si="9"/>
        <v>0.3416228</v>
      </c>
      <c r="U37" s="52">
        <f>IF(I37="",VLOOKUP(H37,kokku!H:AT,14,FALSE),VLOOKUP(I37,kokku!I:AT,13,FALSE))</f>
        <v>0</v>
      </c>
      <c r="V37" s="25">
        <f t="shared" si="21"/>
        <v>1</v>
      </c>
      <c r="W37" s="49">
        <f>IF(I37="",VLOOKUP(H37,kokku!H:AT,16,FALSE),VLOOKUP(I37,kokku!I:AT,15,FALSE))</f>
        <v>0</v>
      </c>
      <c r="X37" s="20">
        <f t="shared" si="10"/>
        <v>0.3416228</v>
      </c>
      <c r="Y37" s="52">
        <f>IF(I37="",VLOOKUP(H37,kokku!H:AT,18,FALSE),VLOOKUP(I37,kokku!I:AT,17,FALSE))</f>
        <v>0</v>
      </c>
      <c r="Z37" s="25">
        <f t="shared" si="22"/>
        <v>1</v>
      </c>
      <c r="AA37" s="49">
        <f>IF(I37="",VLOOKUP(H37,kokku!H:AT,20,FALSE),VLOOKUP(I37,kokku!I:AT,19,FALSE))</f>
        <v>2807082</v>
      </c>
      <c r="AB37" s="20">
        <f t="shared" si="11"/>
        <v>0.62233099999999997</v>
      </c>
      <c r="AC37" s="52">
        <f>IF(I37="",VLOOKUP(H37,kokku!H:AT,22,FALSE),VLOOKUP(I37,kokku!I:AT,21,FALSE))</f>
        <v>0</v>
      </c>
      <c r="AD37" s="25">
        <f t="shared" si="23"/>
        <v>1</v>
      </c>
      <c r="AE37" s="49">
        <f>IF(I37="",VLOOKUP(H37,kokku!H:AT,24,FALSE),VLOOKUP(I37,kokku!I:AT,23,FALSE))</f>
        <v>1503250</v>
      </c>
      <c r="AF37" s="20">
        <f t="shared" si="12"/>
        <v>0.77265600000000001</v>
      </c>
      <c r="AG37" s="52">
        <f>IF(I37="",VLOOKUP(H37,kokku!H:AT,26,FALSE),VLOOKUP(I37,kokku!I:AT,25,FALSE))</f>
        <v>0</v>
      </c>
      <c r="AH37" s="25">
        <f t="shared" si="24"/>
        <v>1</v>
      </c>
      <c r="AI37" s="49">
        <f>IF(I37="",VLOOKUP(H37,kokku!H:AT,28,FALSE),VLOOKUP(I37,kokku!I:AT,27,FALSE))</f>
        <v>1984315</v>
      </c>
      <c r="AJ37" s="20">
        <f t="shared" si="13"/>
        <v>0.97108749999999999</v>
      </c>
      <c r="AK37" s="52">
        <f>IF(I37="",VLOOKUP(H37,kokku!H:AT,30,FALSE),VLOOKUP(I37,kokku!I:AT,29,FALSE))</f>
        <v>0</v>
      </c>
      <c r="AL37" s="25">
        <f t="shared" si="25"/>
        <v>1</v>
      </c>
      <c r="AM37" s="55">
        <f>IF(I37="",VLOOKUP(H37,kokku!H:AT,32,FALSE),VLOOKUP(I37,kokku!I:AT,31,FALSE))</f>
        <v>289125</v>
      </c>
      <c r="AN37" s="20">
        <f t="shared" si="14"/>
        <v>1</v>
      </c>
      <c r="AO37" s="52">
        <f>IF(I37="",VLOOKUP(H37,kokku!H:AT,34,FALSE),VLOOKUP(I37,kokku!I:AT,33,FALSE))</f>
        <v>0</v>
      </c>
      <c r="AP37" s="20">
        <f t="shared" si="15"/>
        <v>1</v>
      </c>
      <c r="AQ37" s="29">
        <f t="shared" si="26"/>
        <v>0</v>
      </c>
      <c r="AR37" s="22">
        <f t="shared" si="17"/>
        <v>0</v>
      </c>
      <c r="AS37" s="149">
        <f>IF(I37="",VLOOKUP(H37,kokku!H:AT,38,FALSE),VLOOKUP(I37,kokku!I:AT,37,FALSE))</f>
        <v>0</v>
      </c>
      <c r="AT37" s="150">
        <f>IF(I37="",VLOOKUP(H37,kokku!H:AT,39,FALSE),VLOOKUP(I37,kokku!I:AT,38,FALSE))</f>
        <v>0</v>
      </c>
    </row>
    <row r="38" spans="1:46" ht="27" x14ac:dyDescent="0.25">
      <c r="A38" s="23" t="s">
        <v>139</v>
      </c>
      <c r="B38" s="23" t="s">
        <v>140</v>
      </c>
      <c r="C38" s="23" t="s">
        <v>37</v>
      </c>
      <c r="D38" s="23" t="s">
        <v>38</v>
      </c>
      <c r="E38" s="23" t="s">
        <v>141</v>
      </c>
      <c r="F38" s="23" t="s">
        <v>142</v>
      </c>
      <c r="G38" s="23" t="s">
        <v>143</v>
      </c>
      <c r="H38" s="23" t="s">
        <v>144</v>
      </c>
      <c r="I38" s="23" t="s">
        <v>158</v>
      </c>
      <c r="J38" s="43">
        <f>IF(I38="",VLOOKUP(H38,kokku!H:AT,3,FALSE),VLOOKUP(I38,kokku!I:AT,2,FALSE))</f>
        <v>15100000</v>
      </c>
      <c r="K38" s="24">
        <v>35100000</v>
      </c>
      <c r="L38" s="25">
        <f t="shared" si="18"/>
        <v>2.3245033112582782</v>
      </c>
      <c r="M38" s="24">
        <v>10530000</v>
      </c>
      <c r="N38" s="25">
        <f t="shared" si="19"/>
        <v>0.69735099337748341</v>
      </c>
      <c r="O38" s="26"/>
      <c r="P38" s="202">
        <f>IF(I38="",VLOOKUP(H38,kokku!H:AT,9,FALSE),VLOOKUP(I38,kokku!I:AT,8,FALSE))</f>
        <v>-20000000</v>
      </c>
      <c r="Q38" s="27">
        <f t="shared" si="20"/>
        <v>1</v>
      </c>
      <c r="R38" s="28"/>
      <c r="S38" s="49">
        <f>IF(I38="",VLOOKUP(H38,kokku!H:AT,12,FALSE),VLOOKUP(I38,kokku!I:AT,11,FALSE))</f>
        <v>0</v>
      </c>
      <c r="T38" s="20">
        <f t="shared" si="9"/>
        <v>0.69735099337748341</v>
      </c>
      <c r="U38" s="52">
        <f>IF(I38="",VLOOKUP(H38,kokku!H:AT,14,FALSE),VLOOKUP(I38,kokku!I:AT,13,FALSE))</f>
        <v>0</v>
      </c>
      <c r="V38" s="25">
        <f t="shared" si="21"/>
        <v>1</v>
      </c>
      <c r="W38" s="49">
        <f>IF(I38="",VLOOKUP(H38,kokku!H:AT,16,FALSE),VLOOKUP(I38,kokku!I:AT,15,FALSE))</f>
        <v>0</v>
      </c>
      <c r="X38" s="20">
        <f t="shared" si="10"/>
        <v>0.69735099337748341</v>
      </c>
      <c r="Y38" s="52">
        <f>IF(I38="",VLOOKUP(H38,kokku!H:AT,18,FALSE),VLOOKUP(I38,kokku!I:AT,17,FALSE))</f>
        <v>0</v>
      </c>
      <c r="Z38" s="25">
        <f t="shared" si="22"/>
        <v>1</v>
      </c>
      <c r="AA38" s="49">
        <f>IF(I38="",VLOOKUP(H38,kokku!H:AT,20,FALSE),VLOOKUP(I38,kokku!I:AT,19,FALSE))</f>
        <v>0</v>
      </c>
      <c r="AB38" s="20">
        <f t="shared" si="11"/>
        <v>0.69735099337748341</v>
      </c>
      <c r="AC38" s="52">
        <f>IF(I38="",VLOOKUP(H38,kokku!H:AT,22,FALSE),VLOOKUP(I38,kokku!I:AT,21,FALSE))</f>
        <v>0</v>
      </c>
      <c r="AD38" s="25">
        <f t="shared" si="23"/>
        <v>1</v>
      </c>
      <c r="AE38" s="49">
        <f>IF(I38="",VLOOKUP(H38,kokku!H:AT,24,FALSE),VLOOKUP(I38,kokku!I:AT,23,FALSE))</f>
        <v>4570000</v>
      </c>
      <c r="AF38" s="20">
        <f t="shared" si="12"/>
        <v>1</v>
      </c>
      <c r="AG38" s="52">
        <f>IF(I38="",VLOOKUP(H38,kokku!H:AT,26,FALSE),VLOOKUP(I38,kokku!I:AT,25,FALSE))</f>
        <v>0</v>
      </c>
      <c r="AH38" s="25">
        <f t="shared" si="24"/>
        <v>1</v>
      </c>
      <c r="AI38" s="49">
        <f>IF(I38="",VLOOKUP(H38,kokku!H:AT,28,FALSE),VLOOKUP(I38,kokku!I:AT,27,FALSE))</f>
        <v>0</v>
      </c>
      <c r="AJ38" s="20">
        <f t="shared" si="13"/>
        <v>1</v>
      </c>
      <c r="AK38" s="52">
        <f>IF(I38="",VLOOKUP(H38,kokku!H:AT,30,FALSE),VLOOKUP(I38,kokku!I:AT,29,FALSE))</f>
        <v>0</v>
      </c>
      <c r="AL38" s="25">
        <f t="shared" si="25"/>
        <v>1</v>
      </c>
      <c r="AM38" s="55">
        <f>IF(I38="",VLOOKUP(H38,kokku!H:AT,32,FALSE),VLOOKUP(I38,kokku!I:AT,31,FALSE))</f>
        <v>0</v>
      </c>
      <c r="AN38" s="20">
        <f t="shared" si="14"/>
        <v>1</v>
      </c>
      <c r="AO38" s="52">
        <f>IF(I38="",VLOOKUP(H38,kokku!H:AT,34,FALSE),VLOOKUP(I38,kokku!I:AT,33,FALSE))</f>
        <v>0</v>
      </c>
      <c r="AP38" s="20">
        <f t="shared" si="15"/>
        <v>1</v>
      </c>
      <c r="AQ38" s="29">
        <f t="shared" si="26"/>
        <v>0</v>
      </c>
      <c r="AR38" s="22">
        <f t="shared" ref="AR38:AR69" si="27">J38-M38-S38-W38-AA38-AE38-AI38-AM38-AO38</f>
        <v>0</v>
      </c>
      <c r="AS38" s="149" t="str">
        <f>IF(I38="",VLOOKUP(H38,kokku!H:AT,38,FALSE),VLOOKUP(I38,kokku!I:AT,37,FALSE))</f>
        <v>Eelarvet vähendatakse 20 000 000€ võrra ja selle võrra vähenevad ka ka kohustused.</v>
      </c>
      <c r="AT38" s="150">
        <f>IF(I38="",VLOOKUP(H38,kokku!H:AT,39,FALSE),VLOOKUP(I38,kokku!I:AT,38,FALSE))</f>
        <v>0</v>
      </c>
    </row>
    <row r="39" spans="1:46" ht="67.5" x14ac:dyDescent="0.25">
      <c r="A39" s="23" t="s">
        <v>147</v>
      </c>
      <c r="B39" s="23" t="s">
        <v>140</v>
      </c>
      <c r="C39" s="23" t="s">
        <v>148</v>
      </c>
      <c r="D39" s="23" t="s">
        <v>38</v>
      </c>
      <c r="E39" s="23" t="s">
        <v>141</v>
      </c>
      <c r="F39" s="23" t="s">
        <v>160</v>
      </c>
      <c r="G39" s="23" t="s">
        <v>161</v>
      </c>
      <c r="H39" s="23" t="s">
        <v>149</v>
      </c>
      <c r="I39" s="23" t="s">
        <v>162</v>
      </c>
      <c r="J39" s="43">
        <f>IF(I39="",VLOOKUP(H39,kokku!H:AT,3,FALSE),VLOOKUP(I39,kokku!I:AT,2,FALSE))</f>
        <v>4000000</v>
      </c>
      <c r="K39" s="24"/>
      <c r="L39" s="25">
        <f t="shared" si="18"/>
        <v>0</v>
      </c>
      <c r="M39" s="24"/>
      <c r="N39" s="25">
        <f t="shared" si="19"/>
        <v>0</v>
      </c>
      <c r="O39" s="26"/>
      <c r="P39" s="202">
        <f>IF(I39="",VLOOKUP(H39,kokku!H:AT,9,FALSE),VLOOKUP(I39,kokku!I:AT,8,FALSE))</f>
        <v>0</v>
      </c>
      <c r="Q39" s="27">
        <f t="shared" si="20"/>
        <v>0</v>
      </c>
      <c r="R39" s="28"/>
      <c r="S39" s="49">
        <f>IF(I39="",VLOOKUP(H39,kokku!H:AT,12,FALSE),VLOOKUP(I39,kokku!I:AT,11,FALSE))</f>
        <v>0</v>
      </c>
      <c r="T39" s="20">
        <f t="shared" si="9"/>
        <v>0</v>
      </c>
      <c r="U39" s="52">
        <f>IF(I39="",VLOOKUP(H39,kokku!H:AT,14,FALSE),VLOOKUP(I39,kokku!I:AT,13,FALSE))</f>
        <v>4000000</v>
      </c>
      <c r="V39" s="25">
        <f t="shared" si="21"/>
        <v>1</v>
      </c>
      <c r="W39" s="49">
        <f>IF(I39="",VLOOKUP(H39,kokku!H:AT,16,FALSE),VLOOKUP(I39,kokku!I:AT,15,FALSE))</f>
        <v>0</v>
      </c>
      <c r="X39" s="20">
        <f t="shared" si="10"/>
        <v>0</v>
      </c>
      <c r="Y39" s="52">
        <f>IF(I39="",VLOOKUP(H39,kokku!H:AT,18,FALSE),VLOOKUP(I39,kokku!I:AT,17,FALSE))</f>
        <v>0</v>
      </c>
      <c r="Z39" s="25">
        <f t="shared" si="22"/>
        <v>1</v>
      </c>
      <c r="AA39" s="49">
        <f>IF(I39="",VLOOKUP(H39,kokku!H:AT,20,FALSE),VLOOKUP(I39,kokku!I:AT,19,FALSE))</f>
        <v>0</v>
      </c>
      <c r="AB39" s="20">
        <f t="shared" si="11"/>
        <v>0</v>
      </c>
      <c r="AC39" s="52">
        <f>IF(I39="",VLOOKUP(H39,kokku!H:AT,22,FALSE),VLOOKUP(I39,kokku!I:AT,21,FALSE))</f>
        <v>0</v>
      </c>
      <c r="AD39" s="25">
        <f t="shared" si="23"/>
        <v>1</v>
      </c>
      <c r="AE39" s="49">
        <f>IF(I39="",VLOOKUP(H39,kokku!H:AT,24,FALSE),VLOOKUP(I39,kokku!I:AT,23,FALSE))</f>
        <v>2500000</v>
      </c>
      <c r="AF39" s="20">
        <f t="shared" si="12"/>
        <v>0.625</v>
      </c>
      <c r="AG39" s="52">
        <f>IF(I39="",VLOOKUP(H39,kokku!H:AT,26,FALSE),VLOOKUP(I39,kokku!I:AT,25,FALSE))</f>
        <v>0</v>
      </c>
      <c r="AH39" s="25">
        <f t="shared" si="24"/>
        <v>1</v>
      </c>
      <c r="AI39" s="49">
        <f>IF(I39="",VLOOKUP(H39,kokku!H:AT,28,FALSE),VLOOKUP(I39,kokku!I:AT,27,FALSE))</f>
        <v>1000000</v>
      </c>
      <c r="AJ39" s="20">
        <f t="shared" si="13"/>
        <v>0.875</v>
      </c>
      <c r="AK39" s="52">
        <f>IF(I39="",VLOOKUP(H39,kokku!H:AT,30,FALSE),VLOOKUP(I39,kokku!I:AT,29,FALSE))</f>
        <v>0</v>
      </c>
      <c r="AL39" s="25">
        <f t="shared" si="25"/>
        <v>1</v>
      </c>
      <c r="AM39" s="55">
        <f>IF(I39="",VLOOKUP(H39,kokku!H:AT,32,FALSE),VLOOKUP(I39,kokku!I:AT,31,FALSE))</f>
        <v>500000</v>
      </c>
      <c r="AN39" s="20">
        <f t="shared" si="14"/>
        <v>1</v>
      </c>
      <c r="AO39" s="52">
        <f>IF(I39="",VLOOKUP(H39,kokku!H:AT,34,FALSE),VLOOKUP(I39,kokku!I:AT,33,FALSE))</f>
        <v>0</v>
      </c>
      <c r="AP39" s="20">
        <f t="shared" si="15"/>
        <v>1</v>
      </c>
      <c r="AQ39" s="29">
        <f t="shared" si="26"/>
        <v>0</v>
      </c>
      <c r="AR39" s="22">
        <f t="shared" si="27"/>
        <v>0</v>
      </c>
      <c r="AS39" s="149" t="str">
        <f>IF(I39="",VLOOKUP(H39,kokku!H:AT,38,FALSE),VLOOKUP(I39,kokku!I:AT,37,FALSE))</f>
        <v>TATi koostamisega alustati juuni lõpus, eesmärk on novembri lõpuks valmis saada. Avatud taotlusvooru kavandame 2026 I poolaasta alguses, siis jõuab otsused 2026 I pa ära teha. Makseid prognoosime kuni 2029.</v>
      </c>
      <c r="AT39" s="150">
        <f>IF(I39="",VLOOKUP(H39,kokku!H:AT,39,FALSE),VLOOKUP(I39,kokku!I:AT,38,FALSE))</f>
        <v>0</v>
      </c>
    </row>
    <row r="40" spans="1:46" ht="27" x14ac:dyDescent="0.25">
      <c r="A40" s="23" t="s">
        <v>147</v>
      </c>
      <c r="B40" s="23" t="s">
        <v>140</v>
      </c>
      <c r="C40" s="23" t="s">
        <v>152</v>
      </c>
      <c r="D40" s="23" t="s">
        <v>164</v>
      </c>
      <c r="E40" s="23" t="s">
        <v>141</v>
      </c>
      <c r="F40" s="23" t="s">
        <v>165</v>
      </c>
      <c r="G40" s="23" t="s">
        <v>166</v>
      </c>
      <c r="H40" s="23" t="s">
        <v>167</v>
      </c>
      <c r="I40" s="23" t="s">
        <v>168</v>
      </c>
      <c r="J40" s="24">
        <f>IF(I40="",VLOOKUP(H40,kokku!H:AT,3,FALSE),VLOOKUP(I40,kokku!I:AT,2,FALSE))</f>
        <v>25080000</v>
      </c>
      <c r="K40" s="24">
        <v>11474188</v>
      </c>
      <c r="L40" s="25">
        <f t="shared" si="18"/>
        <v>0.4575035087719298</v>
      </c>
      <c r="M40" s="24">
        <v>1677197</v>
      </c>
      <c r="N40" s="25">
        <f t="shared" si="19"/>
        <v>6.687388357256778E-2</v>
      </c>
      <c r="O40" s="26">
        <v>161159</v>
      </c>
      <c r="P40" s="202">
        <f>IF(I40="",VLOOKUP(H40,kokku!H:AT,9,FALSE),VLOOKUP(I40,kokku!I:AT,8,FALSE))</f>
        <v>6500000</v>
      </c>
      <c r="Q40" s="27">
        <f t="shared" si="20"/>
        <v>0.71667416267942585</v>
      </c>
      <c r="R40" s="28">
        <v>2070666</v>
      </c>
      <c r="S40" s="49">
        <f>IF(I40="",VLOOKUP(H40,kokku!H:AT,12,FALSE),VLOOKUP(I40,kokku!I:AT,11,FALSE))</f>
        <v>2661159</v>
      </c>
      <c r="T40" s="20">
        <f t="shared" si="9"/>
        <v>0.17298070175438596</v>
      </c>
      <c r="U40" s="52">
        <f>IF(I40="",VLOOKUP(H40,kokku!H:AT,14,FALSE),VLOOKUP(I40,kokku!I:AT,13,FALSE))</f>
        <v>2900000</v>
      </c>
      <c r="V40" s="25">
        <f t="shared" si="21"/>
        <v>0.83230414673046249</v>
      </c>
      <c r="W40" s="49">
        <f>IF(I40="",VLOOKUP(H40,kokku!H:AT,16,FALSE),VLOOKUP(I40,kokku!I:AT,15,FALSE))</f>
        <v>200000</v>
      </c>
      <c r="X40" s="20">
        <f t="shared" si="10"/>
        <v>0.18095518341307815</v>
      </c>
      <c r="Y40" s="52">
        <f>IF(I40="",VLOOKUP(H40,kokku!H:AT,18,FALSE),VLOOKUP(I40,kokku!I:AT,17,FALSE))</f>
        <v>4000000</v>
      </c>
      <c r="Z40" s="25">
        <f t="shared" si="22"/>
        <v>0.99179377990430617</v>
      </c>
      <c r="AA40" s="49">
        <f>IF(I40="",VLOOKUP(H40,kokku!H:AT,20,FALSE),VLOOKUP(I40,kokku!I:AT,19,FALSE))</f>
        <v>3800000</v>
      </c>
      <c r="AB40" s="20">
        <f t="shared" si="11"/>
        <v>0.33247033492822964</v>
      </c>
      <c r="AC40" s="52">
        <f>IF(I40="",VLOOKUP(H40,kokku!H:AT,22,FALSE),VLOOKUP(I40,kokku!I:AT,21,FALSE))</f>
        <v>205812</v>
      </c>
      <c r="AD40" s="25">
        <f t="shared" si="23"/>
        <v>1</v>
      </c>
      <c r="AE40" s="49">
        <f>IF(I40="",VLOOKUP(H40,kokku!H:AT,24,FALSE),VLOOKUP(I40,kokku!I:AT,23,FALSE))</f>
        <v>5000000</v>
      </c>
      <c r="AF40" s="20">
        <f t="shared" si="12"/>
        <v>0.53183237639553427</v>
      </c>
      <c r="AG40" s="52">
        <f>IF(I40="",VLOOKUP(H40,kokku!H:AT,26,FALSE),VLOOKUP(I40,kokku!I:AT,25,FALSE))</f>
        <v>0</v>
      </c>
      <c r="AH40" s="25">
        <f t="shared" si="24"/>
        <v>1</v>
      </c>
      <c r="AI40" s="49">
        <f>IF(I40="",VLOOKUP(H40,kokku!H:AT,28,FALSE),VLOOKUP(I40,kokku!I:AT,27,FALSE))</f>
        <v>3000000</v>
      </c>
      <c r="AJ40" s="20">
        <f t="shared" si="13"/>
        <v>0.65144960127591711</v>
      </c>
      <c r="AK40" s="52">
        <f>IF(I40="",VLOOKUP(H40,kokku!H:AT,30,FALSE),VLOOKUP(I40,kokku!I:AT,29,FALSE))</f>
        <v>0</v>
      </c>
      <c r="AL40" s="25">
        <f t="shared" si="25"/>
        <v>1</v>
      </c>
      <c r="AM40" s="55">
        <f>IF(I40="",VLOOKUP(H40,kokku!H:AT,32,FALSE),VLOOKUP(I40,kokku!I:AT,31,FALSE))</f>
        <v>8741644</v>
      </c>
      <c r="AN40" s="20">
        <f t="shared" si="14"/>
        <v>1</v>
      </c>
      <c r="AO40" s="52">
        <f>IF(I40="",VLOOKUP(H40,kokku!H:AT,34,FALSE),VLOOKUP(I40,kokku!I:AT,33,FALSE))</f>
        <v>0</v>
      </c>
      <c r="AP40" s="20">
        <f t="shared" si="15"/>
        <v>1</v>
      </c>
      <c r="AQ40" s="29">
        <f t="shared" si="26"/>
        <v>0</v>
      </c>
      <c r="AR40" s="22">
        <f t="shared" si="27"/>
        <v>0</v>
      </c>
      <c r="AS40" s="149" t="str">
        <f>IF(I40="",VLOOKUP(H40,kokku!H:AT,38,FALSE),VLOOKUP(I40,kokku!I:AT,37,FALSE))</f>
        <v xml:space="preserve">Toetuste jooksev kasutamine käib. Taotluste ettevalmistamine on ajamahukas. </v>
      </c>
      <c r="AT40" s="150">
        <f>IF(I40="",VLOOKUP(H40,kokku!H:AT,39,FALSE),VLOOKUP(I40,kokku!I:AT,38,FALSE))</f>
        <v>0</v>
      </c>
    </row>
    <row r="41" spans="1:46" ht="13.5" x14ac:dyDescent="0.25">
      <c r="A41" s="23" t="s">
        <v>147</v>
      </c>
      <c r="B41" s="23" t="s">
        <v>140</v>
      </c>
      <c r="C41" s="23" t="s">
        <v>152</v>
      </c>
      <c r="D41" s="23" t="s">
        <v>164</v>
      </c>
      <c r="E41" s="23" t="s">
        <v>141</v>
      </c>
      <c r="F41" s="23" t="s">
        <v>165</v>
      </c>
      <c r="G41" s="23" t="s">
        <v>166</v>
      </c>
      <c r="H41" s="23" t="s">
        <v>170</v>
      </c>
      <c r="I41" s="23" t="s">
        <v>171</v>
      </c>
      <c r="J41" s="24">
        <f>IF(I41="",VLOOKUP(H41,kokku!H:AT,3,FALSE),VLOOKUP(I41,kokku!I:AT,2,FALSE))</f>
        <v>4612000</v>
      </c>
      <c r="K41" s="24">
        <v>4000000</v>
      </c>
      <c r="L41" s="25">
        <f t="shared" si="18"/>
        <v>0.86730268863833482</v>
      </c>
      <c r="M41" s="24">
        <v>186183</v>
      </c>
      <c r="N41" s="25">
        <f t="shared" si="19"/>
        <v>4.0369254119687774E-2</v>
      </c>
      <c r="O41" s="26">
        <v>23437</v>
      </c>
      <c r="P41" s="202">
        <f>IF(I41="",VLOOKUP(H41,kokku!H:AT,9,FALSE),VLOOKUP(I41,kokku!I:AT,8,FALSE))</f>
        <v>612000</v>
      </c>
      <c r="Q41" s="27">
        <f t="shared" si="20"/>
        <v>1</v>
      </c>
      <c r="R41" s="28">
        <v>72250</v>
      </c>
      <c r="S41" s="49">
        <f>IF(I41="",VLOOKUP(H41,kokku!H:AT,12,FALSE),VLOOKUP(I41,kokku!I:AT,11,FALSE))</f>
        <v>248769</v>
      </c>
      <c r="T41" s="20">
        <f t="shared" si="9"/>
        <v>9.4308759757155247E-2</v>
      </c>
      <c r="U41" s="52">
        <f>IF(I41="",VLOOKUP(H41,kokku!H:AT,14,FALSE),VLOOKUP(I41,kokku!I:AT,13,FALSE))</f>
        <v>0</v>
      </c>
      <c r="V41" s="25">
        <f t="shared" si="21"/>
        <v>1</v>
      </c>
      <c r="W41" s="49">
        <f>IF(I41="",VLOOKUP(H41,kokku!H:AT,16,FALSE),VLOOKUP(I41,kokku!I:AT,15,FALSE))</f>
        <v>0</v>
      </c>
      <c r="X41" s="20">
        <f t="shared" si="10"/>
        <v>9.4308759757155247E-2</v>
      </c>
      <c r="Y41" s="52">
        <f>IF(I41="",VLOOKUP(H41,kokku!H:AT,18,FALSE),VLOOKUP(I41,kokku!I:AT,17,FALSE))</f>
        <v>0</v>
      </c>
      <c r="Z41" s="25">
        <f t="shared" si="22"/>
        <v>1</v>
      </c>
      <c r="AA41" s="49">
        <f>IF(I41="",VLOOKUP(H41,kokku!H:AT,20,FALSE),VLOOKUP(I41,kokku!I:AT,19,FALSE))</f>
        <v>989850</v>
      </c>
      <c r="AB41" s="20">
        <f t="shared" si="11"/>
        <v>0.30893365134431916</v>
      </c>
      <c r="AC41" s="52">
        <f>IF(I41="",VLOOKUP(H41,kokku!H:AT,22,FALSE),VLOOKUP(I41,kokku!I:AT,21,FALSE))</f>
        <v>0</v>
      </c>
      <c r="AD41" s="25">
        <f t="shared" si="23"/>
        <v>1</v>
      </c>
      <c r="AE41" s="49">
        <f>IF(I41="",VLOOKUP(H41,kokku!H:AT,24,FALSE),VLOOKUP(I41,kokku!I:AT,23,FALSE))</f>
        <v>1703749</v>
      </c>
      <c r="AF41" s="20">
        <f t="shared" si="12"/>
        <v>0.67835017346053772</v>
      </c>
      <c r="AG41" s="52">
        <f>IF(I41="",VLOOKUP(H41,kokku!H:AT,26,FALSE),VLOOKUP(I41,kokku!I:AT,25,FALSE))</f>
        <v>0</v>
      </c>
      <c r="AH41" s="25">
        <f t="shared" si="24"/>
        <v>1</v>
      </c>
      <c r="AI41" s="49">
        <f>IF(I41="",VLOOKUP(H41,kokku!H:AT,28,FALSE),VLOOKUP(I41,kokku!I:AT,27,FALSE))</f>
        <v>467000</v>
      </c>
      <c r="AJ41" s="20">
        <f t="shared" si="13"/>
        <v>0.77960776235906326</v>
      </c>
      <c r="AK41" s="52">
        <f>IF(I41="",VLOOKUP(H41,kokku!H:AT,30,FALSE),VLOOKUP(I41,kokku!I:AT,29,FALSE))</f>
        <v>0</v>
      </c>
      <c r="AL41" s="25">
        <f t="shared" si="25"/>
        <v>1</v>
      </c>
      <c r="AM41" s="55">
        <f>IF(I41="",VLOOKUP(H41,kokku!H:AT,32,FALSE),VLOOKUP(I41,kokku!I:AT,31,FALSE))</f>
        <v>1016449</v>
      </c>
      <c r="AN41" s="20">
        <f t="shared" si="14"/>
        <v>1</v>
      </c>
      <c r="AO41" s="52">
        <f>IF(I41="",VLOOKUP(H41,kokku!H:AT,34,FALSE),VLOOKUP(I41,kokku!I:AT,33,FALSE))</f>
        <v>0</v>
      </c>
      <c r="AP41" s="20">
        <f t="shared" si="15"/>
        <v>1</v>
      </c>
      <c r="AQ41" s="29">
        <f t="shared" si="26"/>
        <v>0</v>
      </c>
      <c r="AR41" s="22">
        <f t="shared" si="27"/>
        <v>0</v>
      </c>
      <c r="AS41" s="149" t="str">
        <f>IF(I41="",VLOOKUP(H41,kokku!H:AT,38,FALSE),VLOOKUP(I41,kokku!I:AT,37,FALSE))</f>
        <v xml:space="preserve">Käskkirja on lisatud kogusumma 720 000 EUR. </v>
      </c>
      <c r="AT41" s="150">
        <f>IF(I41="",VLOOKUP(H41,kokku!H:AT,39,FALSE),VLOOKUP(I41,kokku!I:AT,38,FALSE))</f>
        <v>0</v>
      </c>
    </row>
    <row r="42" spans="1:46" ht="54" x14ac:dyDescent="0.25">
      <c r="A42" s="23" t="s">
        <v>147</v>
      </c>
      <c r="B42" s="23" t="s">
        <v>140</v>
      </c>
      <c r="C42" s="23" t="s">
        <v>152</v>
      </c>
      <c r="D42" s="23" t="s">
        <v>164</v>
      </c>
      <c r="E42" s="23" t="s">
        <v>141</v>
      </c>
      <c r="F42" s="23" t="s">
        <v>165</v>
      </c>
      <c r="G42" s="23" t="s">
        <v>166</v>
      </c>
      <c r="H42" s="23" t="s">
        <v>173</v>
      </c>
      <c r="I42" s="23" t="s">
        <v>174</v>
      </c>
      <c r="J42" s="43">
        <f>IF(I42="",VLOOKUP(H42,kokku!H:AT,3,FALSE),VLOOKUP(I42,kokku!I:AT,2,FALSE))</f>
        <v>7350000</v>
      </c>
      <c r="K42" s="24">
        <v>4282700</v>
      </c>
      <c r="L42" s="25">
        <f t="shared" si="18"/>
        <v>0.58268027210884354</v>
      </c>
      <c r="M42" s="24"/>
      <c r="N42" s="25">
        <f t="shared" si="19"/>
        <v>0</v>
      </c>
      <c r="O42" s="26"/>
      <c r="P42" s="202">
        <f>IF(I42="",VLOOKUP(H42,kokku!H:AT,9,FALSE),VLOOKUP(I42,kokku!I:AT,8,FALSE))</f>
        <v>0</v>
      </c>
      <c r="Q42" s="27">
        <f t="shared" si="20"/>
        <v>0.58268027210884354</v>
      </c>
      <c r="R42" s="28">
        <v>29647</v>
      </c>
      <c r="S42" s="49">
        <f>IF(I42="",VLOOKUP(H42,kokku!H:AT,12,FALSE),VLOOKUP(I42,kokku!I:AT,11,FALSE))</f>
        <v>505788</v>
      </c>
      <c r="T42" s="20">
        <f t="shared" si="9"/>
        <v>6.8814693877551014E-2</v>
      </c>
      <c r="U42" s="52">
        <f>IF(I42="",VLOOKUP(H42,kokku!H:AT,14,FALSE),VLOOKUP(I42,kokku!I:AT,13,FALSE))</f>
        <v>200000</v>
      </c>
      <c r="V42" s="25">
        <f t="shared" si="21"/>
        <v>0.60989115646258507</v>
      </c>
      <c r="W42" s="49">
        <f>IF(I42="",VLOOKUP(H42,kokku!H:AT,16,FALSE),VLOOKUP(I42,kokku!I:AT,15,FALSE))</f>
        <v>200000</v>
      </c>
      <c r="X42" s="20">
        <f t="shared" si="10"/>
        <v>9.6025578231292513E-2</v>
      </c>
      <c r="Y42" s="52">
        <f>IF(I42="",VLOOKUP(H42,kokku!H:AT,18,FALSE),VLOOKUP(I42,kokku!I:AT,17,FALSE))</f>
        <v>300000</v>
      </c>
      <c r="Z42" s="25">
        <f t="shared" si="22"/>
        <v>0.65070748299319725</v>
      </c>
      <c r="AA42" s="49">
        <f>IF(I42="",VLOOKUP(H42,kokku!H:AT,20,FALSE),VLOOKUP(I42,kokku!I:AT,19,FALSE))</f>
        <v>2092875</v>
      </c>
      <c r="AB42" s="20">
        <f t="shared" si="11"/>
        <v>0.38077047619047621</v>
      </c>
      <c r="AC42" s="52">
        <f>IF(I42="",VLOOKUP(H42,kokku!H:AT,22,FALSE),VLOOKUP(I42,kokku!I:AT,21,FALSE))</f>
        <v>1155536</v>
      </c>
      <c r="AD42" s="25">
        <f t="shared" si="23"/>
        <v>0.80792326530612246</v>
      </c>
      <c r="AE42" s="49">
        <f>IF(I42="",VLOOKUP(H42,kokku!H:AT,24,FALSE),VLOOKUP(I42,kokku!I:AT,23,FALSE))</f>
        <v>1743135</v>
      </c>
      <c r="AF42" s="20">
        <f t="shared" si="12"/>
        <v>0.61793170068027214</v>
      </c>
      <c r="AG42" s="52">
        <f>IF(I42="",VLOOKUP(H42,kokku!H:AT,26,FALSE),VLOOKUP(I42,kokku!I:AT,25,FALSE))</f>
        <v>1411764</v>
      </c>
      <c r="AH42" s="25">
        <f t="shared" si="24"/>
        <v>1</v>
      </c>
      <c r="AI42" s="49">
        <f>IF(I42="",VLOOKUP(H42,kokku!H:AT,28,FALSE),VLOOKUP(I42,kokku!I:AT,27,FALSE))</f>
        <v>1486116</v>
      </c>
      <c r="AJ42" s="20">
        <f t="shared" si="13"/>
        <v>0.82012435374149661</v>
      </c>
      <c r="AK42" s="52">
        <f>IF(I42="",VLOOKUP(H42,kokku!H:AT,30,FALSE),VLOOKUP(I42,kokku!I:AT,29,FALSE))</f>
        <v>0</v>
      </c>
      <c r="AL42" s="25">
        <f t="shared" si="25"/>
        <v>1</v>
      </c>
      <c r="AM42" s="55">
        <f>IF(I42="",VLOOKUP(H42,kokku!H:AT,32,FALSE),VLOOKUP(I42,kokku!I:AT,31,FALSE))</f>
        <v>1322086</v>
      </c>
      <c r="AN42" s="20">
        <f t="shared" si="14"/>
        <v>1</v>
      </c>
      <c r="AO42" s="52">
        <f>IF(I42="",VLOOKUP(H42,kokku!H:AT,34,FALSE),VLOOKUP(I42,kokku!I:AT,33,FALSE))</f>
        <v>0</v>
      </c>
      <c r="AP42" s="20">
        <f t="shared" si="15"/>
        <v>1</v>
      </c>
      <c r="AQ42" s="29">
        <f t="shared" si="26"/>
        <v>0</v>
      </c>
      <c r="AR42" s="22">
        <f t="shared" si="27"/>
        <v>0</v>
      </c>
      <c r="AS42" s="149" t="str">
        <f>IF(I42="",VLOOKUP(H42,kokku!H:AT,38,FALSE),VLOOKUP(I42,kokku!I:AT,37,FALSE))</f>
        <v>Lisaks REARMIle tõstsime oma SF21+ käskkirjade vahel (986 160 eurot) ära kogusummaga 1 miljon eurot.  Muutsime TAT määrust, nüüd peaks taotluste esitamise tempo tõusma.</v>
      </c>
      <c r="AT42" s="150">
        <f>IF(I42="",VLOOKUP(H42,kokku!H:AT,39,FALSE),VLOOKUP(I42,kokku!I:AT,38,FALSE))</f>
        <v>0</v>
      </c>
    </row>
    <row r="43" spans="1:46" ht="81" x14ac:dyDescent="0.25">
      <c r="A43" s="23" t="s">
        <v>147</v>
      </c>
      <c r="B43" s="23" t="s">
        <v>140</v>
      </c>
      <c r="C43" s="23" t="s">
        <v>152</v>
      </c>
      <c r="D43" s="23" t="s">
        <v>164</v>
      </c>
      <c r="E43" s="23" t="s">
        <v>141</v>
      </c>
      <c r="F43" s="23" t="s">
        <v>165</v>
      </c>
      <c r="G43" s="23" t="s">
        <v>166</v>
      </c>
      <c r="H43" s="23" t="s">
        <v>176</v>
      </c>
      <c r="I43" s="23" t="s">
        <v>177</v>
      </c>
      <c r="J43" s="24">
        <f>IF(I43="",VLOOKUP(H43,kokku!H:AT,3,FALSE),VLOOKUP(I43,kokku!I:AT,2,FALSE))</f>
        <v>5446236</v>
      </c>
      <c r="K43" s="24">
        <v>5215648</v>
      </c>
      <c r="L43" s="25">
        <f t="shared" si="18"/>
        <v>0.9576610341527616</v>
      </c>
      <c r="M43" s="24">
        <v>2471747</v>
      </c>
      <c r="N43" s="25">
        <f t="shared" si="19"/>
        <v>0.45384500414598267</v>
      </c>
      <c r="O43" s="26"/>
      <c r="P43" s="202">
        <f>IF(I43="",VLOOKUP(H43,kokku!H:AT,9,FALSE),VLOOKUP(I43,kokku!I:AT,8,FALSE))</f>
        <v>226236</v>
      </c>
      <c r="Q43" s="27">
        <f t="shared" si="20"/>
        <v>0.99920091600878114</v>
      </c>
      <c r="R43" s="28"/>
      <c r="S43" s="49">
        <f>IF(I43="",VLOOKUP(H43,kokku!H:AT,12,FALSE),VLOOKUP(I43,kokku!I:AT,11,FALSE))</f>
        <v>2974489</v>
      </c>
      <c r="T43" s="20">
        <f t="shared" si="9"/>
        <v>1</v>
      </c>
      <c r="U43" s="52">
        <f>IF(I43="",VLOOKUP(H43,kokku!H:AT,14,FALSE),VLOOKUP(I43,kokku!I:AT,13,FALSE))</f>
        <v>0</v>
      </c>
      <c r="V43" s="25">
        <f t="shared" si="21"/>
        <v>0.99920091600878114</v>
      </c>
      <c r="W43" s="49">
        <f>IF(I43="",VLOOKUP(H43,kokku!H:AT,16,FALSE),VLOOKUP(I43,kokku!I:AT,15,FALSE))</f>
        <v>0</v>
      </c>
      <c r="X43" s="20">
        <f t="shared" si="10"/>
        <v>1</v>
      </c>
      <c r="Y43" s="52">
        <f>IF(I43="",VLOOKUP(H43,kokku!H:AT,18,FALSE),VLOOKUP(I43,kokku!I:AT,17,FALSE))</f>
        <v>0</v>
      </c>
      <c r="Z43" s="25">
        <f t="shared" si="22"/>
        <v>0.99920091600878114</v>
      </c>
      <c r="AA43" s="49">
        <f>IF(I43="",VLOOKUP(H43,kokku!H:AT,20,FALSE),VLOOKUP(I43,kokku!I:AT,19,FALSE))</f>
        <v>0</v>
      </c>
      <c r="AB43" s="20">
        <f t="shared" si="11"/>
        <v>1</v>
      </c>
      <c r="AC43" s="52">
        <f>IF(I43="",VLOOKUP(H43,kokku!H:AT,22,FALSE),VLOOKUP(I43,kokku!I:AT,21,FALSE))</f>
        <v>0</v>
      </c>
      <c r="AD43" s="25">
        <f t="shared" si="23"/>
        <v>0.99920091600878114</v>
      </c>
      <c r="AE43" s="49">
        <f>IF(I43="",VLOOKUP(H43,kokku!H:AT,24,FALSE),VLOOKUP(I43,kokku!I:AT,23,FALSE))</f>
        <v>0</v>
      </c>
      <c r="AF43" s="20">
        <f t="shared" si="12"/>
        <v>1</v>
      </c>
      <c r="AG43" s="52">
        <f>IF(I43="",VLOOKUP(H43,kokku!H:AT,26,FALSE),VLOOKUP(I43,kokku!I:AT,25,FALSE))</f>
        <v>0</v>
      </c>
      <c r="AH43" s="25">
        <f t="shared" si="24"/>
        <v>0.99920091600878114</v>
      </c>
      <c r="AI43" s="49">
        <f>IF(I43="",VLOOKUP(H43,kokku!H:AT,28,FALSE),VLOOKUP(I43,kokku!I:AT,27,FALSE))</f>
        <v>0</v>
      </c>
      <c r="AJ43" s="20">
        <f t="shared" si="13"/>
        <v>1</v>
      </c>
      <c r="AK43" s="52">
        <f>IF(I43="",VLOOKUP(H43,kokku!H:AT,30,FALSE),VLOOKUP(I43,kokku!I:AT,29,FALSE))</f>
        <v>0</v>
      </c>
      <c r="AL43" s="25">
        <f t="shared" si="25"/>
        <v>0.99920091600878114</v>
      </c>
      <c r="AM43" s="55">
        <f>IF(I43="",VLOOKUP(H43,kokku!H:AT,32,FALSE),VLOOKUP(I43,kokku!I:AT,31,FALSE))</f>
        <v>0</v>
      </c>
      <c r="AN43" s="20">
        <f t="shared" si="14"/>
        <v>1</v>
      </c>
      <c r="AO43" s="52">
        <f>IF(I43="",VLOOKUP(H43,kokku!H:AT,34,FALSE),VLOOKUP(I43,kokku!I:AT,33,FALSE))</f>
        <v>0</v>
      </c>
      <c r="AP43" s="20">
        <f t="shared" si="15"/>
        <v>1</v>
      </c>
      <c r="AQ43" s="29">
        <f t="shared" si="26"/>
        <v>4352</v>
      </c>
      <c r="AR43" s="22">
        <f t="shared" si="27"/>
        <v>0</v>
      </c>
      <c r="AS43" s="149" t="str">
        <f>IF(I43="",VLOOKUP(H43,kokku!H:AT,38,FALSE),VLOOKUP(I43,kokku!I:AT,37,FALSE))</f>
        <v>Käskkirja on lisatud toetust 2025 aastal juurde. Olemasolevad lepingud lõpevad kõik 2025 aastal. Saaremaa radari osas 25.05.2025 TS teavitas, et otsitakse veel asukohta. 4352 eurot on rikkumisega seotud summa. Kas seda on proejkti svaja või mitte, selgub 2025 aasta jooksul.</v>
      </c>
      <c r="AT43" s="150">
        <f>IF(I43="",VLOOKUP(H43,kokku!H:AT,39,FALSE),VLOOKUP(I43,kokku!I:AT,38,FALSE))</f>
        <v>0</v>
      </c>
    </row>
    <row r="44" spans="1:46" ht="27" x14ac:dyDescent="0.25">
      <c r="A44" s="23" t="s">
        <v>147</v>
      </c>
      <c r="B44" s="23" t="s">
        <v>140</v>
      </c>
      <c r="C44" s="23" t="s">
        <v>152</v>
      </c>
      <c r="D44" s="23" t="s">
        <v>164</v>
      </c>
      <c r="E44" s="23" t="s">
        <v>141</v>
      </c>
      <c r="F44" s="23" t="s">
        <v>165</v>
      </c>
      <c r="G44" s="23" t="s">
        <v>166</v>
      </c>
      <c r="H44" s="23" t="s">
        <v>179</v>
      </c>
      <c r="I44" s="23" t="s">
        <v>180</v>
      </c>
      <c r="J44" s="24">
        <f>IF(I44="",VLOOKUP(H44,kokku!H:AT,3,FALSE),VLOOKUP(I44,kokku!I:AT,2,FALSE))</f>
        <v>16000000</v>
      </c>
      <c r="K44" s="24">
        <v>16000000</v>
      </c>
      <c r="L44" s="25">
        <f t="shared" si="18"/>
        <v>1</v>
      </c>
      <c r="M44" s="24">
        <v>1019459</v>
      </c>
      <c r="N44" s="25">
        <f t="shared" si="19"/>
        <v>6.3716187499999993E-2</v>
      </c>
      <c r="O44" s="26"/>
      <c r="P44" s="202">
        <f>IF(I44="",VLOOKUP(H44,kokku!H:AT,9,FALSE),VLOOKUP(I44,kokku!I:AT,8,FALSE))</f>
        <v>0</v>
      </c>
      <c r="Q44" s="27">
        <f t="shared" si="20"/>
        <v>1</v>
      </c>
      <c r="R44" s="28">
        <v>265925</v>
      </c>
      <c r="S44" s="49">
        <f>IF(I44="",VLOOKUP(H44,kokku!H:AT,12,FALSE),VLOOKUP(I44,kokku!I:AT,11,FALSE))</f>
        <v>824444</v>
      </c>
      <c r="T44" s="20">
        <f t="shared" si="9"/>
        <v>0.1152439375</v>
      </c>
      <c r="U44" s="52">
        <f>IF(I44="",VLOOKUP(H44,kokku!H:AT,14,FALSE),VLOOKUP(I44,kokku!I:AT,13,FALSE))</f>
        <v>0</v>
      </c>
      <c r="V44" s="25">
        <f t="shared" si="21"/>
        <v>1</v>
      </c>
      <c r="W44" s="49">
        <f>IF(I44="",VLOOKUP(H44,kokku!H:AT,16,FALSE),VLOOKUP(I44,kokku!I:AT,15,FALSE))</f>
        <v>0</v>
      </c>
      <c r="X44" s="20">
        <f t="shared" si="10"/>
        <v>0.1152439375</v>
      </c>
      <c r="Y44" s="52">
        <f>IF(I44="",VLOOKUP(H44,kokku!H:AT,18,FALSE),VLOOKUP(I44,kokku!I:AT,17,FALSE))</f>
        <v>0</v>
      </c>
      <c r="Z44" s="25">
        <f t="shared" si="22"/>
        <v>1</v>
      </c>
      <c r="AA44" s="49">
        <f>IF(I44="",VLOOKUP(H44,kokku!H:AT,20,FALSE),VLOOKUP(I44,kokku!I:AT,19,FALSE))</f>
        <v>2965371</v>
      </c>
      <c r="AB44" s="20">
        <f t="shared" si="11"/>
        <v>0.30057962500000002</v>
      </c>
      <c r="AC44" s="52">
        <f>IF(I44="",VLOOKUP(H44,kokku!H:AT,22,FALSE),VLOOKUP(I44,kokku!I:AT,21,FALSE))</f>
        <v>0</v>
      </c>
      <c r="AD44" s="25">
        <f t="shared" si="23"/>
        <v>1</v>
      </c>
      <c r="AE44" s="49">
        <f>IF(I44="",VLOOKUP(H44,kokku!H:AT,24,FALSE),VLOOKUP(I44,kokku!I:AT,23,FALSE))</f>
        <v>3397521</v>
      </c>
      <c r="AF44" s="20">
        <f t="shared" si="12"/>
        <v>0.51292468749999998</v>
      </c>
      <c r="AG44" s="52">
        <f>IF(I44="",VLOOKUP(H44,kokku!H:AT,26,FALSE),VLOOKUP(I44,kokku!I:AT,25,FALSE))</f>
        <v>0</v>
      </c>
      <c r="AH44" s="25">
        <f t="shared" si="24"/>
        <v>1</v>
      </c>
      <c r="AI44" s="49">
        <f>IF(I44="",VLOOKUP(H44,kokku!H:AT,28,FALSE),VLOOKUP(I44,kokku!I:AT,27,FALSE))</f>
        <v>3486849</v>
      </c>
      <c r="AJ44" s="20">
        <f t="shared" si="13"/>
        <v>0.73085275000000005</v>
      </c>
      <c r="AK44" s="52">
        <f>IF(I44="",VLOOKUP(H44,kokku!H:AT,30,FALSE),VLOOKUP(I44,kokku!I:AT,29,FALSE))</f>
        <v>0</v>
      </c>
      <c r="AL44" s="25">
        <f t="shared" si="25"/>
        <v>1</v>
      </c>
      <c r="AM44" s="55">
        <f>IF(I44="",VLOOKUP(H44,kokku!H:AT,32,FALSE),VLOOKUP(I44,kokku!I:AT,31,FALSE))</f>
        <v>4306356</v>
      </c>
      <c r="AN44" s="20">
        <f t="shared" si="14"/>
        <v>1</v>
      </c>
      <c r="AO44" s="52">
        <f>IF(I44="",VLOOKUP(H44,kokku!H:AT,34,FALSE),VLOOKUP(I44,kokku!I:AT,33,FALSE))</f>
        <v>0</v>
      </c>
      <c r="AP44" s="20">
        <f t="shared" si="15"/>
        <v>1</v>
      </c>
      <c r="AQ44" s="29">
        <f t="shared" si="26"/>
        <v>0</v>
      </c>
      <c r="AR44" s="22">
        <f t="shared" si="27"/>
        <v>0</v>
      </c>
      <c r="AS44" s="149" t="str">
        <f>IF(I44="",VLOOKUP(H44,kokku!H:AT,38,FALSE),VLOOKUP(I44,kokku!I:AT,37,FALSE))</f>
        <v xml:space="preserve">Käskkirjalised tegevused (KeA ja RMK). Toetuste kasutamine on aeganõudev. Eeltööd võtavad aega. </v>
      </c>
      <c r="AT44" s="150">
        <f>IF(I44="",VLOOKUP(H44,kokku!H:AT,39,FALSE),VLOOKUP(I44,kokku!I:AT,38,FALSE))</f>
        <v>0</v>
      </c>
    </row>
    <row r="45" spans="1:46" ht="27" x14ac:dyDescent="0.25">
      <c r="A45" s="23" t="s">
        <v>147</v>
      </c>
      <c r="B45" s="23" t="s">
        <v>140</v>
      </c>
      <c r="C45" s="23" t="s">
        <v>152</v>
      </c>
      <c r="D45" s="23" t="s">
        <v>164</v>
      </c>
      <c r="E45" s="23" t="s">
        <v>141</v>
      </c>
      <c r="F45" s="23" t="s">
        <v>165</v>
      </c>
      <c r="G45" s="23" t="s">
        <v>166</v>
      </c>
      <c r="H45" s="23" t="s">
        <v>182</v>
      </c>
      <c r="I45" s="23" t="s">
        <v>183</v>
      </c>
      <c r="J45" s="43">
        <f>IF(I45="",VLOOKUP(H45,kokku!H:AT,3,FALSE),VLOOKUP(I45,kokku!I:AT,2,FALSE))</f>
        <v>1275000</v>
      </c>
      <c r="K45" s="24"/>
      <c r="L45" s="25">
        <f t="shared" si="18"/>
        <v>0</v>
      </c>
      <c r="M45" s="24"/>
      <c r="N45" s="25">
        <f t="shared" si="19"/>
        <v>0</v>
      </c>
      <c r="O45" s="26"/>
      <c r="P45" s="202">
        <f>IF(I45="",VLOOKUP(H45,kokku!H:AT,9,FALSE),VLOOKUP(I45,kokku!I:AT,8,FALSE))</f>
        <v>100000</v>
      </c>
      <c r="Q45" s="27">
        <f t="shared" si="20"/>
        <v>7.8431372549019607E-2</v>
      </c>
      <c r="R45" s="28"/>
      <c r="S45" s="49">
        <f>IF(I45="",VLOOKUP(H45,kokku!H:AT,12,FALSE),VLOOKUP(I45,kokku!I:AT,11,FALSE))</f>
        <v>0</v>
      </c>
      <c r="T45" s="20">
        <f t="shared" si="9"/>
        <v>0</v>
      </c>
      <c r="U45" s="52">
        <f>IF(I45="",VLOOKUP(H45,kokku!H:AT,14,FALSE),VLOOKUP(I45,kokku!I:AT,13,FALSE))</f>
        <v>0</v>
      </c>
      <c r="V45" s="25">
        <f t="shared" si="21"/>
        <v>7.8431372549019607E-2</v>
      </c>
      <c r="W45" s="49">
        <f>IF(I45="",VLOOKUP(H45,kokku!H:AT,16,FALSE),VLOOKUP(I45,kokku!I:AT,15,FALSE))</f>
        <v>0</v>
      </c>
      <c r="X45" s="20">
        <f t="shared" si="10"/>
        <v>0</v>
      </c>
      <c r="Y45" s="52">
        <f>IF(I45="",VLOOKUP(H45,kokku!H:AT,18,FALSE),VLOOKUP(I45,kokku!I:AT,17,FALSE))</f>
        <v>200000</v>
      </c>
      <c r="Z45" s="25">
        <f t="shared" si="22"/>
        <v>0.23529411764705882</v>
      </c>
      <c r="AA45" s="49">
        <f>IF(I45="",VLOOKUP(H45,kokku!H:AT,20,FALSE),VLOOKUP(I45,kokku!I:AT,19,FALSE))</f>
        <v>10000</v>
      </c>
      <c r="AB45" s="20">
        <f t="shared" si="11"/>
        <v>7.8431372549019607E-3</v>
      </c>
      <c r="AC45" s="52">
        <f>IF(I45="",VLOOKUP(H45,kokku!H:AT,22,FALSE),VLOOKUP(I45,kokku!I:AT,21,FALSE))</f>
        <v>300000</v>
      </c>
      <c r="AD45" s="25">
        <f t="shared" si="23"/>
        <v>0.47058823529411764</v>
      </c>
      <c r="AE45" s="49">
        <f>IF(I45="",VLOOKUP(H45,kokku!H:AT,24,FALSE),VLOOKUP(I45,kokku!I:AT,23,FALSE))</f>
        <v>300000</v>
      </c>
      <c r="AF45" s="20">
        <f t="shared" si="12"/>
        <v>0.24313725490196078</v>
      </c>
      <c r="AG45" s="52">
        <f>IF(I45="",VLOOKUP(H45,kokku!H:AT,26,FALSE),VLOOKUP(I45,kokku!I:AT,25,FALSE))</f>
        <v>400000</v>
      </c>
      <c r="AH45" s="25">
        <f t="shared" si="24"/>
        <v>0.78431372549019607</v>
      </c>
      <c r="AI45" s="49">
        <f>IF(I45="",VLOOKUP(H45,kokku!H:AT,28,FALSE),VLOOKUP(I45,kokku!I:AT,27,FALSE))</f>
        <v>300000</v>
      </c>
      <c r="AJ45" s="20">
        <f t="shared" si="13"/>
        <v>0.47843137254901963</v>
      </c>
      <c r="AK45" s="52">
        <f>IF(I45="",VLOOKUP(H45,kokku!H:AT,30,FALSE),VLOOKUP(I45,kokku!I:AT,29,FALSE))</f>
        <v>275000</v>
      </c>
      <c r="AL45" s="25">
        <f t="shared" si="25"/>
        <v>1</v>
      </c>
      <c r="AM45" s="55">
        <f>IF(I45="",VLOOKUP(H45,kokku!H:AT,32,FALSE),VLOOKUP(I45,kokku!I:AT,31,FALSE))</f>
        <v>665000</v>
      </c>
      <c r="AN45" s="20">
        <f t="shared" si="14"/>
        <v>1</v>
      </c>
      <c r="AO45" s="52">
        <f>IF(I45="",VLOOKUP(H45,kokku!H:AT,34,FALSE),VLOOKUP(I45,kokku!I:AT,33,FALSE))</f>
        <v>0</v>
      </c>
      <c r="AP45" s="20">
        <f t="shared" si="15"/>
        <v>1</v>
      </c>
      <c r="AQ45" s="29">
        <f t="shared" si="26"/>
        <v>0</v>
      </c>
      <c r="AR45" s="22">
        <f t="shared" si="27"/>
        <v>0</v>
      </c>
      <c r="AS45" s="149" t="str">
        <f>IF(I45="",VLOOKUP(H45,kokku!H:AT,38,FALSE),VLOOKUP(I45,kokku!I:AT,37,FALSE))</f>
        <v xml:space="preserve">Muutsime määrust ning vähendasime toetuste summat seoses REARMiga poole võrra. </v>
      </c>
      <c r="AT45" s="150">
        <f>IF(I45="",VLOOKUP(H45,kokku!H:AT,39,FALSE),VLOOKUP(I45,kokku!I:AT,38,FALSE))</f>
        <v>0</v>
      </c>
    </row>
    <row r="46" spans="1:46" ht="229.5" x14ac:dyDescent="0.25">
      <c r="A46" s="23" t="s">
        <v>147</v>
      </c>
      <c r="B46" s="23" t="s">
        <v>370</v>
      </c>
      <c r="C46" s="23" t="s">
        <v>371</v>
      </c>
      <c r="D46" s="23" t="s">
        <v>164</v>
      </c>
      <c r="E46" s="23" t="s">
        <v>141</v>
      </c>
      <c r="F46" s="23" t="s">
        <v>165</v>
      </c>
      <c r="G46" s="23" t="s">
        <v>166</v>
      </c>
      <c r="H46" s="23" t="s">
        <v>372</v>
      </c>
      <c r="I46" s="23" t="s">
        <v>373</v>
      </c>
      <c r="J46" s="24">
        <f>IF(I46="",VLOOKUP(H46,kokku!H:AT,3,FALSE),VLOOKUP(I46,kokku!I:AT,2,FALSE))</f>
        <v>27925440</v>
      </c>
      <c r="K46" s="24">
        <v>27924724</v>
      </c>
      <c r="L46" s="25">
        <f t="shared" si="18"/>
        <v>0.99997436029656117</v>
      </c>
      <c r="M46" s="24">
        <v>4098249</v>
      </c>
      <c r="N46" s="25">
        <f t="shared" si="19"/>
        <v>0.14675682818247449</v>
      </c>
      <c r="O46" s="26"/>
      <c r="P46" s="202">
        <f>IF(I46="",VLOOKUP(H46,kokku!H:AT,9,FALSE),VLOOKUP(I46,kokku!I:AT,8,FALSE))</f>
        <v>0</v>
      </c>
      <c r="Q46" s="27">
        <f t="shared" si="20"/>
        <v>0.99997436029656117</v>
      </c>
      <c r="R46" s="28">
        <v>14482670</v>
      </c>
      <c r="S46" s="49">
        <f>IF(I46="",VLOOKUP(H46,kokku!H:AT,12,FALSE),VLOOKUP(I46,kokku!I:AT,11,FALSE))</f>
        <v>15037232</v>
      </c>
      <c r="T46" s="20">
        <f t="shared" si="9"/>
        <v>0.68523471787731904</v>
      </c>
      <c r="U46" s="52">
        <f>IF(I46="",VLOOKUP(H46,kokku!H:AT,14,FALSE),VLOOKUP(I46,kokku!I:AT,13,FALSE))</f>
        <v>0</v>
      </c>
      <c r="V46" s="25">
        <f t="shared" si="21"/>
        <v>0.99997436029656117</v>
      </c>
      <c r="W46" s="49">
        <f>IF(I46="",VLOOKUP(H46,kokku!H:AT,16,FALSE),VLOOKUP(I46,kokku!I:AT,15,FALSE))</f>
        <v>1178322</v>
      </c>
      <c r="X46" s="20">
        <f t="shared" si="10"/>
        <v>0.72743000647438316</v>
      </c>
      <c r="Y46" s="52">
        <f>IF(I46="",VLOOKUP(H46,kokku!H:AT,18,FALSE),VLOOKUP(I46,kokku!I:AT,17,FALSE))</f>
        <v>0</v>
      </c>
      <c r="Z46" s="25">
        <f t="shared" si="22"/>
        <v>0.99997436029656117</v>
      </c>
      <c r="AA46" s="49">
        <f>IF(I46="",VLOOKUP(H46,kokku!H:AT,20,FALSE),VLOOKUP(I46,kokku!I:AT,19,FALSE))</f>
        <v>3721622</v>
      </c>
      <c r="AB46" s="20">
        <f t="shared" si="11"/>
        <v>0.86069995674195288</v>
      </c>
      <c r="AC46" s="52">
        <f>IF(I46="",VLOOKUP(H46,kokku!H:AT,22,FALSE),VLOOKUP(I46,kokku!I:AT,21,FALSE))</f>
        <v>0</v>
      </c>
      <c r="AD46" s="25">
        <f t="shared" si="23"/>
        <v>0.99997436029656117</v>
      </c>
      <c r="AE46" s="49">
        <f>IF(I46="",VLOOKUP(H46,kokku!H:AT,24,FALSE),VLOOKUP(I46,kokku!I:AT,23,FALSE))</f>
        <v>1091740</v>
      </c>
      <c r="AF46" s="20">
        <f t="shared" si="12"/>
        <v>0.89979477494356397</v>
      </c>
      <c r="AG46" s="52">
        <f>IF(I46="",VLOOKUP(H46,kokku!H:AT,26,FALSE),VLOOKUP(I46,kokku!I:AT,25,FALSE))</f>
        <v>0</v>
      </c>
      <c r="AH46" s="25">
        <f t="shared" si="24"/>
        <v>0.99997436029656117</v>
      </c>
      <c r="AI46" s="49">
        <f>IF(I46="",VLOOKUP(H46,kokku!H:AT,28,FALSE),VLOOKUP(I46,kokku!I:AT,27,FALSE))</f>
        <v>2797559</v>
      </c>
      <c r="AJ46" s="20">
        <f t="shared" si="13"/>
        <v>0.99997436029656117</v>
      </c>
      <c r="AK46" s="52">
        <f>IF(I46="",VLOOKUP(H46,kokku!H:AT,30,FALSE),VLOOKUP(I46,kokku!I:AT,29,FALSE))</f>
        <v>0</v>
      </c>
      <c r="AL46" s="25">
        <f t="shared" si="25"/>
        <v>0.99997436029656117</v>
      </c>
      <c r="AM46" s="55">
        <f>IF(I46="",VLOOKUP(H46,kokku!H:AT,32,FALSE),VLOOKUP(I46,kokku!I:AT,31,FALSE))</f>
        <v>0</v>
      </c>
      <c r="AN46" s="20">
        <f t="shared" si="14"/>
        <v>0.99997436029656117</v>
      </c>
      <c r="AO46" s="52">
        <f>IF(I46="",VLOOKUP(H46,kokku!H:AT,34,FALSE),VLOOKUP(I46,kokku!I:AT,33,FALSE))</f>
        <v>0</v>
      </c>
      <c r="AP46" s="20">
        <f t="shared" si="15"/>
        <v>0.99997436029656117</v>
      </c>
      <c r="AQ46" s="29">
        <f t="shared" si="26"/>
        <v>716</v>
      </c>
      <c r="AR46" s="22">
        <f t="shared" si="27"/>
        <v>716</v>
      </c>
      <c r="AS46" s="149" t="str">
        <f>IF(I46="",VLOOKUP(H46,kokku!H:AT,38,FALSE),VLOOKUP(I46,kokku!I:AT,37,FALSE))</f>
        <v>Numbrid on esitatud tehtena - esimene number on PÄA maksed ja teine PPA (PÄA+PPA). Osad PÄA hanked on veel välja kuulutamata. Näiteks Olevalmis.ee puhul on põhjuseks tööde järjekord. PÄA-l on hankeid, mille puhul võib prognoosida kallinemist ja täpne eelarvevajadus võib veel muutuda. Hankelepingusse planeeritakse tellitavate lisatööde osas paindlikkus. Hanke ebaõnnestumine võib enim mõjutada PÄA 2026 II pa makseid (1,8 mln) - võib minna 2027. aastasse.
Kõik PPA planeeritud tegevused on töös, viivitused on seotud peamiselt hankemenetlustega. Nt ei tule vastavaid pakkumusi, mis tähendab, et tehnilised kirjeldused tuleb üle vaadata ning hanked uuesti avaldada. See on aga täiendav ajakulu ning lükkab lepingute sõlmimisi, tarneaegu ning reaalseid kulude tekkimisi edasi.</v>
      </c>
      <c r="AT46" s="150">
        <f>IF(I46="",VLOOKUP(H46,kokku!H:AT,39,FALSE),VLOOKUP(I46,kokku!I:AT,38,FALSE))</f>
        <v>0</v>
      </c>
    </row>
    <row r="47" spans="1:46" ht="13.5" x14ac:dyDescent="0.25">
      <c r="A47" s="23" t="s">
        <v>35</v>
      </c>
      <c r="B47" s="23" t="s">
        <v>140</v>
      </c>
      <c r="C47" s="23" t="s">
        <v>185</v>
      </c>
      <c r="D47" s="23" t="s">
        <v>164</v>
      </c>
      <c r="E47" s="23" t="s">
        <v>141</v>
      </c>
      <c r="F47" s="23" t="s">
        <v>165</v>
      </c>
      <c r="G47" s="23" t="s">
        <v>166</v>
      </c>
      <c r="H47" s="23" t="s">
        <v>186</v>
      </c>
      <c r="I47" s="23" t="s">
        <v>187</v>
      </c>
      <c r="J47" s="24">
        <f>IF(I47="",VLOOKUP(H47,kokku!H:AT,3,FALSE),VLOOKUP(I47,kokku!I:AT,2,FALSE))</f>
        <v>9500000</v>
      </c>
      <c r="K47" s="24">
        <v>9500000</v>
      </c>
      <c r="L47" s="25">
        <f t="shared" si="18"/>
        <v>1</v>
      </c>
      <c r="M47" s="24">
        <v>676060</v>
      </c>
      <c r="N47" s="25">
        <f t="shared" si="19"/>
        <v>7.1164210526315788E-2</v>
      </c>
      <c r="O47" s="26"/>
      <c r="P47" s="202">
        <f>IF(I47="",VLOOKUP(H47,kokku!H:AT,9,FALSE),VLOOKUP(I47,kokku!I:AT,8,FALSE))</f>
        <v>0</v>
      </c>
      <c r="Q47" s="27">
        <f t="shared" si="20"/>
        <v>1</v>
      </c>
      <c r="R47" s="28">
        <v>1225000</v>
      </c>
      <c r="S47" s="49">
        <f>IF(I47="",VLOOKUP(H47,kokku!H:AT,12,FALSE),VLOOKUP(I47,kokku!I:AT,11,FALSE))</f>
        <v>1225000</v>
      </c>
      <c r="T47" s="20">
        <f t="shared" si="9"/>
        <v>0.20011157894736842</v>
      </c>
      <c r="U47" s="52">
        <f>IF(I47="",VLOOKUP(H47,kokku!H:AT,14,FALSE),VLOOKUP(I47,kokku!I:AT,13,FALSE))</f>
        <v>0</v>
      </c>
      <c r="V47" s="25">
        <f t="shared" si="21"/>
        <v>1</v>
      </c>
      <c r="W47" s="49">
        <f>IF(I47="",VLOOKUP(H47,kokku!H:AT,16,FALSE),VLOOKUP(I47,kokku!I:AT,15,FALSE))</f>
        <v>459375</v>
      </c>
      <c r="X47" s="20">
        <f t="shared" si="10"/>
        <v>0.24846684210526315</v>
      </c>
      <c r="Y47" s="52">
        <f>IF(I47="",VLOOKUP(H47,kokku!H:AT,18,FALSE),VLOOKUP(I47,kokku!I:AT,17,FALSE))</f>
        <v>0</v>
      </c>
      <c r="Z47" s="25">
        <f t="shared" si="22"/>
        <v>1</v>
      </c>
      <c r="AA47" s="49">
        <f>IF(I47="",VLOOKUP(H47,kokku!H:AT,20,FALSE),VLOOKUP(I47,kokku!I:AT,19,FALSE))</f>
        <v>6015625</v>
      </c>
      <c r="AB47" s="20">
        <f t="shared" si="11"/>
        <v>0.88169052631578948</v>
      </c>
      <c r="AC47" s="52">
        <f>IF(I47="",VLOOKUP(H47,kokku!H:AT,22,FALSE),VLOOKUP(I47,kokku!I:AT,21,FALSE))</f>
        <v>0</v>
      </c>
      <c r="AD47" s="25">
        <f t="shared" si="23"/>
        <v>1</v>
      </c>
      <c r="AE47" s="49">
        <f>IF(I47="",VLOOKUP(H47,kokku!H:AT,24,FALSE),VLOOKUP(I47,kokku!I:AT,23,FALSE))</f>
        <v>1123940</v>
      </c>
      <c r="AF47" s="20">
        <f t="shared" si="12"/>
        <v>1</v>
      </c>
      <c r="AG47" s="52">
        <f>IF(I47="",VLOOKUP(H47,kokku!H:AT,26,FALSE),VLOOKUP(I47,kokku!I:AT,25,FALSE))</f>
        <v>0</v>
      </c>
      <c r="AH47" s="25">
        <f t="shared" si="24"/>
        <v>1</v>
      </c>
      <c r="AI47" s="49">
        <f>IF(I47="",VLOOKUP(H47,kokku!H:AT,28,FALSE),VLOOKUP(I47,kokku!I:AT,27,FALSE))</f>
        <v>0</v>
      </c>
      <c r="AJ47" s="20">
        <f t="shared" si="13"/>
        <v>1</v>
      </c>
      <c r="AK47" s="52">
        <f>IF(I47="",VLOOKUP(H47,kokku!H:AT,30,FALSE),VLOOKUP(I47,kokku!I:AT,29,FALSE))</f>
        <v>0</v>
      </c>
      <c r="AL47" s="25">
        <f t="shared" si="25"/>
        <v>1</v>
      </c>
      <c r="AM47" s="55">
        <f>IF(I47="",VLOOKUP(H47,kokku!H:AT,32,FALSE),VLOOKUP(I47,kokku!I:AT,31,FALSE))</f>
        <v>0</v>
      </c>
      <c r="AN47" s="20">
        <f t="shared" si="14"/>
        <v>1</v>
      </c>
      <c r="AO47" s="52">
        <f>IF(I47="",VLOOKUP(H47,kokku!H:AT,34,FALSE),VLOOKUP(I47,kokku!I:AT,33,FALSE))</f>
        <v>0</v>
      </c>
      <c r="AP47" s="20">
        <f t="shared" si="15"/>
        <v>1</v>
      </c>
      <c r="AQ47" s="29">
        <f t="shared" si="26"/>
        <v>0</v>
      </c>
      <c r="AR47" s="22">
        <f t="shared" si="27"/>
        <v>0</v>
      </c>
      <c r="AS47" s="149">
        <f>IF(I47="",VLOOKUP(H47,kokku!H:AT,38,FALSE),VLOOKUP(I47,kokku!I:AT,37,FALSE))</f>
        <v>0</v>
      </c>
      <c r="AT47" s="150">
        <f>IF(I47="",VLOOKUP(H47,kokku!H:AT,39,FALSE),VLOOKUP(I47,kokku!I:AT,38,FALSE))</f>
        <v>0</v>
      </c>
    </row>
    <row r="48" spans="1:46" ht="27" x14ac:dyDescent="0.25">
      <c r="A48" s="23" t="s">
        <v>147</v>
      </c>
      <c r="B48" s="23" t="s">
        <v>140</v>
      </c>
      <c r="C48" s="23" t="s">
        <v>152</v>
      </c>
      <c r="D48" s="23" t="s">
        <v>38</v>
      </c>
      <c r="E48" s="23" t="s">
        <v>141</v>
      </c>
      <c r="F48" s="23" t="s">
        <v>165</v>
      </c>
      <c r="G48" s="23" t="s">
        <v>166</v>
      </c>
      <c r="H48" s="23" t="s">
        <v>153</v>
      </c>
      <c r="I48" s="23" t="s">
        <v>188</v>
      </c>
      <c r="J48" s="43">
        <f>IF(I48="",VLOOKUP(H48,kokku!H:AT,3,FALSE),VLOOKUP(I48,kokku!I:AT,2,FALSE))</f>
        <v>10807672</v>
      </c>
      <c r="K48" s="24">
        <v>7205114</v>
      </c>
      <c r="L48" s="25">
        <f t="shared" si="18"/>
        <v>0.66666660498209052</v>
      </c>
      <c r="M48" s="24">
        <v>313352</v>
      </c>
      <c r="N48" s="25">
        <f t="shared" si="19"/>
        <v>2.8993477966392761E-2</v>
      </c>
      <c r="O48" s="26">
        <v>3553</v>
      </c>
      <c r="P48" s="202">
        <f>IF(I48="",VLOOKUP(H48,kokku!H:AT,9,FALSE),VLOOKUP(I48,kokku!I:AT,8,FALSE))</f>
        <v>1840704.6</v>
      </c>
      <c r="Q48" s="27">
        <f t="shared" si="20"/>
        <v>0.83698122963021082</v>
      </c>
      <c r="R48" s="28">
        <v>271268</v>
      </c>
      <c r="S48" s="49">
        <f>IF(I48="",VLOOKUP(H48,kokku!H:AT,12,FALSE),VLOOKUP(I48,kokku!I:AT,11,FALSE))</f>
        <v>503553</v>
      </c>
      <c r="T48" s="20">
        <f t="shared" si="9"/>
        <v>7.5585658039955317E-2</v>
      </c>
      <c r="U48" s="52">
        <f>IF(I48="",VLOOKUP(H48,kokku!H:AT,14,FALSE),VLOOKUP(I48,kokku!I:AT,13,FALSE))</f>
        <v>0</v>
      </c>
      <c r="V48" s="25">
        <f t="shared" si="21"/>
        <v>0.83698122963021082</v>
      </c>
      <c r="W48" s="49">
        <f>IF(I48="",VLOOKUP(H48,kokku!H:AT,16,FALSE),VLOOKUP(I48,kokku!I:AT,15,FALSE))</f>
        <v>0</v>
      </c>
      <c r="X48" s="20">
        <f t="shared" si="10"/>
        <v>7.5585658039955317E-2</v>
      </c>
      <c r="Y48" s="52">
        <f>IF(I48="",VLOOKUP(H48,kokku!H:AT,18,FALSE),VLOOKUP(I48,kokku!I:AT,17,FALSE))</f>
        <v>1000000</v>
      </c>
      <c r="Z48" s="25">
        <f t="shared" si="22"/>
        <v>0.92950809387997713</v>
      </c>
      <c r="AA48" s="49">
        <f>IF(I48="",VLOOKUP(H48,kokku!H:AT,20,FALSE),VLOOKUP(I48,kokku!I:AT,19,FALSE))</f>
        <v>1028499</v>
      </c>
      <c r="AB48" s="20">
        <f t="shared" si="11"/>
        <v>0.17074944539397569</v>
      </c>
      <c r="AC48" s="52">
        <f>IF(I48="",VLOOKUP(H48,kokku!H:AT,22,FALSE),VLOOKUP(I48,kokku!I:AT,21,FALSE))</f>
        <v>500000</v>
      </c>
      <c r="AD48" s="25">
        <f t="shared" si="23"/>
        <v>0.97577152600486017</v>
      </c>
      <c r="AE48" s="49">
        <f>IF(I48="",VLOOKUP(H48,kokku!H:AT,24,FALSE),VLOOKUP(I48,kokku!I:AT,23,FALSE))</f>
        <v>4215897</v>
      </c>
      <c r="AF48" s="20">
        <f t="shared" si="12"/>
        <v>0.56083317480397255</v>
      </c>
      <c r="AG48" s="52">
        <f>IF(I48="",VLOOKUP(H48,kokku!H:AT,26,FALSE),VLOOKUP(I48,kokku!I:AT,25,FALSE))</f>
        <v>261853</v>
      </c>
      <c r="AH48" s="25">
        <f t="shared" si="24"/>
        <v>0.99999996298925431</v>
      </c>
      <c r="AI48" s="49">
        <f>IF(I48="",VLOOKUP(H48,kokku!H:AT,28,FALSE),VLOOKUP(I48,kokku!I:AT,27,FALSE))</f>
        <v>2325654</v>
      </c>
      <c r="AJ48" s="20">
        <f t="shared" si="13"/>
        <v>0.77601864675389853</v>
      </c>
      <c r="AK48" s="52">
        <f>IF(I48="",VLOOKUP(H48,kokku!H:AT,30,FALSE),VLOOKUP(I48,kokku!I:AT,29,FALSE))</f>
        <v>0</v>
      </c>
      <c r="AL48" s="25">
        <f t="shared" si="25"/>
        <v>0.99999996298925431</v>
      </c>
      <c r="AM48" s="55">
        <f>IF(I48="",VLOOKUP(H48,kokku!H:AT,32,FALSE),VLOOKUP(I48,kokku!I:AT,31,FALSE))</f>
        <v>2420717</v>
      </c>
      <c r="AN48" s="20">
        <f t="shared" si="14"/>
        <v>1</v>
      </c>
      <c r="AO48" s="52">
        <f>IF(I48="",VLOOKUP(H48,kokku!H:AT,34,FALSE),VLOOKUP(I48,kokku!I:AT,33,FALSE))</f>
        <v>0</v>
      </c>
      <c r="AP48" s="20">
        <f t="shared" si="15"/>
        <v>1</v>
      </c>
      <c r="AQ48" s="29">
        <f t="shared" si="26"/>
        <v>0.39999999990686774</v>
      </c>
      <c r="AR48" s="22">
        <f t="shared" si="27"/>
        <v>0</v>
      </c>
      <c r="AS48" s="149" t="str">
        <f>IF(I48="",VLOOKUP(H48,kokku!H:AT,38,FALSE),VLOOKUP(I48,kokku!I:AT,37,FALSE))</f>
        <v xml:space="preserve">Riskipiirkondi tuli juurde (nüüd kokku 34) ja seoses REARMIga vähendasime eelarvet. </v>
      </c>
      <c r="AT48" s="150">
        <f>IF(I48="",VLOOKUP(H48,kokku!H:AT,39,FALSE),VLOOKUP(I48,kokku!I:AT,38,FALSE))</f>
        <v>0</v>
      </c>
    </row>
    <row r="49" spans="1:46" ht="13.5" x14ac:dyDescent="0.25">
      <c r="A49" s="23" t="s">
        <v>35</v>
      </c>
      <c r="B49" s="23" t="s">
        <v>140</v>
      </c>
      <c r="C49" s="23" t="s">
        <v>185</v>
      </c>
      <c r="D49" s="23" t="s">
        <v>38</v>
      </c>
      <c r="E49" s="23" t="s">
        <v>141</v>
      </c>
      <c r="F49" s="23" t="s">
        <v>165</v>
      </c>
      <c r="G49" s="23" t="s">
        <v>166</v>
      </c>
      <c r="H49" s="23" t="s">
        <v>186</v>
      </c>
      <c r="I49" s="23" t="s">
        <v>190</v>
      </c>
      <c r="J49" s="24">
        <f>IF(I49="",VLOOKUP(H49,kokku!H:AT,3,FALSE),VLOOKUP(I49,kokku!I:AT,2,FALSE))</f>
        <v>1878972.65</v>
      </c>
      <c r="K49" s="24">
        <v>1878973</v>
      </c>
      <c r="L49" s="25">
        <f t="shared" si="18"/>
        <v>1.0000001862720036</v>
      </c>
      <c r="M49" s="24">
        <v>1394063</v>
      </c>
      <c r="N49" s="25">
        <f t="shared" si="19"/>
        <v>0.7419283085360503</v>
      </c>
      <c r="O49" s="26"/>
      <c r="P49" s="202">
        <f>IF(I49="",VLOOKUP(H49,kokku!H:AT,9,FALSE),VLOOKUP(I49,kokku!I:AT,8,FALSE))</f>
        <v>0</v>
      </c>
      <c r="Q49" s="27">
        <f t="shared" si="20"/>
        <v>1.0000001862720036</v>
      </c>
      <c r="R49" s="28"/>
      <c r="S49" s="49">
        <f>IF(I49="",VLOOKUP(H49,kokku!H:AT,12,FALSE),VLOOKUP(I49,kokku!I:AT,11,FALSE))</f>
        <v>279737</v>
      </c>
      <c r="T49" s="20">
        <f t="shared" si="9"/>
        <v>0.89080594121473777</v>
      </c>
      <c r="U49" s="52">
        <f>IF(I49="",VLOOKUP(H49,kokku!H:AT,14,FALSE),VLOOKUP(I49,kokku!I:AT,13,FALSE))</f>
        <v>0</v>
      </c>
      <c r="V49" s="25">
        <f t="shared" si="21"/>
        <v>1.0000001862720036</v>
      </c>
      <c r="W49" s="49">
        <f>IF(I49="",VLOOKUP(H49,kokku!H:AT,16,FALSE),VLOOKUP(I49,kokku!I:AT,15,FALSE))</f>
        <v>205173</v>
      </c>
      <c r="X49" s="20">
        <f t="shared" si="10"/>
        <v>1.0000001862720036</v>
      </c>
      <c r="Y49" s="52">
        <f>IF(I49="",VLOOKUP(H49,kokku!H:AT,18,FALSE),VLOOKUP(I49,kokku!I:AT,17,FALSE))</f>
        <v>0</v>
      </c>
      <c r="Z49" s="25">
        <f t="shared" si="22"/>
        <v>1.0000001862720036</v>
      </c>
      <c r="AA49" s="49">
        <f>IF(I49="",VLOOKUP(H49,kokku!H:AT,20,FALSE),VLOOKUP(I49,kokku!I:AT,19,FALSE))</f>
        <v>0</v>
      </c>
      <c r="AB49" s="20">
        <f t="shared" si="11"/>
        <v>1.0000001862720036</v>
      </c>
      <c r="AC49" s="52">
        <f>IF(I49="",VLOOKUP(H49,kokku!H:AT,22,FALSE),VLOOKUP(I49,kokku!I:AT,21,FALSE))</f>
        <v>0</v>
      </c>
      <c r="AD49" s="25">
        <f t="shared" si="23"/>
        <v>1.0000001862720036</v>
      </c>
      <c r="AE49" s="49">
        <f>IF(I49="",VLOOKUP(H49,kokku!H:AT,24,FALSE),VLOOKUP(I49,kokku!I:AT,23,FALSE))</f>
        <v>0</v>
      </c>
      <c r="AF49" s="20">
        <f t="shared" si="12"/>
        <v>1.0000001862720036</v>
      </c>
      <c r="AG49" s="52">
        <f>IF(I49="",VLOOKUP(H49,kokku!H:AT,26,FALSE),VLOOKUP(I49,kokku!I:AT,25,FALSE))</f>
        <v>0</v>
      </c>
      <c r="AH49" s="25">
        <f t="shared" si="24"/>
        <v>1.0000001862720036</v>
      </c>
      <c r="AI49" s="49">
        <f>IF(I49="",VLOOKUP(H49,kokku!H:AT,28,FALSE),VLOOKUP(I49,kokku!I:AT,27,FALSE))</f>
        <v>0</v>
      </c>
      <c r="AJ49" s="20">
        <f t="shared" si="13"/>
        <v>1.0000001862720036</v>
      </c>
      <c r="AK49" s="52">
        <f>IF(I49="",VLOOKUP(H49,kokku!H:AT,30,FALSE),VLOOKUP(I49,kokku!I:AT,29,FALSE))</f>
        <v>0</v>
      </c>
      <c r="AL49" s="25">
        <f t="shared" si="25"/>
        <v>1.0000001862720036</v>
      </c>
      <c r="AM49" s="55">
        <f>IF(I49="",VLOOKUP(H49,kokku!H:AT,32,FALSE),VLOOKUP(I49,kokku!I:AT,31,FALSE))</f>
        <v>0</v>
      </c>
      <c r="AN49" s="20">
        <f t="shared" si="14"/>
        <v>1.0000001862720036</v>
      </c>
      <c r="AO49" s="52">
        <f>IF(I49="",VLOOKUP(H49,kokku!H:AT,34,FALSE),VLOOKUP(I49,kokku!I:AT,33,FALSE))</f>
        <v>0</v>
      </c>
      <c r="AP49" s="20">
        <f t="shared" si="15"/>
        <v>1.0000001862720036</v>
      </c>
      <c r="AQ49" s="29">
        <f t="shared" si="26"/>
        <v>-0.35000000009313226</v>
      </c>
      <c r="AR49" s="22">
        <f t="shared" si="27"/>
        <v>-0.35000000009313226</v>
      </c>
      <c r="AS49" s="149">
        <f>IF(I49="",VLOOKUP(H49,kokku!H:AT,38,FALSE),VLOOKUP(I49,kokku!I:AT,37,FALSE))</f>
        <v>0</v>
      </c>
      <c r="AT49" s="150">
        <f>IF(I49="",VLOOKUP(H49,kokku!H:AT,39,FALSE),VLOOKUP(I49,kokku!I:AT,38,FALSE))</f>
        <v>0</v>
      </c>
    </row>
    <row r="50" spans="1:46" ht="40.5" x14ac:dyDescent="0.25">
      <c r="A50" s="23" t="s">
        <v>147</v>
      </c>
      <c r="B50" s="23" t="s">
        <v>140</v>
      </c>
      <c r="C50" s="23" t="s">
        <v>152</v>
      </c>
      <c r="D50" s="23" t="s">
        <v>164</v>
      </c>
      <c r="E50" s="23" t="s">
        <v>141</v>
      </c>
      <c r="F50" s="23" t="s">
        <v>191</v>
      </c>
      <c r="G50" s="23" t="s">
        <v>192</v>
      </c>
      <c r="H50" s="23" t="s">
        <v>193</v>
      </c>
      <c r="I50" s="23" t="s">
        <v>194</v>
      </c>
      <c r="J50" s="43">
        <f>IF(I50="",VLOOKUP(H50,kokku!H:AT,3,FALSE),VLOOKUP(I50,kokku!I:AT,2,FALSE))</f>
        <v>6500000</v>
      </c>
      <c r="K50" s="24">
        <v>4500000</v>
      </c>
      <c r="L50" s="25">
        <f t="shared" si="18"/>
        <v>0.69230769230769229</v>
      </c>
      <c r="M50" s="24">
        <v>69992</v>
      </c>
      <c r="N50" s="25">
        <f t="shared" si="19"/>
        <v>1.0768E-2</v>
      </c>
      <c r="O50" s="26">
        <v>2174</v>
      </c>
      <c r="P50" s="202">
        <f>IF(I50="",VLOOKUP(H50,kokku!H:AT,9,FALSE),VLOOKUP(I50,kokku!I:AT,8,FALSE))</f>
        <v>0</v>
      </c>
      <c r="Q50" s="27">
        <f t="shared" si="20"/>
        <v>0.69230769230769229</v>
      </c>
      <c r="R50" s="28">
        <v>276980</v>
      </c>
      <c r="S50" s="49">
        <f>IF(I50="",VLOOKUP(H50,kokku!H:AT,12,FALSE),VLOOKUP(I50,kokku!I:AT,11,FALSE))</f>
        <v>643412</v>
      </c>
      <c r="T50" s="20">
        <f t="shared" si="9"/>
        <v>0.10975446153846154</v>
      </c>
      <c r="U50" s="52">
        <f>IF(I50="",VLOOKUP(H50,kokku!H:AT,14,FALSE),VLOOKUP(I50,kokku!I:AT,13,FALSE))</f>
        <v>300117</v>
      </c>
      <c r="V50" s="25">
        <f t="shared" si="21"/>
        <v>0.73847953846153847</v>
      </c>
      <c r="W50" s="49">
        <f>IF(I50="",VLOOKUP(H50,kokku!H:AT,16,FALSE),VLOOKUP(I50,kokku!I:AT,15,FALSE))</f>
        <v>84197</v>
      </c>
      <c r="X50" s="20">
        <f t="shared" si="10"/>
        <v>0.12270784615384615</v>
      </c>
      <c r="Y50" s="52">
        <f>IF(I50="",VLOOKUP(H50,kokku!H:AT,18,FALSE),VLOOKUP(I50,kokku!I:AT,17,FALSE))</f>
        <v>900118</v>
      </c>
      <c r="Z50" s="25">
        <f t="shared" si="22"/>
        <v>0.87695923076923077</v>
      </c>
      <c r="AA50" s="49">
        <f>IF(I50="",VLOOKUP(H50,kokku!H:AT,20,FALSE),VLOOKUP(I50,kokku!I:AT,19,FALSE))</f>
        <v>1000000</v>
      </c>
      <c r="AB50" s="20">
        <f t="shared" si="11"/>
        <v>0.27655400000000002</v>
      </c>
      <c r="AC50" s="52">
        <f>IF(I50="",VLOOKUP(H50,kokku!H:AT,22,FALSE),VLOOKUP(I50,kokku!I:AT,21,FALSE))</f>
        <v>799765</v>
      </c>
      <c r="AD50" s="25">
        <f t="shared" si="23"/>
        <v>1</v>
      </c>
      <c r="AE50" s="49">
        <f>IF(I50="",VLOOKUP(H50,kokku!H:AT,24,FALSE),VLOOKUP(I50,kokku!I:AT,23,FALSE))</f>
        <v>997583</v>
      </c>
      <c r="AF50" s="20">
        <f t="shared" si="12"/>
        <v>0.43002830769230771</v>
      </c>
      <c r="AG50" s="52">
        <f>IF(I50="",VLOOKUP(H50,kokku!H:AT,26,FALSE),VLOOKUP(I50,kokku!I:AT,25,FALSE))</f>
        <v>0</v>
      </c>
      <c r="AH50" s="25">
        <f t="shared" si="24"/>
        <v>1</v>
      </c>
      <c r="AI50" s="49">
        <f>IF(I50="",VLOOKUP(H50,kokku!H:AT,28,FALSE),VLOOKUP(I50,kokku!I:AT,27,FALSE))</f>
        <v>1806534</v>
      </c>
      <c r="AJ50" s="20">
        <f t="shared" si="13"/>
        <v>0.70795661538461541</v>
      </c>
      <c r="AK50" s="52">
        <f>IF(I50="",VLOOKUP(H50,kokku!H:AT,30,FALSE),VLOOKUP(I50,kokku!I:AT,29,FALSE))</f>
        <v>0</v>
      </c>
      <c r="AL50" s="25">
        <f t="shared" si="25"/>
        <v>1</v>
      </c>
      <c r="AM50" s="55">
        <f>IF(I50="",VLOOKUP(H50,kokku!H:AT,32,FALSE),VLOOKUP(I50,kokku!I:AT,31,FALSE))</f>
        <v>1898282</v>
      </c>
      <c r="AN50" s="20">
        <f t="shared" si="14"/>
        <v>1</v>
      </c>
      <c r="AO50" s="52">
        <f>IF(I50="",VLOOKUP(H50,kokku!H:AT,34,FALSE),VLOOKUP(I50,kokku!I:AT,33,FALSE))</f>
        <v>0</v>
      </c>
      <c r="AP50" s="20">
        <f t="shared" si="15"/>
        <v>1</v>
      </c>
      <c r="AQ50" s="29">
        <f t="shared" si="26"/>
        <v>0</v>
      </c>
      <c r="AR50" s="22">
        <f t="shared" si="27"/>
        <v>0</v>
      </c>
      <c r="AS50" s="149" t="str">
        <f>IF(I50="",VLOOKUP(H50,kokku!H:AT,38,FALSE),VLOOKUP(I50,kokku!I:AT,37,FALSE))</f>
        <v>Seoses REARMiga vähendasime eelarvet ja muudame määrust lihtsamaks. Suurendame ka toetuse protsenti.</v>
      </c>
      <c r="AT50" s="150">
        <f>IF(I50="",VLOOKUP(H50,kokku!H:AT,39,FALSE),VLOOKUP(I50,kokku!I:AT,38,FALSE))</f>
        <v>0</v>
      </c>
    </row>
    <row r="51" spans="1:46" ht="40.5" x14ac:dyDescent="0.25">
      <c r="A51" s="23" t="s">
        <v>147</v>
      </c>
      <c r="B51" s="23" t="s">
        <v>140</v>
      </c>
      <c r="C51" s="23" t="s">
        <v>152</v>
      </c>
      <c r="D51" s="23" t="s">
        <v>164</v>
      </c>
      <c r="E51" s="23" t="s">
        <v>141</v>
      </c>
      <c r="F51" s="23" t="s">
        <v>191</v>
      </c>
      <c r="G51" s="23" t="s">
        <v>192</v>
      </c>
      <c r="H51" s="23" t="s">
        <v>196</v>
      </c>
      <c r="I51" s="23" t="s">
        <v>197</v>
      </c>
      <c r="J51" s="43">
        <f>IF(I51="",VLOOKUP(H51,kokku!H:AT,3,FALSE),VLOOKUP(I51,kokku!I:AT,2,FALSE))</f>
        <v>24500000</v>
      </c>
      <c r="K51" s="24">
        <v>8843730</v>
      </c>
      <c r="L51" s="25">
        <f t="shared" si="18"/>
        <v>0.36096857142857142</v>
      </c>
      <c r="M51" s="24">
        <v>452469</v>
      </c>
      <c r="N51" s="25">
        <f t="shared" si="19"/>
        <v>1.8468122448979593E-2</v>
      </c>
      <c r="O51" s="26">
        <v>242738</v>
      </c>
      <c r="P51" s="202">
        <f>IF(I51="",VLOOKUP(H51,kokku!H:AT,9,FALSE),VLOOKUP(I51,kokku!I:AT,8,FALSE))</f>
        <v>6514062</v>
      </c>
      <c r="Q51" s="27">
        <f t="shared" si="20"/>
        <v>0.6268486530612245</v>
      </c>
      <c r="R51" s="28">
        <v>417898</v>
      </c>
      <c r="S51" s="49">
        <f>IF(I51="",VLOOKUP(H51,kokku!H:AT,12,FALSE),VLOOKUP(I51,kokku!I:AT,11,FALSE))</f>
        <v>660636</v>
      </c>
      <c r="T51" s="20">
        <f t="shared" si="9"/>
        <v>4.5432857142857143E-2</v>
      </c>
      <c r="U51" s="52">
        <f>IF(I51="",VLOOKUP(H51,kokku!H:AT,14,FALSE),VLOOKUP(I51,kokku!I:AT,13,FALSE))</f>
        <v>2750000</v>
      </c>
      <c r="V51" s="25">
        <f t="shared" si="21"/>
        <v>0.73909355102040819</v>
      </c>
      <c r="W51" s="49">
        <f>IF(I51="",VLOOKUP(H51,kokku!H:AT,16,FALSE),VLOOKUP(I51,kokku!I:AT,15,FALSE))</f>
        <v>1080283</v>
      </c>
      <c r="X51" s="20">
        <f t="shared" si="10"/>
        <v>8.9526040816326535E-2</v>
      </c>
      <c r="Y51" s="52">
        <f>IF(I51="",VLOOKUP(H51,kokku!H:AT,18,FALSE),VLOOKUP(I51,kokku!I:AT,17,FALSE))</f>
        <v>4750000</v>
      </c>
      <c r="Z51" s="25">
        <f t="shared" si="22"/>
        <v>0.93297110204081635</v>
      </c>
      <c r="AA51" s="49">
        <f>IF(I51="",VLOOKUP(H51,kokku!H:AT,20,FALSE),VLOOKUP(I51,kokku!I:AT,19,FALSE))</f>
        <v>2080283</v>
      </c>
      <c r="AB51" s="20">
        <f t="shared" si="11"/>
        <v>0.17443555102040817</v>
      </c>
      <c r="AC51" s="52">
        <f>IF(I51="",VLOOKUP(H51,kokku!H:AT,22,FALSE),VLOOKUP(I51,kokku!I:AT,21,FALSE))</f>
        <v>1642208</v>
      </c>
      <c r="AD51" s="25">
        <f t="shared" si="23"/>
        <v>1</v>
      </c>
      <c r="AE51" s="49">
        <f>IF(I51="",VLOOKUP(H51,kokku!H:AT,24,FALSE),VLOOKUP(I51,kokku!I:AT,23,FALSE))</f>
        <v>8000000</v>
      </c>
      <c r="AF51" s="20">
        <f t="shared" si="12"/>
        <v>0.50096616326530607</v>
      </c>
      <c r="AG51" s="52">
        <f>IF(I51="",VLOOKUP(H51,kokku!H:AT,26,FALSE),VLOOKUP(I51,kokku!I:AT,25,FALSE))</f>
        <v>0</v>
      </c>
      <c r="AH51" s="25">
        <f t="shared" si="24"/>
        <v>1</v>
      </c>
      <c r="AI51" s="49">
        <f>IF(I51="",VLOOKUP(H51,kokku!H:AT,28,FALSE),VLOOKUP(I51,kokku!I:AT,27,FALSE))</f>
        <v>4100000</v>
      </c>
      <c r="AJ51" s="20">
        <f t="shared" si="13"/>
        <v>0.66831310204081629</v>
      </c>
      <c r="AK51" s="52">
        <f>IF(I51="",VLOOKUP(H51,kokku!H:AT,30,FALSE),VLOOKUP(I51,kokku!I:AT,29,FALSE))</f>
        <v>0</v>
      </c>
      <c r="AL51" s="25">
        <f t="shared" si="25"/>
        <v>1</v>
      </c>
      <c r="AM51" s="55">
        <f>IF(I51="",VLOOKUP(H51,kokku!H:AT,32,FALSE),VLOOKUP(I51,kokku!I:AT,31,FALSE))</f>
        <v>8126329</v>
      </c>
      <c r="AN51" s="20">
        <f t="shared" si="14"/>
        <v>1</v>
      </c>
      <c r="AO51" s="52">
        <f>IF(I51="",VLOOKUP(H51,kokku!H:AT,34,FALSE),VLOOKUP(I51,kokku!I:AT,33,FALSE))</f>
        <v>0</v>
      </c>
      <c r="AP51" s="20">
        <f t="shared" si="15"/>
        <v>1</v>
      </c>
      <c r="AQ51" s="29">
        <f t="shared" si="26"/>
        <v>0</v>
      </c>
      <c r="AR51" s="22">
        <f t="shared" si="27"/>
        <v>0</v>
      </c>
      <c r="AS51" s="149" t="str">
        <f>IF(I51="",VLOOKUP(H51,kokku!H:AT,38,FALSE),VLOOKUP(I51,kokku!I:AT,37,FALSE))</f>
        <v>Seoses REARMiga vähendasime eelarvet ja muudame määrust lihtsamaks. Suurendame ka toetuse protsenti.</v>
      </c>
      <c r="AT51" s="150">
        <f>IF(I51="",VLOOKUP(H51,kokku!H:AT,39,FALSE),VLOOKUP(I51,kokku!I:AT,38,FALSE))</f>
        <v>0</v>
      </c>
    </row>
    <row r="52" spans="1:46" ht="40.5" x14ac:dyDescent="0.25">
      <c r="A52" s="23" t="s">
        <v>147</v>
      </c>
      <c r="B52" s="23" t="s">
        <v>140</v>
      </c>
      <c r="C52" s="23" t="s">
        <v>152</v>
      </c>
      <c r="D52" s="23" t="s">
        <v>164</v>
      </c>
      <c r="E52" s="23" t="s">
        <v>141</v>
      </c>
      <c r="F52" s="23" t="s">
        <v>191</v>
      </c>
      <c r="G52" s="23" t="s">
        <v>192</v>
      </c>
      <c r="H52" s="23" t="s">
        <v>198</v>
      </c>
      <c r="I52" s="23" t="s">
        <v>199</v>
      </c>
      <c r="J52" s="43">
        <f>IF(I52="",VLOOKUP(H52,kokku!H:AT,3,FALSE),VLOOKUP(I52,kokku!I:AT,2,FALSE))</f>
        <v>5000000</v>
      </c>
      <c r="K52" s="24"/>
      <c r="L52" s="25">
        <f t="shared" si="18"/>
        <v>0</v>
      </c>
      <c r="M52" s="24"/>
      <c r="N52" s="25">
        <f t="shared" si="19"/>
        <v>0</v>
      </c>
      <c r="O52" s="26"/>
      <c r="P52" s="202">
        <f>IF(I52="",VLOOKUP(H52,kokku!H:AT,9,FALSE),VLOOKUP(I52,kokku!I:AT,8,FALSE))</f>
        <v>50000</v>
      </c>
      <c r="Q52" s="27">
        <f t="shared" si="20"/>
        <v>0.01</v>
      </c>
      <c r="R52" s="28"/>
      <c r="S52" s="49">
        <f>IF(I52="",VLOOKUP(H52,kokku!H:AT,12,FALSE),VLOOKUP(I52,kokku!I:AT,11,FALSE))</f>
        <v>0</v>
      </c>
      <c r="T52" s="20">
        <f t="shared" si="9"/>
        <v>0</v>
      </c>
      <c r="U52" s="52">
        <f>IF(I52="",VLOOKUP(H52,kokku!H:AT,14,FALSE),VLOOKUP(I52,kokku!I:AT,13,FALSE))</f>
        <v>2400000</v>
      </c>
      <c r="V52" s="25">
        <f t="shared" si="21"/>
        <v>0.49</v>
      </c>
      <c r="W52" s="49">
        <f>IF(I52="",VLOOKUP(H52,kokku!H:AT,16,FALSE),VLOOKUP(I52,kokku!I:AT,15,FALSE))</f>
        <v>50000</v>
      </c>
      <c r="X52" s="20">
        <f t="shared" si="10"/>
        <v>0.01</v>
      </c>
      <c r="Y52" s="52">
        <f>IF(I52="",VLOOKUP(H52,kokku!H:AT,18,FALSE),VLOOKUP(I52,kokku!I:AT,17,FALSE))</f>
        <v>2550000</v>
      </c>
      <c r="Z52" s="25">
        <f t="shared" si="22"/>
        <v>1</v>
      </c>
      <c r="AA52" s="49">
        <f>IF(I52="",VLOOKUP(H52,kokku!H:AT,20,FALSE),VLOOKUP(I52,kokku!I:AT,19,FALSE))</f>
        <v>50000</v>
      </c>
      <c r="AB52" s="20">
        <f t="shared" si="11"/>
        <v>0.02</v>
      </c>
      <c r="AC52" s="52">
        <f>IF(I52="",VLOOKUP(H52,kokku!H:AT,22,FALSE),VLOOKUP(I52,kokku!I:AT,21,FALSE))</f>
        <v>0</v>
      </c>
      <c r="AD52" s="25">
        <f t="shared" si="23"/>
        <v>1</v>
      </c>
      <c r="AE52" s="49">
        <f>IF(I52="",VLOOKUP(H52,kokku!H:AT,24,FALSE),VLOOKUP(I52,kokku!I:AT,23,FALSE))</f>
        <v>200000</v>
      </c>
      <c r="AF52" s="20">
        <f t="shared" si="12"/>
        <v>0.06</v>
      </c>
      <c r="AG52" s="52">
        <f>IF(I52="",VLOOKUP(H52,kokku!H:AT,26,FALSE),VLOOKUP(I52,kokku!I:AT,25,FALSE))</f>
        <v>0</v>
      </c>
      <c r="AH52" s="25">
        <f t="shared" si="24"/>
        <v>1</v>
      </c>
      <c r="AI52" s="49">
        <f>IF(I52="",VLOOKUP(H52,kokku!H:AT,28,FALSE),VLOOKUP(I52,kokku!I:AT,27,FALSE))</f>
        <v>2000000</v>
      </c>
      <c r="AJ52" s="20">
        <f t="shared" si="13"/>
        <v>0.46</v>
      </c>
      <c r="AK52" s="52">
        <f>IF(I52="",VLOOKUP(H52,kokku!H:AT,30,FALSE),VLOOKUP(I52,kokku!I:AT,29,FALSE))</f>
        <v>0</v>
      </c>
      <c r="AL52" s="25">
        <f t="shared" si="25"/>
        <v>1</v>
      </c>
      <c r="AM52" s="55">
        <f>IF(I52="",VLOOKUP(H52,kokku!H:AT,32,FALSE),VLOOKUP(I52,kokku!I:AT,31,FALSE))</f>
        <v>2700000</v>
      </c>
      <c r="AN52" s="20">
        <f t="shared" si="14"/>
        <v>1</v>
      </c>
      <c r="AO52" s="52">
        <f>IF(I52="",VLOOKUP(H52,kokku!H:AT,34,FALSE),VLOOKUP(I52,kokku!I:AT,33,FALSE))</f>
        <v>0</v>
      </c>
      <c r="AP52" s="20">
        <f t="shared" si="15"/>
        <v>1</v>
      </c>
      <c r="AQ52" s="29">
        <f t="shared" si="26"/>
        <v>0</v>
      </c>
      <c r="AR52" s="22">
        <f t="shared" si="27"/>
        <v>0</v>
      </c>
      <c r="AS52" s="149" t="str">
        <f>IF(I52="",VLOOKUP(H52,kokku!H:AT,38,FALSE),VLOOKUP(I52,kokku!I:AT,37,FALSE))</f>
        <v>Seoses REARMiga vähendasime eelarvet ja muudame määrust lihtsamaks. Suurendame ka toetuse protsenti.</v>
      </c>
      <c r="AT52" s="150">
        <f>IF(I52="",VLOOKUP(H52,kokku!H:AT,39,FALSE),VLOOKUP(I52,kokku!I:AT,38,FALSE))</f>
        <v>0</v>
      </c>
    </row>
    <row r="53" spans="1:46" ht="54" x14ac:dyDescent="0.25">
      <c r="A53" s="23" t="s">
        <v>147</v>
      </c>
      <c r="B53" s="23" t="s">
        <v>140</v>
      </c>
      <c r="C53" s="23" t="s">
        <v>152</v>
      </c>
      <c r="D53" s="23" t="s">
        <v>164</v>
      </c>
      <c r="E53" s="23" t="s">
        <v>141</v>
      </c>
      <c r="F53" s="23" t="s">
        <v>191</v>
      </c>
      <c r="G53" s="23" t="s">
        <v>192</v>
      </c>
      <c r="H53" s="23" t="s">
        <v>200</v>
      </c>
      <c r="I53" s="23" t="s">
        <v>201</v>
      </c>
      <c r="J53" s="43">
        <f>IF(I53="",VLOOKUP(H53,kokku!H:AT,3,FALSE),VLOOKUP(I53,kokku!I:AT,2,FALSE))</f>
        <v>30140770</v>
      </c>
      <c r="K53" s="24">
        <v>740770</v>
      </c>
      <c r="L53" s="25">
        <f t="shared" si="18"/>
        <v>2.4577009810963689E-2</v>
      </c>
      <c r="M53" s="24">
        <v>123150</v>
      </c>
      <c r="N53" s="25">
        <f t="shared" si="19"/>
        <v>4.0858279333938711E-3</v>
      </c>
      <c r="O53" s="26"/>
      <c r="P53" s="202">
        <f>IF(I53="",VLOOKUP(H53,kokku!H:AT,9,FALSE),VLOOKUP(I53,kokku!I:AT,8,FALSE))</f>
        <v>2400000</v>
      </c>
      <c r="Q53" s="27">
        <f t="shared" si="20"/>
        <v>0.10420337635700747</v>
      </c>
      <c r="R53" s="28">
        <v>100112</v>
      </c>
      <c r="S53" s="49">
        <f>IF(I53="",VLOOKUP(H53,kokku!H:AT,12,FALSE),VLOOKUP(I53,kokku!I:AT,11,FALSE))</f>
        <v>85734</v>
      </c>
      <c r="T53" s="20">
        <f t="shared" si="9"/>
        <v>6.9302808123349203E-3</v>
      </c>
      <c r="U53" s="52">
        <f>IF(I53="",VLOOKUP(H53,kokku!H:AT,14,FALSE),VLOOKUP(I53,kokku!I:AT,13,FALSE))</f>
        <v>6600000</v>
      </c>
      <c r="V53" s="25">
        <f t="shared" si="21"/>
        <v>0.32317588435862787</v>
      </c>
      <c r="W53" s="49">
        <f>IF(I53="",VLOOKUP(H53,kokku!H:AT,16,FALSE),VLOOKUP(I53,kokku!I:AT,15,FALSE))</f>
        <v>46718</v>
      </c>
      <c r="X53" s="20">
        <f t="shared" si="10"/>
        <v>8.4802743924591185E-3</v>
      </c>
      <c r="Y53" s="52">
        <f>IF(I53="",VLOOKUP(H53,kokku!H:AT,18,FALSE),VLOOKUP(I53,kokku!I:AT,17,FALSE))</f>
        <v>10600000</v>
      </c>
      <c r="Z53" s="25">
        <f t="shared" si="22"/>
        <v>0.67485900327032122</v>
      </c>
      <c r="AA53" s="49">
        <f>IF(I53="",VLOOKUP(H53,kokku!H:AT,20,FALSE),VLOOKUP(I53,kokku!I:AT,19,FALSE))</f>
        <v>5046583</v>
      </c>
      <c r="AB53" s="20">
        <f t="shared" si="11"/>
        <v>0.17591405262705631</v>
      </c>
      <c r="AC53" s="52">
        <f>IF(I53="",VLOOKUP(H53,kokku!H:AT,22,FALSE),VLOOKUP(I53,kokku!I:AT,21,FALSE))</f>
        <v>9800000</v>
      </c>
      <c r="AD53" s="25">
        <f t="shared" si="23"/>
        <v>1</v>
      </c>
      <c r="AE53" s="49">
        <f>IF(I53="",VLOOKUP(H53,kokku!H:AT,24,FALSE),VLOOKUP(I53,kokku!I:AT,23,FALSE))</f>
        <v>6079025</v>
      </c>
      <c r="AF53" s="20">
        <f t="shared" si="12"/>
        <v>0.37760183299895789</v>
      </c>
      <c r="AG53" s="52">
        <f>IF(I53="",VLOOKUP(H53,kokku!H:AT,26,FALSE),VLOOKUP(I53,kokku!I:AT,25,FALSE))</f>
        <v>0</v>
      </c>
      <c r="AH53" s="25">
        <f t="shared" si="24"/>
        <v>1</v>
      </c>
      <c r="AI53" s="49">
        <f>IF(I53="",VLOOKUP(H53,kokku!H:AT,28,FALSE),VLOOKUP(I53,kokku!I:AT,27,FALSE))</f>
        <v>15166372</v>
      </c>
      <c r="AJ53" s="20">
        <f t="shared" si="13"/>
        <v>0.88078645635131414</v>
      </c>
      <c r="AK53" s="52">
        <f>IF(I53="",VLOOKUP(H53,kokku!H:AT,30,FALSE),VLOOKUP(I53,kokku!I:AT,29,FALSE))</f>
        <v>0</v>
      </c>
      <c r="AL53" s="25">
        <f t="shared" si="25"/>
        <v>1</v>
      </c>
      <c r="AM53" s="55">
        <f>IF(I53="",VLOOKUP(H53,kokku!H:AT,32,FALSE),VLOOKUP(I53,kokku!I:AT,31,FALSE))</f>
        <v>3593188</v>
      </c>
      <c r="AN53" s="20">
        <f t="shared" si="14"/>
        <v>1</v>
      </c>
      <c r="AO53" s="52">
        <f>IF(I53="",VLOOKUP(H53,kokku!H:AT,34,FALSE),VLOOKUP(I53,kokku!I:AT,33,FALSE))</f>
        <v>0</v>
      </c>
      <c r="AP53" s="20">
        <f t="shared" si="15"/>
        <v>1</v>
      </c>
      <c r="AQ53" s="29">
        <f t="shared" si="26"/>
        <v>0</v>
      </c>
      <c r="AR53" s="22">
        <f t="shared" si="27"/>
        <v>0</v>
      </c>
      <c r="AS53" s="149" t="str">
        <f>IF(I53="",VLOOKUP(H53,kokku!H:AT,38,FALSE),VLOOKUP(I53,kokku!I:AT,37,FALSE))</f>
        <v>Seoses REARMiga vähendasime eelarvet. Taotluste menetlemine ja toetuste eraldamine 15 miljoni euro osas käib. Võib tekkida vajadus lisarahastuseks (ülebroneering).</v>
      </c>
      <c r="AT53" s="150">
        <f>IF(I53="",VLOOKUP(H53,kokku!H:AT,39,FALSE),VLOOKUP(I53,kokku!I:AT,38,FALSE))</f>
        <v>0</v>
      </c>
    </row>
    <row r="54" spans="1:46" ht="54" x14ac:dyDescent="0.25">
      <c r="A54" s="23" t="s">
        <v>147</v>
      </c>
      <c r="B54" s="23" t="s">
        <v>140</v>
      </c>
      <c r="C54" s="23" t="s">
        <v>152</v>
      </c>
      <c r="D54" s="23" t="s">
        <v>164</v>
      </c>
      <c r="E54" s="23" t="s">
        <v>141</v>
      </c>
      <c r="F54" s="23" t="s">
        <v>191</v>
      </c>
      <c r="G54" s="23" t="s">
        <v>192</v>
      </c>
      <c r="H54" s="23" t="s">
        <v>203</v>
      </c>
      <c r="I54" s="23" t="s">
        <v>204</v>
      </c>
      <c r="J54" s="43">
        <f>IF(I54="",VLOOKUP(H54,kokku!H:AT,3,FALSE),VLOOKUP(I54,kokku!I:AT,2,FALSE))</f>
        <v>14000000</v>
      </c>
      <c r="K54" s="24"/>
      <c r="L54" s="25">
        <f t="shared" si="18"/>
        <v>0</v>
      </c>
      <c r="M54" s="24"/>
      <c r="N54" s="25">
        <f t="shared" si="19"/>
        <v>0</v>
      </c>
      <c r="O54" s="26"/>
      <c r="P54" s="202">
        <f>IF(I54="",VLOOKUP(H54,kokku!H:AT,9,FALSE),VLOOKUP(I54,kokku!I:AT,8,FALSE))</f>
        <v>5616582</v>
      </c>
      <c r="Q54" s="27">
        <f t="shared" si="20"/>
        <v>0.40118442857142855</v>
      </c>
      <c r="R54" s="28"/>
      <c r="S54" s="49">
        <f>IF(I54="",VLOOKUP(H54,kokku!H:AT,12,FALSE),VLOOKUP(I54,kokku!I:AT,11,FALSE))</f>
        <v>0</v>
      </c>
      <c r="T54" s="20">
        <f t="shared" si="9"/>
        <v>0</v>
      </c>
      <c r="U54" s="52">
        <f>IF(I54="",VLOOKUP(H54,kokku!H:AT,14,FALSE),VLOOKUP(I54,kokku!I:AT,13,FALSE))</f>
        <v>3383418</v>
      </c>
      <c r="V54" s="25">
        <f t="shared" si="21"/>
        <v>0.6428571428571429</v>
      </c>
      <c r="W54" s="49">
        <f>IF(I54="",VLOOKUP(H54,kokku!H:AT,16,FALSE),VLOOKUP(I54,kokku!I:AT,15,FALSE))</f>
        <v>0</v>
      </c>
      <c r="X54" s="20">
        <f t="shared" si="10"/>
        <v>0</v>
      </c>
      <c r="Y54" s="52">
        <f>IF(I54="",VLOOKUP(H54,kokku!H:AT,18,FALSE),VLOOKUP(I54,kokku!I:AT,17,FALSE))</f>
        <v>5000000</v>
      </c>
      <c r="Z54" s="25">
        <f t="shared" si="22"/>
        <v>1</v>
      </c>
      <c r="AA54" s="49">
        <f>IF(I54="",VLOOKUP(H54,kokku!H:AT,20,FALSE),VLOOKUP(I54,kokku!I:AT,19,FALSE))</f>
        <v>2600000</v>
      </c>
      <c r="AB54" s="20">
        <f t="shared" si="11"/>
        <v>0.18571428571428572</v>
      </c>
      <c r="AC54" s="52">
        <f>IF(I54="",VLOOKUP(H54,kokku!H:AT,22,FALSE),VLOOKUP(I54,kokku!I:AT,21,FALSE))</f>
        <v>0</v>
      </c>
      <c r="AD54" s="25">
        <f t="shared" si="23"/>
        <v>1</v>
      </c>
      <c r="AE54" s="49">
        <f>IF(I54="",VLOOKUP(H54,kokku!H:AT,24,FALSE),VLOOKUP(I54,kokku!I:AT,23,FALSE))</f>
        <v>6000000</v>
      </c>
      <c r="AF54" s="20">
        <f t="shared" si="12"/>
        <v>0.61428571428571432</v>
      </c>
      <c r="AG54" s="52">
        <f>IF(I54="",VLOOKUP(H54,kokku!H:AT,26,FALSE),VLOOKUP(I54,kokku!I:AT,25,FALSE))</f>
        <v>0</v>
      </c>
      <c r="AH54" s="25">
        <f t="shared" si="24"/>
        <v>1</v>
      </c>
      <c r="AI54" s="49">
        <f>IF(I54="",VLOOKUP(H54,kokku!H:AT,28,FALSE),VLOOKUP(I54,kokku!I:AT,27,FALSE))</f>
        <v>4000000</v>
      </c>
      <c r="AJ54" s="20">
        <f t="shared" si="13"/>
        <v>0.9</v>
      </c>
      <c r="AK54" s="52">
        <f>IF(I54="",VLOOKUP(H54,kokku!H:AT,30,FALSE),VLOOKUP(I54,kokku!I:AT,29,FALSE))</f>
        <v>0</v>
      </c>
      <c r="AL54" s="25">
        <f t="shared" si="25"/>
        <v>1</v>
      </c>
      <c r="AM54" s="55">
        <f>IF(I54="",VLOOKUP(H54,kokku!H:AT,32,FALSE),VLOOKUP(I54,kokku!I:AT,31,FALSE))</f>
        <v>1400000</v>
      </c>
      <c r="AN54" s="20">
        <f t="shared" si="14"/>
        <v>1</v>
      </c>
      <c r="AO54" s="52">
        <f>IF(I54="",VLOOKUP(H54,kokku!H:AT,34,FALSE),VLOOKUP(I54,kokku!I:AT,33,FALSE))</f>
        <v>0</v>
      </c>
      <c r="AP54" s="20">
        <f t="shared" si="15"/>
        <v>1</v>
      </c>
      <c r="AQ54" s="29">
        <f t="shared" si="26"/>
        <v>0</v>
      </c>
      <c r="AR54" s="22">
        <f t="shared" si="27"/>
        <v>0</v>
      </c>
      <c r="AS54" s="149" t="str">
        <f>IF(I54="",VLOOKUP(H54,kokku!H:AT,38,FALSE),VLOOKUP(I54,kokku!I:AT,37,FALSE))</f>
        <v>Seoses REARMiga vähendasime eelarvet. Taotluste menetlemine ja toetuste eraldamine 14 miljoni euro osas käib. Võib tekkida vajadus lisarahastuseks (ülebroneering).</v>
      </c>
      <c r="AT54" s="150">
        <f>IF(I54="",VLOOKUP(H54,kokku!H:AT,39,FALSE),VLOOKUP(I54,kokku!I:AT,38,FALSE))</f>
        <v>0</v>
      </c>
    </row>
    <row r="55" spans="1:46" ht="13.5" x14ac:dyDescent="0.25">
      <c r="A55" s="23" t="s">
        <v>35</v>
      </c>
      <c r="B55" s="23" t="s">
        <v>140</v>
      </c>
      <c r="C55" s="23" t="s">
        <v>185</v>
      </c>
      <c r="D55" s="23" t="s">
        <v>38</v>
      </c>
      <c r="E55" s="23" t="s">
        <v>141</v>
      </c>
      <c r="F55" s="23" t="s">
        <v>206</v>
      </c>
      <c r="G55" s="23" t="s">
        <v>207</v>
      </c>
      <c r="H55" s="23" t="s">
        <v>208</v>
      </c>
      <c r="I55" s="23" t="s">
        <v>209</v>
      </c>
      <c r="J55" s="43">
        <f>IF(I55="",VLOOKUP(H55,kokku!H:AT,3,FALSE),VLOOKUP(I55,kokku!I:AT,2,FALSE))</f>
        <v>40000000</v>
      </c>
      <c r="K55" s="24">
        <v>19841678</v>
      </c>
      <c r="L55" s="25">
        <f t="shared" si="18"/>
        <v>0.49604195000000001</v>
      </c>
      <c r="M55" s="24">
        <v>9971420</v>
      </c>
      <c r="N55" s="25">
        <f t="shared" si="19"/>
        <v>0.24928549999999999</v>
      </c>
      <c r="O55" s="26">
        <v>270766</v>
      </c>
      <c r="P55" s="202">
        <f>IF(I55="",VLOOKUP(H55,kokku!H:AT,9,FALSE),VLOOKUP(I55,kokku!I:AT,8,FALSE))</f>
        <v>0</v>
      </c>
      <c r="Q55" s="27">
        <f t="shared" si="20"/>
        <v>0.49604195000000001</v>
      </c>
      <c r="R55" s="28">
        <v>3748592</v>
      </c>
      <c r="S55" s="49">
        <f>IF(I55="",VLOOKUP(H55,kokku!H:AT,12,FALSE),VLOOKUP(I55,kokku!I:AT,11,FALSE))</f>
        <v>3100721.42</v>
      </c>
      <c r="T55" s="20">
        <f t="shared" si="9"/>
        <v>0.32680353550000002</v>
      </c>
      <c r="U55" s="52">
        <f>IF(I55="",VLOOKUP(H55,kokku!H:AT,14,FALSE),VLOOKUP(I55,kokku!I:AT,13,FALSE))</f>
        <v>4000000</v>
      </c>
      <c r="V55" s="25">
        <f t="shared" si="21"/>
        <v>0.59604195000000004</v>
      </c>
      <c r="W55" s="49">
        <f>IF(I55="",VLOOKUP(H55,kokku!H:AT,16,FALSE),VLOOKUP(I55,kokku!I:AT,15,FALSE))</f>
        <v>830000</v>
      </c>
      <c r="X55" s="20">
        <f t="shared" si="10"/>
        <v>0.34755353550000001</v>
      </c>
      <c r="Y55" s="52">
        <f>IF(I55="",VLOOKUP(H55,kokku!H:AT,18,FALSE),VLOOKUP(I55,kokku!I:AT,17,FALSE))</f>
        <v>6000000</v>
      </c>
      <c r="Z55" s="25">
        <f t="shared" si="22"/>
        <v>0.74604194999999995</v>
      </c>
      <c r="AA55" s="49">
        <f>IF(I55="",VLOOKUP(H55,kokku!H:AT,20,FALSE),VLOOKUP(I55,kokku!I:AT,19,FALSE))</f>
        <v>7000000</v>
      </c>
      <c r="AB55" s="20">
        <f t="shared" si="11"/>
        <v>0.52255353550000005</v>
      </c>
      <c r="AC55" s="52">
        <f>IF(I55="",VLOOKUP(H55,kokku!H:AT,22,FALSE),VLOOKUP(I55,kokku!I:AT,21,FALSE))</f>
        <v>10158322</v>
      </c>
      <c r="AD55" s="25">
        <f t="shared" si="23"/>
        <v>1</v>
      </c>
      <c r="AE55" s="49">
        <f>IF(I55="",VLOOKUP(H55,kokku!H:AT,24,FALSE),VLOOKUP(I55,kokku!I:AT,23,FALSE))</f>
        <v>8000000</v>
      </c>
      <c r="AF55" s="20">
        <f t="shared" si="12"/>
        <v>0.72255353550000001</v>
      </c>
      <c r="AG55" s="52">
        <f>IF(I55="",VLOOKUP(H55,kokku!H:AT,26,FALSE),VLOOKUP(I55,kokku!I:AT,25,FALSE))</f>
        <v>0</v>
      </c>
      <c r="AH55" s="25">
        <f t="shared" si="24"/>
        <v>1</v>
      </c>
      <c r="AI55" s="49">
        <f>IF(I55="",VLOOKUP(H55,kokku!H:AT,28,FALSE),VLOOKUP(I55,kokku!I:AT,27,FALSE))</f>
        <v>8000000</v>
      </c>
      <c r="AJ55" s="20">
        <f t="shared" si="13"/>
        <v>0.92255353550000008</v>
      </c>
      <c r="AK55" s="52">
        <f>IF(I55="",VLOOKUP(H55,kokku!H:AT,30,FALSE),VLOOKUP(I55,kokku!I:AT,29,FALSE))</f>
        <v>0</v>
      </c>
      <c r="AL55" s="25">
        <f t="shared" si="25"/>
        <v>1</v>
      </c>
      <c r="AM55" s="55">
        <f>IF(I55="",VLOOKUP(H55,kokku!H:AT,32,FALSE),VLOOKUP(I55,kokku!I:AT,31,FALSE))</f>
        <v>3097859</v>
      </c>
      <c r="AN55" s="20">
        <f t="shared" si="14"/>
        <v>1.0000000105</v>
      </c>
      <c r="AO55" s="52">
        <f>IF(I55="",VLOOKUP(H55,kokku!H:AT,34,FALSE),VLOOKUP(I55,kokku!I:AT,33,FALSE))</f>
        <v>0</v>
      </c>
      <c r="AP55" s="20">
        <f t="shared" si="15"/>
        <v>1.0000000105</v>
      </c>
      <c r="AQ55" s="29">
        <f t="shared" si="26"/>
        <v>0</v>
      </c>
      <c r="AR55" s="22">
        <f t="shared" si="27"/>
        <v>-0.42000000178813934</v>
      </c>
      <c r="AS55" s="149">
        <f>IF(I55="",VLOOKUP(H55,kokku!H:AT,38,FALSE),VLOOKUP(I55,kokku!I:AT,37,FALSE))</f>
        <v>0</v>
      </c>
      <c r="AT55" s="150">
        <f>IF(I55="",VLOOKUP(H55,kokku!H:AT,39,FALSE),VLOOKUP(I55,kokku!I:AT,38,FALSE))</f>
        <v>0</v>
      </c>
    </row>
    <row r="56" spans="1:46" ht="13.5" x14ac:dyDescent="0.25">
      <c r="A56" s="23" t="s">
        <v>35</v>
      </c>
      <c r="B56" s="23" t="s">
        <v>140</v>
      </c>
      <c r="C56" s="23" t="s">
        <v>185</v>
      </c>
      <c r="D56" s="23" t="s">
        <v>38</v>
      </c>
      <c r="E56" s="23" t="s">
        <v>141</v>
      </c>
      <c r="F56" s="23" t="s">
        <v>206</v>
      </c>
      <c r="G56" s="23" t="s">
        <v>207</v>
      </c>
      <c r="H56" s="23" t="s">
        <v>210</v>
      </c>
      <c r="I56" s="23" t="s">
        <v>211</v>
      </c>
      <c r="J56" s="24">
        <f>IF(I56="",VLOOKUP(H56,kokku!H:AT,3,FALSE),VLOOKUP(I56,kokku!I:AT,2,FALSE))</f>
        <v>12197749</v>
      </c>
      <c r="K56" s="24"/>
      <c r="L56" s="25">
        <f t="shared" si="18"/>
        <v>0</v>
      </c>
      <c r="M56" s="24"/>
      <c r="N56" s="25">
        <f t="shared" si="19"/>
        <v>0</v>
      </c>
      <c r="O56" s="26"/>
      <c r="P56" s="202">
        <f>IF(I56="",VLOOKUP(H56,kokku!H:AT,9,FALSE),VLOOKUP(I56,kokku!I:AT,8,FALSE))</f>
        <v>0</v>
      </c>
      <c r="Q56" s="27">
        <f t="shared" si="20"/>
        <v>0</v>
      </c>
      <c r="R56" s="28"/>
      <c r="S56" s="49">
        <f>IF(I56="",VLOOKUP(H56,kokku!H:AT,12,FALSE),VLOOKUP(I56,kokku!I:AT,11,FALSE))</f>
        <v>0</v>
      </c>
      <c r="T56" s="20">
        <f t="shared" si="9"/>
        <v>0</v>
      </c>
      <c r="U56" s="52">
        <f>IF(I56="",VLOOKUP(H56,kokku!H:AT,14,FALSE),VLOOKUP(I56,kokku!I:AT,13,FALSE))</f>
        <v>5000000</v>
      </c>
      <c r="V56" s="25">
        <f t="shared" si="21"/>
        <v>0.40991169764191737</v>
      </c>
      <c r="W56" s="49">
        <f>IF(I56="",VLOOKUP(H56,kokku!H:AT,16,FALSE),VLOOKUP(I56,kokku!I:AT,15,FALSE))</f>
        <v>2000000</v>
      </c>
      <c r="X56" s="20">
        <f t="shared" si="10"/>
        <v>0.16396467905676695</v>
      </c>
      <c r="Y56" s="52">
        <f>IF(I56="",VLOOKUP(H56,kokku!H:AT,18,FALSE),VLOOKUP(I56,kokku!I:AT,17,FALSE))</f>
        <v>3000000</v>
      </c>
      <c r="Z56" s="25">
        <f t="shared" si="22"/>
        <v>0.65585871622706782</v>
      </c>
      <c r="AA56" s="49">
        <f>IF(I56="",VLOOKUP(H56,kokku!H:AT,20,FALSE),VLOOKUP(I56,kokku!I:AT,19,FALSE))</f>
        <v>4000000</v>
      </c>
      <c r="AB56" s="20">
        <f t="shared" si="11"/>
        <v>0.49189403717030084</v>
      </c>
      <c r="AC56" s="52">
        <f>IF(I56="",VLOOKUP(H56,kokku!H:AT,22,FALSE),VLOOKUP(I56,kokku!I:AT,21,FALSE))</f>
        <v>4000000</v>
      </c>
      <c r="AD56" s="25">
        <f t="shared" si="23"/>
        <v>0.98378807434060167</v>
      </c>
      <c r="AE56" s="49">
        <f>IF(I56="",VLOOKUP(H56,kokku!H:AT,24,FALSE),VLOOKUP(I56,kokku!I:AT,23,FALSE))</f>
        <v>4000000</v>
      </c>
      <c r="AF56" s="20">
        <f t="shared" si="12"/>
        <v>0.81982339528383474</v>
      </c>
      <c r="AG56" s="52">
        <f>IF(I56="",VLOOKUP(H56,kokku!H:AT,26,FALSE),VLOOKUP(I56,kokku!I:AT,25,FALSE))</f>
        <v>197749</v>
      </c>
      <c r="AH56" s="25">
        <f t="shared" si="24"/>
        <v>1</v>
      </c>
      <c r="AI56" s="49">
        <f>IF(I56="",VLOOKUP(H56,kokku!H:AT,28,FALSE),VLOOKUP(I56,kokku!I:AT,27,FALSE))</f>
        <v>2197749</v>
      </c>
      <c r="AJ56" s="20">
        <f t="shared" si="13"/>
        <v>1</v>
      </c>
      <c r="AK56" s="52">
        <f>IF(I56="",VLOOKUP(H56,kokku!H:AT,30,FALSE),VLOOKUP(I56,kokku!I:AT,29,FALSE))</f>
        <v>0</v>
      </c>
      <c r="AL56" s="25">
        <f t="shared" si="25"/>
        <v>1</v>
      </c>
      <c r="AM56" s="55">
        <f>IF(I56="",VLOOKUP(H56,kokku!H:AT,32,FALSE),VLOOKUP(I56,kokku!I:AT,31,FALSE))</f>
        <v>0</v>
      </c>
      <c r="AN56" s="20">
        <f t="shared" si="14"/>
        <v>1</v>
      </c>
      <c r="AO56" s="52">
        <f>IF(I56="",VLOOKUP(H56,kokku!H:AT,34,FALSE),VLOOKUP(I56,kokku!I:AT,33,FALSE))</f>
        <v>0</v>
      </c>
      <c r="AP56" s="20">
        <f t="shared" si="15"/>
        <v>1</v>
      </c>
      <c r="AQ56" s="29">
        <f t="shared" si="26"/>
        <v>0</v>
      </c>
      <c r="AR56" s="22">
        <f t="shared" si="27"/>
        <v>0</v>
      </c>
      <c r="AS56" s="149">
        <f>IF(I56="",VLOOKUP(H56,kokku!H:AT,38,FALSE),VLOOKUP(I56,kokku!I:AT,37,FALSE))</f>
        <v>0</v>
      </c>
      <c r="AT56" s="150">
        <f>IF(I56="",VLOOKUP(H56,kokku!H:AT,39,FALSE),VLOOKUP(I56,kokku!I:AT,38,FALSE))</f>
        <v>0</v>
      </c>
    </row>
    <row r="57" spans="1:46" ht="40.5" x14ac:dyDescent="0.25">
      <c r="A57" s="23" t="s">
        <v>35</v>
      </c>
      <c r="B57" s="23" t="s">
        <v>140</v>
      </c>
      <c r="C57" s="23" t="s">
        <v>185</v>
      </c>
      <c r="D57" s="23" t="s">
        <v>38</v>
      </c>
      <c r="E57" s="23" t="s">
        <v>141</v>
      </c>
      <c r="F57" s="23" t="s">
        <v>206</v>
      </c>
      <c r="G57" s="23" t="s">
        <v>207</v>
      </c>
      <c r="H57" s="23" t="s">
        <v>212</v>
      </c>
      <c r="I57" s="23" t="s">
        <v>213</v>
      </c>
      <c r="J57" s="24">
        <f>IF(I57="",VLOOKUP(H57,kokku!H:AT,3,FALSE),VLOOKUP(I57,kokku!I:AT,2,FALSE))</f>
        <v>35402251</v>
      </c>
      <c r="K57" s="24"/>
      <c r="L57" s="25">
        <f t="shared" si="18"/>
        <v>0</v>
      </c>
      <c r="M57" s="24"/>
      <c r="N57" s="25">
        <f t="shared" si="19"/>
        <v>0</v>
      </c>
      <c r="O57" s="26"/>
      <c r="P57" s="202">
        <f>IF(I57="",VLOOKUP(H57,kokku!H:AT,9,FALSE),VLOOKUP(I57,kokku!I:AT,8,FALSE))</f>
        <v>0</v>
      </c>
      <c r="Q57" s="27">
        <f t="shared" si="20"/>
        <v>0</v>
      </c>
      <c r="R57" s="28"/>
      <c r="S57" s="49">
        <f>IF(I57="",VLOOKUP(H57,kokku!H:AT,12,FALSE),VLOOKUP(I57,kokku!I:AT,11,FALSE))</f>
        <v>0</v>
      </c>
      <c r="T57" s="20">
        <f t="shared" si="9"/>
        <v>0</v>
      </c>
      <c r="U57" s="52">
        <f>IF(I57="",VLOOKUP(H57,kokku!H:AT,14,FALSE),VLOOKUP(I57,kokku!I:AT,13,FALSE))</f>
        <v>0</v>
      </c>
      <c r="V57" s="25">
        <f t="shared" si="21"/>
        <v>0</v>
      </c>
      <c r="W57" s="49">
        <f>IF(I57="",VLOOKUP(H57,kokku!H:AT,16,FALSE),VLOOKUP(I57,kokku!I:AT,15,FALSE))</f>
        <v>0</v>
      </c>
      <c r="X57" s="20">
        <f t="shared" si="10"/>
        <v>0</v>
      </c>
      <c r="Y57" s="52">
        <f>IF(I57="",VLOOKUP(H57,kokku!H:AT,18,FALSE),VLOOKUP(I57,kokku!I:AT,17,FALSE))</f>
        <v>35402251</v>
      </c>
      <c r="Z57" s="25">
        <f t="shared" si="22"/>
        <v>1</v>
      </c>
      <c r="AA57" s="49">
        <f>IF(I57="",VLOOKUP(H57,kokku!H:AT,20,FALSE),VLOOKUP(I57,kokku!I:AT,19,FALSE))</f>
        <v>7000000</v>
      </c>
      <c r="AB57" s="20">
        <f t="shared" si="11"/>
        <v>0.19772753998043796</v>
      </c>
      <c r="AC57" s="52">
        <f>IF(I57="",VLOOKUP(H57,kokku!H:AT,22,FALSE),VLOOKUP(I57,kokku!I:AT,21,FALSE))</f>
        <v>0</v>
      </c>
      <c r="AD57" s="25">
        <f t="shared" si="23"/>
        <v>1</v>
      </c>
      <c r="AE57" s="49">
        <f>IF(I57="",VLOOKUP(H57,kokku!H:AT,24,FALSE),VLOOKUP(I57,kokku!I:AT,23,FALSE))</f>
        <v>14000000</v>
      </c>
      <c r="AF57" s="20">
        <f t="shared" si="12"/>
        <v>0.59318261994131394</v>
      </c>
      <c r="AG57" s="52">
        <f>IF(I57="",VLOOKUP(H57,kokku!H:AT,26,FALSE),VLOOKUP(I57,kokku!I:AT,25,FALSE))</f>
        <v>0</v>
      </c>
      <c r="AH57" s="25">
        <f t="shared" si="24"/>
        <v>1</v>
      </c>
      <c r="AI57" s="49">
        <f>IF(I57="",VLOOKUP(H57,kokku!H:AT,28,FALSE),VLOOKUP(I57,kokku!I:AT,27,FALSE))</f>
        <v>10000000</v>
      </c>
      <c r="AJ57" s="20">
        <f t="shared" si="13"/>
        <v>0.87565053419908245</v>
      </c>
      <c r="AK57" s="52">
        <f>IF(I57="",VLOOKUP(H57,kokku!H:AT,30,FALSE),VLOOKUP(I57,kokku!I:AT,29,FALSE))</f>
        <v>0</v>
      </c>
      <c r="AL57" s="25">
        <f t="shared" si="25"/>
        <v>1</v>
      </c>
      <c r="AM57" s="55">
        <f>IF(I57="",VLOOKUP(H57,kokku!H:AT,32,FALSE),VLOOKUP(I57,kokku!I:AT,31,FALSE))</f>
        <v>4402251</v>
      </c>
      <c r="AN57" s="20">
        <f t="shared" si="14"/>
        <v>1</v>
      </c>
      <c r="AO57" s="52">
        <f>IF(I57="",VLOOKUP(H57,kokku!H:AT,34,FALSE),VLOOKUP(I57,kokku!I:AT,33,FALSE))</f>
        <v>0</v>
      </c>
      <c r="AP57" s="20">
        <f t="shared" si="15"/>
        <v>1</v>
      </c>
      <c r="AQ57" s="29">
        <f t="shared" si="26"/>
        <v>0</v>
      </c>
      <c r="AR57" s="22">
        <f t="shared" si="27"/>
        <v>0</v>
      </c>
      <c r="AS57" s="149" t="str">
        <f>IF(I57="",VLOOKUP(H57,kokku!H:AT,38,FALSE),VLOOKUP(I57,kokku!I:AT,37,FALSE))</f>
        <v>Valemisse tekkis viga kopeerimiset käigus kuidagi veersu AJ. Puudub õigus valemi lahtrit korrigeerida.</v>
      </c>
      <c r="AT57" s="150">
        <f>IF(I57="",VLOOKUP(H57,kokku!H:AT,39,FALSE),VLOOKUP(I57,kokku!I:AT,38,FALSE))</f>
        <v>0</v>
      </c>
    </row>
    <row r="58" spans="1:46" ht="108" x14ac:dyDescent="0.25">
      <c r="A58" s="23" t="s">
        <v>35</v>
      </c>
      <c r="B58" s="23" t="s">
        <v>140</v>
      </c>
      <c r="C58" s="23" t="s">
        <v>185</v>
      </c>
      <c r="D58" s="23" t="s">
        <v>164</v>
      </c>
      <c r="E58" s="23" t="s">
        <v>135</v>
      </c>
      <c r="F58" s="23" t="s">
        <v>215</v>
      </c>
      <c r="G58" s="23" t="s">
        <v>216</v>
      </c>
      <c r="H58" s="23" t="s">
        <v>217</v>
      </c>
      <c r="I58" s="23" t="s">
        <v>218</v>
      </c>
      <c r="J58" s="24">
        <f>IF(I58="",VLOOKUP(H58,kokku!H:AT,3,FALSE),VLOOKUP(I58,kokku!I:AT,2,FALSE))</f>
        <v>159100000</v>
      </c>
      <c r="K58" s="24">
        <v>152492060</v>
      </c>
      <c r="L58" s="25">
        <f t="shared" si="18"/>
        <v>0.95846675047140162</v>
      </c>
      <c r="M58" s="24">
        <v>55501159</v>
      </c>
      <c r="N58" s="25">
        <f t="shared" si="19"/>
        <v>0.34884449402891266</v>
      </c>
      <c r="O58" s="26">
        <v>495617</v>
      </c>
      <c r="P58" s="202">
        <f>IF(I58="",VLOOKUP(H58,kokku!H:AT,9,FALSE),VLOOKUP(I58,kokku!I:AT,8,FALSE))</f>
        <v>0</v>
      </c>
      <c r="Q58" s="27">
        <f t="shared" si="20"/>
        <v>0.95846675047140162</v>
      </c>
      <c r="R58" s="28">
        <v>6005531</v>
      </c>
      <c r="S58" s="49">
        <f>IF(I58="",VLOOKUP(H58,kokku!H:AT,12,FALSE),VLOOKUP(I58,kokku!I:AT,11,FALSE))</f>
        <v>2965931</v>
      </c>
      <c r="T58" s="20">
        <f t="shared" si="9"/>
        <v>0.36748642363293527</v>
      </c>
      <c r="U58" s="52">
        <f>IF(I58="",VLOOKUP(H58,kokku!H:AT,14,FALSE),VLOOKUP(I58,kokku!I:AT,13,FALSE))</f>
        <v>6607940</v>
      </c>
      <c r="V58" s="25">
        <f t="shared" si="21"/>
        <v>1</v>
      </c>
      <c r="W58" s="49">
        <f>IF(I58="",VLOOKUP(H58,kokku!H:AT,16,FALSE),VLOOKUP(I58,kokku!I:AT,15,FALSE))</f>
        <v>5613825</v>
      </c>
      <c r="X58" s="20">
        <f t="shared" si="10"/>
        <v>0.40277130735386552</v>
      </c>
      <c r="Y58" s="52">
        <f>IF(I58="",VLOOKUP(H58,kokku!H:AT,18,FALSE),VLOOKUP(I58,kokku!I:AT,17,FALSE))</f>
        <v>0</v>
      </c>
      <c r="Z58" s="25">
        <f t="shared" si="22"/>
        <v>1</v>
      </c>
      <c r="AA58" s="49">
        <f>IF(I58="",VLOOKUP(H58,kokku!H:AT,20,FALSE),VLOOKUP(I58,kokku!I:AT,19,FALSE))</f>
        <v>31811675</v>
      </c>
      <c r="AB58" s="20">
        <f t="shared" si="11"/>
        <v>0.60271898177247019</v>
      </c>
      <c r="AC58" s="52">
        <f>IF(I58="",VLOOKUP(H58,kokku!H:AT,22,FALSE),VLOOKUP(I58,kokku!I:AT,21,FALSE))</f>
        <v>0</v>
      </c>
      <c r="AD58" s="25">
        <f t="shared" si="23"/>
        <v>1</v>
      </c>
      <c r="AE58" s="49">
        <f>IF(I58="",VLOOKUP(H58,kokku!H:AT,24,FALSE),VLOOKUP(I58,kokku!I:AT,23,FALSE))</f>
        <v>35870000</v>
      </c>
      <c r="AF58" s="20">
        <f t="shared" si="12"/>
        <v>0.82817467001885603</v>
      </c>
      <c r="AG58" s="52">
        <f>IF(I58="",VLOOKUP(H58,kokku!H:AT,26,FALSE),VLOOKUP(I58,kokku!I:AT,25,FALSE))</f>
        <v>0</v>
      </c>
      <c r="AH58" s="25">
        <f t="shared" si="24"/>
        <v>1</v>
      </c>
      <c r="AI58" s="49">
        <f>IF(I58="",VLOOKUP(H58,kokku!H:AT,28,FALSE),VLOOKUP(I58,kokku!I:AT,27,FALSE))</f>
        <v>27337410</v>
      </c>
      <c r="AJ58" s="20">
        <f t="shared" si="13"/>
        <v>1</v>
      </c>
      <c r="AK58" s="52">
        <f>IF(I58="",VLOOKUP(H58,kokku!H:AT,30,FALSE),VLOOKUP(I58,kokku!I:AT,29,FALSE))</f>
        <v>0</v>
      </c>
      <c r="AL58" s="25">
        <f t="shared" si="25"/>
        <v>1</v>
      </c>
      <c r="AM58" s="55">
        <f>IF(I58="",VLOOKUP(H58,kokku!H:AT,32,FALSE),VLOOKUP(I58,kokku!I:AT,31,FALSE))</f>
        <v>0</v>
      </c>
      <c r="AN58" s="20">
        <f t="shared" si="14"/>
        <v>1</v>
      </c>
      <c r="AO58" s="52">
        <f>IF(I58="",VLOOKUP(H58,kokku!H:AT,34,FALSE),VLOOKUP(I58,kokku!I:AT,33,FALSE))</f>
        <v>0</v>
      </c>
      <c r="AP58" s="20">
        <f t="shared" si="15"/>
        <v>1</v>
      </c>
      <c r="AQ58" s="29">
        <f t="shared" si="26"/>
        <v>0</v>
      </c>
      <c r="AR58" s="22">
        <f t="shared" si="27"/>
        <v>0</v>
      </c>
      <c r="AS58" s="149" t="str">
        <f>IF(I58="",VLOOKUP(H58,kokku!H:AT,38,FALSE),VLOOKUP(I58,kokku!I:AT,37,FALSE))</f>
        <v>REARMi tõstega liigub tulevikus Libatse-Nurme (89,25 mln EL toetust) siit REARMI (hetkel jääb sisse, rakenduskava kinniatamise järgselt saab eraldi tõsta)ja koos sellega ka kõik 2026 a. alates tehtavad maksed, sest teised projektid meetmes saavad 2025 lõpetatud. Lisaks väheneb rea eelarve maht tulevikus ka Harku sõlme ehituseks ettenähtud vahendite suunamise läbi REARMi.</v>
      </c>
      <c r="AT58" s="150">
        <f>IF(I58="",VLOOKUP(H58,kokku!H:AT,39,FALSE),VLOOKUP(I58,kokku!I:AT,38,FALSE))</f>
        <v>0</v>
      </c>
    </row>
    <row r="59" spans="1:46" ht="54" x14ac:dyDescent="0.25">
      <c r="A59" s="23" t="s">
        <v>35</v>
      </c>
      <c r="B59" s="23" t="s">
        <v>140</v>
      </c>
      <c r="C59" s="23" t="s">
        <v>185</v>
      </c>
      <c r="D59" s="23" t="s">
        <v>164</v>
      </c>
      <c r="E59" s="23" t="s">
        <v>135</v>
      </c>
      <c r="F59" s="23" t="s">
        <v>215</v>
      </c>
      <c r="G59" s="23" t="s">
        <v>216</v>
      </c>
      <c r="H59" s="23" t="s">
        <v>220</v>
      </c>
      <c r="I59" s="23" t="s">
        <v>221</v>
      </c>
      <c r="J59" s="24">
        <f>IF(I59="",VLOOKUP(H59,kokku!H:AT,3,FALSE),VLOOKUP(I59,kokku!I:AT,2,FALSE))</f>
        <v>342100000</v>
      </c>
      <c r="K59" s="24">
        <v>342100000</v>
      </c>
      <c r="L59" s="25">
        <f t="shared" si="18"/>
        <v>1</v>
      </c>
      <c r="M59" s="24">
        <v>135420483</v>
      </c>
      <c r="N59" s="25">
        <f t="shared" si="19"/>
        <v>0.39585057877813506</v>
      </c>
      <c r="O59" s="26"/>
      <c r="P59" s="202">
        <f>IF(I59="",VLOOKUP(H59,kokku!H:AT,9,FALSE),VLOOKUP(I59,kokku!I:AT,8,FALSE))</f>
        <v>0</v>
      </c>
      <c r="Q59" s="27">
        <f t="shared" si="20"/>
        <v>1</v>
      </c>
      <c r="R59" s="28">
        <v>56066919</v>
      </c>
      <c r="S59" s="49">
        <f>IF(I59="",VLOOKUP(H59,kokku!H:AT,12,FALSE),VLOOKUP(I59,kokku!I:AT,11,FALSE))</f>
        <v>64971298</v>
      </c>
      <c r="T59" s="20">
        <f t="shared" si="9"/>
        <v>0.58576960245542242</v>
      </c>
      <c r="U59" s="52">
        <f>IF(I59="",VLOOKUP(H59,kokku!H:AT,14,FALSE),VLOOKUP(I59,kokku!I:AT,13,FALSE))</f>
        <v>0</v>
      </c>
      <c r="V59" s="25">
        <f t="shared" si="21"/>
        <v>1</v>
      </c>
      <c r="W59" s="49">
        <f>IF(I59="",VLOOKUP(H59,kokku!H:AT,16,FALSE),VLOOKUP(I59,kokku!I:AT,15,FALSE))</f>
        <v>29262429</v>
      </c>
      <c r="X59" s="20">
        <f t="shared" si="10"/>
        <v>0.67130724934229757</v>
      </c>
      <c r="Y59" s="52">
        <f>IF(I59="",VLOOKUP(H59,kokku!H:AT,18,FALSE),VLOOKUP(I59,kokku!I:AT,17,FALSE))</f>
        <v>0</v>
      </c>
      <c r="Z59" s="25">
        <f t="shared" si="22"/>
        <v>1</v>
      </c>
      <c r="AA59" s="49">
        <f>IF(I59="",VLOOKUP(H59,kokku!H:AT,20,FALSE),VLOOKUP(I59,kokku!I:AT,19,FALSE))</f>
        <v>46148269</v>
      </c>
      <c r="AB59" s="20">
        <f t="shared" si="11"/>
        <v>0.80620426483484364</v>
      </c>
      <c r="AC59" s="52">
        <f>IF(I59="",VLOOKUP(H59,kokku!H:AT,22,FALSE),VLOOKUP(I59,kokku!I:AT,21,FALSE))</f>
        <v>0</v>
      </c>
      <c r="AD59" s="25">
        <f t="shared" si="23"/>
        <v>1</v>
      </c>
      <c r="AE59" s="49">
        <f>IF(I59="",VLOOKUP(H59,kokku!H:AT,24,FALSE),VLOOKUP(I59,kokku!I:AT,23,FALSE))</f>
        <v>40374028</v>
      </c>
      <c r="AF59" s="20">
        <f t="shared" si="12"/>
        <v>0.92422247003800062</v>
      </c>
      <c r="AG59" s="52">
        <f>IF(I59="",VLOOKUP(H59,kokku!H:AT,26,FALSE),VLOOKUP(I59,kokku!I:AT,25,FALSE))</f>
        <v>0</v>
      </c>
      <c r="AH59" s="25">
        <f t="shared" si="24"/>
        <v>1</v>
      </c>
      <c r="AI59" s="49">
        <f>IF(I59="",VLOOKUP(H59,kokku!H:AT,28,FALSE),VLOOKUP(I59,kokku!I:AT,27,FALSE))</f>
        <v>18326907</v>
      </c>
      <c r="AJ59" s="20">
        <f t="shared" si="13"/>
        <v>0.97779425314235602</v>
      </c>
      <c r="AK59" s="52">
        <f>IF(I59="",VLOOKUP(H59,kokku!H:AT,30,FALSE),VLOOKUP(I59,kokku!I:AT,29,FALSE))</f>
        <v>0</v>
      </c>
      <c r="AL59" s="25">
        <f t="shared" si="25"/>
        <v>1</v>
      </c>
      <c r="AM59" s="55">
        <f>IF(I59="",VLOOKUP(H59,kokku!H:AT,32,FALSE),VLOOKUP(I59,kokku!I:AT,31,FALSE))</f>
        <v>7596586</v>
      </c>
      <c r="AN59" s="20">
        <f t="shared" si="14"/>
        <v>1</v>
      </c>
      <c r="AO59" s="52">
        <f>IF(I59="",VLOOKUP(H59,kokku!H:AT,34,FALSE),VLOOKUP(I59,kokku!I:AT,33,FALSE))</f>
        <v>0</v>
      </c>
      <c r="AP59" s="20">
        <f t="shared" si="15"/>
        <v>1</v>
      </c>
      <c r="AQ59" s="29">
        <f t="shared" si="26"/>
        <v>0</v>
      </c>
      <c r="AR59" s="22">
        <f t="shared" si="27"/>
        <v>0</v>
      </c>
      <c r="AS59" s="149" t="str">
        <f>IF(I59="",VLOOKUP(H59,kokku!H:AT,38,FALSE),VLOOKUP(I59,kokku!I:AT,37,FALSE))</f>
        <v>Rapla- Lelle 15,5 miljonit EL toetust liigub RRFi rakenduskava muudatuse käigus (hetkel jääb sisse, rakenduskava kinniatamise järgselt saab eraldi tõsta).</v>
      </c>
      <c r="AT59" s="150">
        <f>IF(I59="",VLOOKUP(H59,kokku!H:AT,39,FALSE),VLOOKUP(I59,kokku!I:AT,38,FALSE))</f>
        <v>0</v>
      </c>
    </row>
    <row r="60" spans="1:46" ht="67.5" x14ac:dyDescent="0.25">
      <c r="A60" s="23" t="s">
        <v>35</v>
      </c>
      <c r="B60" s="23" t="s">
        <v>323</v>
      </c>
      <c r="C60" s="23" t="s">
        <v>324</v>
      </c>
      <c r="D60" s="23" t="s">
        <v>164</v>
      </c>
      <c r="E60" s="23" t="s">
        <v>135</v>
      </c>
      <c r="F60" s="23" t="s">
        <v>331</v>
      </c>
      <c r="G60" s="23" t="s">
        <v>332</v>
      </c>
      <c r="H60" s="23" t="s">
        <v>333</v>
      </c>
      <c r="I60" s="23" t="s">
        <v>334</v>
      </c>
      <c r="J60" s="43">
        <f>IF(I60="",VLOOKUP(H60,kokku!H:AT,3,FALSE),VLOOKUP(I60,kokku!I:AT,2,FALSE))</f>
        <v>17696732</v>
      </c>
      <c r="K60" s="24">
        <v>10000000</v>
      </c>
      <c r="L60" s="25">
        <f t="shared" si="18"/>
        <v>0.56507608297396383</v>
      </c>
      <c r="M60" s="24">
        <v>546190</v>
      </c>
      <c r="N60" s="25">
        <f t="shared" si="19"/>
        <v>3.0863890575954928E-2</v>
      </c>
      <c r="O60" s="26">
        <v>129030</v>
      </c>
      <c r="P60" s="202">
        <f>IF(I60="",VLOOKUP(H60,kokku!H:AT,9,FALSE),VLOOKUP(I60,kokku!I:AT,8,FALSE))</f>
        <v>0</v>
      </c>
      <c r="Q60" s="27">
        <f t="shared" si="20"/>
        <v>0.56507608297396383</v>
      </c>
      <c r="R60" s="28">
        <v>7215145</v>
      </c>
      <c r="S60" s="49">
        <f>IF(I60="",VLOOKUP(H60,kokku!H:AT,12,FALSE),VLOOKUP(I60,kokku!I:AT,11,FALSE))</f>
        <v>3000000</v>
      </c>
      <c r="T60" s="20">
        <f t="shared" si="9"/>
        <v>0.20038671546814407</v>
      </c>
      <c r="U60" s="52">
        <f>IF(I60="",VLOOKUP(H60,kokku!H:AT,14,FALSE),VLOOKUP(I60,kokku!I:AT,13,FALSE))</f>
        <v>7696732</v>
      </c>
      <c r="V60" s="25">
        <f t="shared" si="21"/>
        <v>1</v>
      </c>
      <c r="W60" s="49">
        <f>IF(I60="",VLOOKUP(H60,kokku!H:AT,16,FALSE),VLOOKUP(I60,kokku!I:AT,15,FALSE))</f>
        <v>2000000</v>
      </c>
      <c r="X60" s="20">
        <f t="shared" si="10"/>
        <v>0.31340193206293682</v>
      </c>
      <c r="Y60" s="52">
        <f>IF(I60="",VLOOKUP(H60,kokku!H:AT,18,FALSE),VLOOKUP(I60,kokku!I:AT,17,FALSE))</f>
        <v>0</v>
      </c>
      <c r="Z60" s="25">
        <f t="shared" si="22"/>
        <v>1</v>
      </c>
      <c r="AA60" s="49">
        <f>IF(I60="",VLOOKUP(H60,kokku!H:AT,20,FALSE),VLOOKUP(I60,kokku!I:AT,19,FALSE))</f>
        <v>4021512</v>
      </c>
      <c r="AB60" s="20">
        <f t="shared" si="11"/>
        <v>0.5406479569222159</v>
      </c>
      <c r="AC60" s="52">
        <f>IF(I60="",VLOOKUP(H60,kokku!H:AT,22,FALSE),VLOOKUP(I60,kokku!I:AT,21,FALSE))</f>
        <v>-500000</v>
      </c>
      <c r="AD60" s="25">
        <f t="shared" si="23"/>
        <v>0.97174619585130184</v>
      </c>
      <c r="AE60" s="49">
        <f>IF(I60="",VLOOKUP(H60,kokku!H:AT,24,FALSE),VLOOKUP(I60,kokku!I:AT,23,FALSE))</f>
        <v>6000000</v>
      </c>
      <c r="AF60" s="20">
        <f t="shared" si="12"/>
        <v>0.87969360670659424</v>
      </c>
      <c r="AG60" s="52">
        <f>IF(I60="",VLOOKUP(H60,kokku!H:AT,26,FALSE),VLOOKUP(I60,kokku!I:AT,25,FALSE))</f>
        <v>500000</v>
      </c>
      <c r="AH60" s="25">
        <f t="shared" si="24"/>
        <v>1</v>
      </c>
      <c r="AI60" s="49">
        <f>IF(I60="",VLOOKUP(H60,kokku!H:AT,28,FALSE),VLOOKUP(I60,kokku!I:AT,27,FALSE))</f>
        <v>2129030</v>
      </c>
      <c r="AJ60" s="20">
        <f t="shared" si="13"/>
        <v>1</v>
      </c>
      <c r="AK60" s="52">
        <f>IF(I60="",VLOOKUP(H60,kokku!H:AT,30,FALSE),VLOOKUP(I60,kokku!I:AT,29,FALSE))</f>
        <v>0</v>
      </c>
      <c r="AL60" s="25">
        <f t="shared" si="25"/>
        <v>1</v>
      </c>
      <c r="AM60" s="55">
        <f>IF(I60="",VLOOKUP(H60,kokku!H:AT,32,FALSE),VLOOKUP(I60,kokku!I:AT,31,FALSE))</f>
        <v>0</v>
      </c>
      <c r="AN60" s="20">
        <f t="shared" si="14"/>
        <v>1</v>
      </c>
      <c r="AO60" s="52">
        <f>IF(I60="",VLOOKUP(H60,kokku!H:AT,34,FALSE),VLOOKUP(I60,kokku!I:AT,33,FALSE))</f>
        <v>0</v>
      </c>
      <c r="AP60" s="20">
        <f t="shared" si="15"/>
        <v>1</v>
      </c>
      <c r="AQ60" s="29">
        <f t="shared" si="26"/>
        <v>0</v>
      </c>
      <c r="AR60" s="22">
        <f t="shared" si="27"/>
        <v>0</v>
      </c>
      <c r="AS60" s="149" t="str">
        <f>IF(I60="",VLOOKUP(H60,kokku!H:AT,38,FALSE),VLOOKUP(I60,kokku!I:AT,37,FALSE))</f>
        <v>II vooru tulemused selguvad 2026, võimaliku projektide äralangemise korral määrusesse sisse kirjutatud reservprojektide rahastamise markeerimiseks ajutine kohustuste vähenemine 2027</v>
      </c>
      <c r="AT60" s="150">
        <f>IF(I60="",VLOOKUP(H60,kokku!H:AT,39,FALSE),VLOOKUP(I60,kokku!I:AT,38,FALSE))</f>
        <v>0</v>
      </c>
    </row>
    <row r="61" spans="1:46" ht="337.5" x14ac:dyDescent="0.25">
      <c r="A61" s="23" t="s">
        <v>35</v>
      </c>
      <c r="B61" s="23" t="s">
        <v>381</v>
      </c>
      <c r="C61" s="23" t="s">
        <v>295</v>
      </c>
      <c r="D61" s="23" t="s">
        <v>38</v>
      </c>
      <c r="E61" s="23" t="s">
        <v>55</v>
      </c>
      <c r="F61" s="23" t="s">
        <v>386</v>
      </c>
      <c r="G61" s="23" t="s">
        <v>387</v>
      </c>
      <c r="H61" s="23" t="s">
        <v>388</v>
      </c>
      <c r="I61" s="23" t="s">
        <v>389</v>
      </c>
      <c r="J61" s="24">
        <f>IF(I61="",VLOOKUP(H61,kokku!H:AT,3,FALSE),VLOOKUP(I61,kokku!I:AT,2,FALSE))</f>
        <v>60900000</v>
      </c>
      <c r="K61" s="24">
        <v>46547637</v>
      </c>
      <c r="L61" s="25">
        <f t="shared" si="18"/>
        <v>0.76432901477832516</v>
      </c>
      <c r="M61" s="24">
        <v>2844475</v>
      </c>
      <c r="N61" s="25">
        <f t="shared" si="19"/>
        <v>4.6707307060755335E-2</v>
      </c>
      <c r="O61" s="26">
        <v>356302</v>
      </c>
      <c r="P61" s="202">
        <f>IF(I61="",VLOOKUP(H61,kokku!H:AT,9,FALSE),VLOOKUP(I61,kokku!I:AT,8,FALSE))</f>
        <v>1750000</v>
      </c>
      <c r="Q61" s="27">
        <f t="shared" si="20"/>
        <v>0.79306464696223322</v>
      </c>
      <c r="R61" s="28">
        <v>3848304</v>
      </c>
      <c r="S61" s="49">
        <f>IF(I61="",VLOOKUP(H61,kokku!H:AT,12,FALSE),VLOOKUP(I61,kokku!I:AT,11,FALSE))</f>
        <v>3675451</v>
      </c>
      <c r="T61" s="20">
        <f t="shared" si="9"/>
        <v>0.10705954022988506</v>
      </c>
      <c r="U61" s="52">
        <f>IF(I61="",VLOOKUP(H61,kokku!H:AT,14,FALSE),VLOOKUP(I61,kokku!I:AT,13,FALSE))</f>
        <v>0</v>
      </c>
      <c r="V61" s="25">
        <f t="shared" si="21"/>
        <v>0.79306464696223322</v>
      </c>
      <c r="W61" s="49">
        <f>IF(I61="",VLOOKUP(H61,kokku!H:AT,16,FALSE),VLOOKUP(I61,kokku!I:AT,15,FALSE))</f>
        <v>6492259</v>
      </c>
      <c r="X61" s="20">
        <f t="shared" si="10"/>
        <v>0.21366477832512315</v>
      </c>
      <c r="Y61" s="52">
        <f>IF(I61="",VLOOKUP(H61,kokku!H:AT,18,FALSE),VLOOKUP(I61,kokku!I:AT,17,FALSE))</f>
        <v>6301181.5</v>
      </c>
      <c r="Z61" s="25">
        <f t="shared" si="22"/>
        <v>0.89653232348111656</v>
      </c>
      <c r="AA61" s="49">
        <f>IF(I61="",VLOOKUP(H61,kokku!H:AT,20,FALSE),VLOOKUP(I61,kokku!I:AT,19,FALSE))</f>
        <v>9939559</v>
      </c>
      <c r="AB61" s="20">
        <f t="shared" si="11"/>
        <v>0.37687592775041051</v>
      </c>
      <c r="AC61" s="52">
        <f>IF(I61="",VLOOKUP(H61,kokku!H:AT,22,FALSE),VLOOKUP(I61,kokku!I:AT,21,FALSE))</f>
        <v>6301181.5</v>
      </c>
      <c r="AD61" s="25">
        <f t="shared" si="23"/>
        <v>1</v>
      </c>
      <c r="AE61" s="49">
        <f>IF(I61="",VLOOKUP(H61,kokku!H:AT,24,FALSE),VLOOKUP(I61,kokku!I:AT,23,FALSE))</f>
        <v>20210571</v>
      </c>
      <c r="AF61" s="20">
        <f t="shared" si="12"/>
        <v>0.70874080459770117</v>
      </c>
      <c r="AG61" s="52">
        <f>IF(I61="",VLOOKUP(H61,kokku!H:AT,26,FALSE),VLOOKUP(I61,kokku!I:AT,25,FALSE))</f>
        <v>0</v>
      </c>
      <c r="AH61" s="25">
        <f t="shared" si="24"/>
        <v>1</v>
      </c>
      <c r="AI61" s="49">
        <f>IF(I61="",VLOOKUP(H61,kokku!H:AT,28,FALSE),VLOOKUP(I61,kokku!I:AT,27,FALSE))</f>
        <v>12612000</v>
      </c>
      <c r="AJ61" s="20">
        <f t="shared" si="13"/>
        <v>0.91583440065681443</v>
      </c>
      <c r="AK61" s="52">
        <f>IF(I61="",VLOOKUP(H61,kokku!H:AT,30,FALSE),VLOOKUP(I61,kokku!I:AT,29,FALSE))</f>
        <v>0</v>
      </c>
      <c r="AL61" s="25">
        <f t="shared" si="25"/>
        <v>1</v>
      </c>
      <c r="AM61" s="55">
        <f>IF(I61="",VLOOKUP(H61,kokku!H:AT,32,FALSE),VLOOKUP(I61,kokku!I:AT,31,FALSE))</f>
        <v>5125685</v>
      </c>
      <c r="AN61" s="20">
        <f t="shared" si="14"/>
        <v>1</v>
      </c>
      <c r="AO61" s="52">
        <f>IF(I61="",VLOOKUP(H61,kokku!H:AT,34,FALSE),VLOOKUP(I61,kokku!I:AT,33,FALSE))</f>
        <v>0</v>
      </c>
      <c r="AP61" s="20">
        <f t="shared" si="15"/>
        <v>1</v>
      </c>
      <c r="AQ61" s="29">
        <f t="shared" si="26"/>
        <v>0</v>
      </c>
      <c r="AR61" s="22">
        <f t="shared" si="27"/>
        <v>0</v>
      </c>
      <c r="AS61" s="149" t="str">
        <f>IF(I61="",VLOOKUP(H61,kokku!H:AT,38,FALSE),VLOOKUP(I61,kokku!I:AT,37,FALSE))</f>
        <v>TEHIKu ja SKA IT projekti eelarve suurendamiseks TAT käskkirja muudatus allkirjastatud 01.07.2025. Toetatud eluaseme projektide rakendamine plaanipärane, käimas projekteerimiste ettevalmistused ja ehitushangeteni jõutakse 2026; kokku 12 projekti, abikõlblikkuse periood erinev. Erihoolekandeasutuste reorganiseerimise 6 projekti rakendamine plaanipärane; sõltuvalt projektist on töös kas detailplaneeringu kinnitamine, projekteerimine (sh eskiiside muudatused) või on jõutud projekteerimis- ja ehitushanke või ehitushange avaldamiseni. Kohustused on üles võtmata heaolutehnoloogiate TATiga (avatud voor); määrus kinnitamata ja sõltub osaliselt ESF+ meetme 4.9.1 kaudu rahastatavast heaolutehnoloogiate arendusprogrammist (hanke võitja välja valitud, aga risk on vaidlustamiseks); I voor planeeritud juuni 2026 ja II voor 2027; rakse prognoosida palju kohustusi I vooruga üles võetakse, seega jagatud kahe vooru vahel võrdselt. Kõikidel meetme taristuprojektidel esimese makse eelduseks kliimakindluse hinnang, sh taristuprojektide maksed suurenevad projekti lõpus kui jõutakse ehitustöödeni.</v>
      </c>
      <c r="AT61" s="150">
        <f>IF(I61="",VLOOKUP(H61,kokku!H:AT,39,FALSE),VLOOKUP(I61,kokku!I:AT,38,FALSE))</f>
        <v>0</v>
      </c>
    </row>
    <row r="62" spans="1:46" ht="135" x14ac:dyDescent="0.25">
      <c r="A62" s="23" t="s">
        <v>35</v>
      </c>
      <c r="B62" s="23" t="s">
        <v>381</v>
      </c>
      <c r="C62" s="23" t="s">
        <v>295</v>
      </c>
      <c r="D62" s="23" t="s">
        <v>38</v>
      </c>
      <c r="E62" s="23" t="s">
        <v>55</v>
      </c>
      <c r="F62" s="23" t="s">
        <v>386</v>
      </c>
      <c r="G62" s="23" t="s">
        <v>387</v>
      </c>
      <c r="H62" s="23" t="s">
        <v>391</v>
      </c>
      <c r="I62" s="23" t="s">
        <v>392</v>
      </c>
      <c r="J62" s="24">
        <f>IF(I62="",VLOOKUP(H62,kokku!H:AT,3,FALSE),VLOOKUP(I62,kokku!I:AT,2,FALSE))</f>
        <v>6700000</v>
      </c>
      <c r="K62" s="24">
        <v>4200000</v>
      </c>
      <c r="L62" s="25">
        <f t="shared" si="18"/>
        <v>0.62686567164179108</v>
      </c>
      <c r="M62" s="24"/>
      <c r="N62" s="25">
        <f t="shared" si="19"/>
        <v>0</v>
      </c>
      <c r="O62" s="26"/>
      <c r="P62" s="202">
        <f>IF(I62="",VLOOKUP(H62,kokku!H:AT,9,FALSE),VLOOKUP(I62,kokku!I:AT,8,FALSE))</f>
        <v>2500000</v>
      </c>
      <c r="Q62" s="27">
        <f t="shared" si="20"/>
        <v>1</v>
      </c>
      <c r="R62" s="28"/>
      <c r="S62" s="49">
        <f>IF(I62="",VLOOKUP(H62,kokku!H:AT,12,FALSE),VLOOKUP(I62,kokku!I:AT,11,FALSE))</f>
        <v>0</v>
      </c>
      <c r="T62" s="20">
        <f t="shared" si="9"/>
        <v>0</v>
      </c>
      <c r="U62" s="52">
        <f>IF(I62="",VLOOKUP(H62,kokku!H:AT,14,FALSE),VLOOKUP(I62,kokku!I:AT,13,FALSE))</f>
        <v>0</v>
      </c>
      <c r="V62" s="25">
        <f t="shared" si="21"/>
        <v>1</v>
      </c>
      <c r="W62" s="49">
        <f>IF(I62="",VLOOKUP(H62,kokku!H:AT,16,FALSE),VLOOKUP(I62,kokku!I:AT,15,FALSE))</f>
        <v>92400</v>
      </c>
      <c r="X62" s="20">
        <f t="shared" si="10"/>
        <v>1.3791044776119404E-2</v>
      </c>
      <c r="Y62" s="52">
        <f>IF(I62="",VLOOKUP(H62,kokku!H:AT,18,FALSE),VLOOKUP(I62,kokku!I:AT,17,FALSE))</f>
        <v>0</v>
      </c>
      <c r="Z62" s="25">
        <f t="shared" si="22"/>
        <v>1</v>
      </c>
      <c r="AA62" s="49">
        <f>IF(I62="",VLOOKUP(H62,kokku!H:AT,20,FALSE),VLOOKUP(I62,kokku!I:AT,19,FALSE))</f>
        <v>889858</v>
      </c>
      <c r="AB62" s="20">
        <f t="shared" si="11"/>
        <v>0.14660567164179106</v>
      </c>
      <c r="AC62" s="52">
        <f>IF(I62="",VLOOKUP(H62,kokku!H:AT,22,FALSE),VLOOKUP(I62,kokku!I:AT,21,FALSE))</f>
        <v>0</v>
      </c>
      <c r="AD62" s="25">
        <f t="shared" si="23"/>
        <v>1</v>
      </c>
      <c r="AE62" s="49">
        <f>IF(I62="",VLOOKUP(H62,kokku!H:AT,24,FALSE),VLOOKUP(I62,kokku!I:AT,23,FALSE))</f>
        <v>3201118</v>
      </c>
      <c r="AF62" s="20">
        <f t="shared" si="12"/>
        <v>0.62438447761194027</v>
      </c>
      <c r="AG62" s="52">
        <f>IF(I62="",VLOOKUP(H62,kokku!H:AT,26,FALSE),VLOOKUP(I62,kokku!I:AT,25,FALSE))</f>
        <v>0</v>
      </c>
      <c r="AH62" s="25">
        <f t="shared" si="24"/>
        <v>1</v>
      </c>
      <c r="AI62" s="49">
        <f>IF(I62="",VLOOKUP(H62,kokku!H:AT,28,FALSE),VLOOKUP(I62,kokku!I:AT,27,FALSE))</f>
        <v>2213500</v>
      </c>
      <c r="AJ62" s="20">
        <f t="shared" si="13"/>
        <v>0.95475761194029851</v>
      </c>
      <c r="AK62" s="52">
        <f>IF(I62="",VLOOKUP(H62,kokku!H:AT,30,FALSE),VLOOKUP(I62,kokku!I:AT,29,FALSE))</f>
        <v>0</v>
      </c>
      <c r="AL62" s="25">
        <f t="shared" si="25"/>
        <v>1</v>
      </c>
      <c r="AM62" s="55">
        <f>IF(I62="",VLOOKUP(H62,kokku!H:AT,32,FALSE),VLOOKUP(I62,kokku!I:AT,31,FALSE))</f>
        <v>303124</v>
      </c>
      <c r="AN62" s="20">
        <f t="shared" si="14"/>
        <v>1</v>
      </c>
      <c r="AO62" s="52">
        <f>IF(I62="",VLOOKUP(H62,kokku!H:AT,34,FALSE),VLOOKUP(I62,kokku!I:AT,33,FALSE))</f>
        <v>0</v>
      </c>
      <c r="AP62" s="20">
        <f t="shared" si="15"/>
        <v>1</v>
      </c>
      <c r="AQ62" s="29">
        <f t="shared" si="26"/>
        <v>0</v>
      </c>
      <c r="AR62" s="22">
        <f t="shared" si="27"/>
        <v>0</v>
      </c>
      <c r="AS62" s="149" t="str">
        <f>IF(I62="",VLOOKUP(H62,kokku!H:AT,38,FALSE),VLOOKUP(I62,kokku!I:AT,37,FALSE))</f>
        <v>Asendushoolduse taotlusvoor 07.07-11.09.2025, kohustuste ülesvõtmine 2025 lõpuks. KLAT peremajade projekti väljakutseks on Tallinnas sobiva kinnistu leidmine ja Tallinna linna seisukohad, alternatiivina kaalutakse erakinnistu ostmist, millel on ehitusõigus olemas. Hetkel rakendamine plaanipärane. Esimese makse eelduseks kliimakindluse hinnang. Taristuprojektid, maksed suurenevad kui jõutakse ehitustöödeni.</v>
      </c>
      <c r="AT62" s="150">
        <f>IF(I62="",VLOOKUP(H62,kokku!H:AT,39,FALSE),VLOOKUP(I62,kokku!I:AT,38,FALSE))</f>
        <v>0</v>
      </c>
    </row>
    <row r="63" spans="1:46" ht="162" x14ac:dyDescent="0.25">
      <c r="A63" s="23" t="s">
        <v>35</v>
      </c>
      <c r="B63" s="23" t="s">
        <v>381</v>
      </c>
      <c r="C63" s="23" t="s">
        <v>382</v>
      </c>
      <c r="D63" s="23" t="s">
        <v>38</v>
      </c>
      <c r="E63" s="23" t="s">
        <v>55</v>
      </c>
      <c r="F63" s="23" t="s">
        <v>386</v>
      </c>
      <c r="G63" s="23" t="s">
        <v>387</v>
      </c>
      <c r="H63" s="23" t="s">
        <v>383</v>
      </c>
      <c r="I63" s="23" t="s">
        <v>394</v>
      </c>
      <c r="J63" s="24">
        <f>IF(I63="",VLOOKUP(H63,kokku!H:AT,3,FALSE),VLOOKUP(I63,kokku!I:AT,2,FALSE))</f>
        <v>28000000</v>
      </c>
      <c r="K63" s="24">
        <v>28000000</v>
      </c>
      <c r="L63" s="25">
        <f t="shared" si="18"/>
        <v>1</v>
      </c>
      <c r="M63" s="24">
        <v>262761</v>
      </c>
      <c r="N63" s="25">
        <f t="shared" si="19"/>
        <v>9.3843214285714294E-3</v>
      </c>
      <c r="O63" s="26">
        <v>233</v>
      </c>
      <c r="P63" s="202">
        <f>IF(I63="",VLOOKUP(H63,kokku!H:AT,9,FALSE),VLOOKUP(I63,kokku!I:AT,8,FALSE))</f>
        <v>0</v>
      </c>
      <c r="Q63" s="27">
        <f t="shared" si="20"/>
        <v>1</v>
      </c>
      <c r="R63" s="28">
        <v>351567</v>
      </c>
      <c r="S63" s="49">
        <f>IF(I63="",VLOOKUP(H63,kokku!H:AT,12,FALSE),VLOOKUP(I63,kokku!I:AT,11,FALSE))</f>
        <v>145353</v>
      </c>
      <c r="T63" s="20">
        <f t="shared" si="9"/>
        <v>1.45755E-2</v>
      </c>
      <c r="U63" s="52">
        <f>IF(I63="",VLOOKUP(H63,kokku!H:AT,14,FALSE),VLOOKUP(I63,kokku!I:AT,13,FALSE))</f>
        <v>0</v>
      </c>
      <c r="V63" s="25">
        <f t="shared" si="21"/>
        <v>1</v>
      </c>
      <c r="W63" s="49">
        <f>IF(I63="",VLOOKUP(H63,kokku!H:AT,16,FALSE),VLOOKUP(I63,kokku!I:AT,15,FALSE))</f>
        <v>247963</v>
      </c>
      <c r="X63" s="20">
        <f t="shared" si="10"/>
        <v>2.343132142857143E-2</v>
      </c>
      <c r="Y63" s="52">
        <f>IF(I63="",VLOOKUP(H63,kokku!H:AT,18,FALSE),VLOOKUP(I63,kokku!I:AT,17,FALSE))</f>
        <v>0</v>
      </c>
      <c r="Z63" s="25">
        <f t="shared" si="22"/>
        <v>1</v>
      </c>
      <c r="AA63" s="49">
        <f>IF(I63="",VLOOKUP(H63,kokku!H:AT,20,FALSE),VLOOKUP(I63,kokku!I:AT,19,FALSE))</f>
        <v>2288869</v>
      </c>
      <c r="AB63" s="20">
        <f t="shared" si="11"/>
        <v>0.10517664285714286</v>
      </c>
      <c r="AC63" s="52">
        <f>IF(I63="",VLOOKUP(H63,kokku!H:AT,22,FALSE),VLOOKUP(I63,kokku!I:AT,21,FALSE))</f>
        <v>0</v>
      </c>
      <c r="AD63" s="25">
        <f t="shared" si="23"/>
        <v>1</v>
      </c>
      <c r="AE63" s="49">
        <f>IF(I63="",VLOOKUP(H63,kokku!H:AT,24,FALSE),VLOOKUP(I63,kokku!I:AT,23,FALSE))</f>
        <v>10597798</v>
      </c>
      <c r="AF63" s="20">
        <f t="shared" si="12"/>
        <v>0.48366942857142858</v>
      </c>
      <c r="AG63" s="52">
        <f>IF(I63="",VLOOKUP(H63,kokku!H:AT,26,FALSE),VLOOKUP(I63,kokku!I:AT,25,FALSE))</f>
        <v>0</v>
      </c>
      <c r="AH63" s="25">
        <f t="shared" si="24"/>
        <v>1</v>
      </c>
      <c r="AI63" s="49">
        <f>IF(I63="",VLOOKUP(H63,kokku!H:AT,28,FALSE),VLOOKUP(I63,kokku!I:AT,27,FALSE))</f>
        <v>13593112</v>
      </c>
      <c r="AJ63" s="20">
        <f t="shared" si="13"/>
        <v>0.96913771428571427</v>
      </c>
      <c r="AK63" s="52">
        <f>IF(I63="",VLOOKUP(H63,kokku!H:AT,30,FALSE),VLOOKUP(I63,kokku!I:AT,29,FALSE))</f>
        <v>0</v>
      </c>
      <c r="AL63" s="25">
        <f t="shared" si="25"/>
        <v>1</v>
      </c>
      <c r="AM63" s="55">
        <f>IF(I63="",VLOOKUP(H63,kokku!H:AT,32,FALSE),VLOOKUP(I63,kokku!I:AT,31,FALSE))</f>
        <v>864144.33</v>
      </c>
      <c r="AN63" s="20">
        <f t="shared" si="14"/>
        <v>1.0000000117857142</v>
      </c>
      <c r="AO63" s="52">
        <f>IF(I63="",VLOOKUP(H63,kokku!H:AT,34,FALSE),VLOOKUP(I63,kokku!I:AT,33,FALSE))</f>
        <v>0</v>
      </c>
      <c r="AP63" s="20">
        <f t="shared" si="15"/>
        <v>1.0000000117857142</v>
      </c>
      <c r="AQ63" s="29">
        <f t="shared" si="26"/>
        <v>0</v>
      </c>
      <c r="AR63" s="22">
        <f t="shared" si="27"/>
        <v>-0.32999999995809048</v>
      </c>
      <c r="AS63" s="149" t="str">
        <f>IF(I63="",VLOOKUP(H63,kokku!H:AT,38,FALSE),VLOOKUP(I63,kokku!I:AT,37,FALSE))</f>
        <v>Taristuprojektid, maksed suurenevad kui jõutakse ehitustöödeni. Kuressaare haigla projekteerimistööd on ajakavas, E-korpuse ehitushange 2025 II poolaastal. Narva haigla projekti on vaja 2 aastat pikendada: esimese projekteerimishanke pakkumused ületasid eeldatavat maksumust, korrigeeritud kordushange vaidlustati, lepingu sai sõlmida 8 kuud hiljem. Lisaks esmane projekteerija poolt koostatud ehitusmaksumuse hinnang ületab projekti eelarvet, kaalutakse mahu mõningast vähendamist.</v>
      </c>
      <c r="AT63" s="150">
        <f>IF(I63="",VLOOKUP(H63,kokku!H:AT,39,FALSE),VLOOKUP(I63,kokku!I:AT,38,FALSE))</f>
        <v>0</v>
      </c>
    </row>
    <row r="64" spans="1:46" ht="121.5" x14ac:dyDescent="0.25">
      <c r="A64" s="23" t="s">
        <v>35</v>
      </c>
      <c r="B64" s="23" t="s">
        <v>381</v>
      </c>
      <c r="C64" s="23" t="s">
        <v>295</v>
      </c>
      <c r="D64" s="23" t="s">
        <v>54</v>
      </c>
      <c r="E64" s="23" t="s">
        <v>55</v>
      </c>
      <c r="F64" s="23" t="s">
        <v>396</v>
      </c>
      <c r="G64" s="23" t="s">
        <v>397</v>
      </c>
      <c r="H64" s="23" t="s">
        <v>398</v>
      </c>
      <c r="I64" s="23" t="s">
        <v>399</v>
      </c>
      <c r="J64" s="24">
        <f>IF(I64="",VLOOKUP(H64,kokku!H:AT,3,FALSE),VLOOKUP(I64,kokku!I:AT,2,FALSE))</f>
        <v>15612147</v>
      </c>
      <c r="K64" s="24">
        <v>15612147</v>
      </c>
      <c r="L64" s="25">
        <f t="shared" si="18"/>
        <v>1</v>
      </c>
      <c r="M64" s="24">
        <v>2741679</v>
      </c>
      <c r="N64" s="25">
        <f t="shared" si="19"/>
        <v>0.17561191295470124</v>
      </c>
      <c r="O64" s="26"/>
      <c r="P64" s="202">
        <f>IF(I64="",VLOOKUP(H64,kokku!H:AT,9,FALSE),VLOOKUP(I64,kokku!I:AT,8,FALSE))</f>
        <v>0</v>
      </c>
      <c r="Q64" s="27">
        <f t="shared" si="20"/>
        <v>1</v>
      </c>
      <c r="R64" s="28">
        <v>1505700</v>
      </c>
      <c r="S64" s="49">
        <f>IF(I64="",VLOOKUP(H64,kokku!H:AT,12,FALSE),VLOOKUP(I64,kokku!I:AT,11,FALSE))</f>
        <v>1645007</v>
      </c>
      <c r="T64" s="20">
        <f t="shared" si="9"/>
        <v>0.28097903510644628</v>
      </c>
      <c r="U64" s="52">
        <f>IF(I64="",VLOOKUP(H64,kokku!H:AT,14,FALSE),VLOOKUP(I64,kokku!I:AT,13,FALSE))</f>
        <v>0</v>
      </c>
      <c r="V64" s="25">
        <f t="shared" si="21"/>
        <v>1</v>
      </c>
      <c r="W64" s="49">
        <f>IF(I64="",VLOOKUP(H64,kokku!H:AT,16,FALSE),VLOOKUP(I64,kokku!I:AT,15,FALSE))</f>
        <v>1150070</v>
      </c>
      <c r="X64" s="20">
        <f t="shared" si="10"/>
        <v>0.35464411140889207</v>
      </c>
      <c r="Y64" s="52">
        <f>IF(I64="",VLOOKUP(H64,kokku!H:AT,18,FALSE),VLOOKUP(I64,kokku!I:AT,17,FALSE))</f>
        <v>0</v>
      </c>
      <c r="Z64" s="25">
        <f t="shared" si="22"/>
        <v>1</v>
      </c>
      <c r="AA64" s="49">
        <f>IF(I64="",VLOOKUP(H64,kokku!H:AT,20,FALSE),VLOOKUP(I64,kokku!I:AT,19,FALSE))</f>
        <v>2380891</v>
      </c>
      <c r="AB64" s="20">
        <f t="shared" si="11"/>
        <v>0.50714658272177426</v>
      </c>
      <c r="AC64" s="52">
        <f>IF(I64="",VLOOKUP(H64,kokku!H:AT,22,FALSE),VLOOKUP(I64,kokku!I:AT,21,FALSE))</f>
        <v>0</v>
      </c>
      <c r="AD64" s="25">
        <f t="shared" si="23"/>
        <v>1</v>
      </c>
      <c r="AE64" s="49">
        <f>IF(I64="",VLOOKUP(H64,kokku!H:AT,24,FALSE),VLOOKUP(I64,kokku!I:AT,23,FALSE))</f>
        <v>3356098</v>
      </c>
      <c r="AF64" s="20">
        <f t="shared" si="12"/>
        <v>0.72211368494032246</v>
      </c>
      <c r="AG64" s="52">
        <f>IF(I64="",VLOOKUP(H64,kokku!H:AT,26,FALSE),VLOOKUP(I64,kokku!I:AT,25,FALSE))</f>
        <v>0</v>
      </c>
      <c r="AH64" s="25">
        <f t="shared" si="24"/>
        <v>1</v>
      </c>
      <c r="AI64" s="49">
        <f>IF(I64="",VLOOKUP(H64,kokku!H:AT,28,FALSE),VLOOKUP(I64,kokku!I:AT,27,FALSE))</f>
        <v>4338402</v>
      </c>
      <c r="AJ64" s="20">
        <f t="shared" si="13"/>
        <v>1</v>
      </c>
      <c r="AK64" s="52">
        <f>IF(I64="",VLOOKUP(H64,kokku!H:AT,30,FALSE),VLOOKUP(I64,kokku!I:AT,29,FALSE))</f>
        <v>0</v>
      </c>
      <c r="AL64" s="25">
        <f t="shared" si="25"/>
        <v>1</v>
      </c>
      <c r="AM64" s="55">
        <f>IF(I64="",VLOOKUP(H64,kokku!H:AT,32,FALSE),VLOOKUP(I64,kokku!I:AT,31,FALSE))</f>
        <v>0</v>
      </c>
      <c r="AN64" s="20">
        <f t="shared" si="14"/>
        <v>1</v>
      </c>
      <c r="AO64" s="52">
        <f>IF(I64="",VLOOKUP(H64,kokku!H:AT,34,FALSE),VLOOKUP(I64,kokku!I:AT,33,FALSE))</f>
        <v>0</v>
      </c>
      <c r="AP64" s="20">
        <f t="shared" si="15"/>
        <v>1</v>
      </c>
      <c r="AQ64" s="29">
        <f t="shared" si="26"/>
        <v>0</v>
      </c>
      <c r="AR64" s="22">
        <f t="shared" si="27"/>
        <v>0</v>
      </c>
      <c r="AS64" s="149" t="str">
        <f>IF(I64="",VLOOKUP(H64,kokku!H:AT,38,FALSE),VLOOKUP(I64,kokku!I:AT,37,FALSE))</f>
        <v>Eelarve kasutamist on mõjutanud UA reservi vahendite kasutamise ajakriitilisus ja abisaajate arv. Alates 2025 III kvartalist tõstetakse toiduabikaardile kantavat rahasummat 6€ võrra kvartalis ja annetatud toiduabi puhul tasutakse toidupangale 7 kilo eest abivajaja kohta ühe jagamise korra eest. Ei ole riski, et eelarve jääks kasutamata, sest alati on võimalus toiduabikaardile laetavat summat suurendada.</v>
      </c>
      <c r="AT64" s="150">
        <f>IF(I64="",VLOOKUP(H64,kokku!H:AT,39,FALSE),VLOOKUP(I64,kokku!I:AT,38,FALSE))</f>
        <v>0</v>
      </c>
    </row>
    <row r="65" spans="1:46" ht="40.5" x14ac:dyDescent="0.25">
      <c r="A65" s="23" t="s">
        <v>35</v>
      </c>
      <c r="B65" s="23" t="s">
        <v>381</v>
      </c>
      <c r="C65" s="23" t="s">
        <v>295</v>
      </c>
      <c r="D65" s="23" t="s">
        <v>54</v>
      </c>
      <c r="E65" s="23" t="s">
        <v>55</v>
      </c>
      <c r="F65" s="23" t="s">
        <v>296</v>
      </c>
      <c r="G65" s="23" t="s">
        <v>297</v>
      </c>
      <c r="H65" s="23" t="s">
        <v>301</v>
      </c>
      <c r="I65" s="23" t="s">
        <v>401</v>
      </c>
      <c r="J65" s="43">
        <f>IF(I65="",VLOOKUP(H65,kokku!H:AT,3,FALSE),VLOOKUP(I65,kokku!I:AT,2,FALSE))</f>
        <v>0</v>
      </c>
      <c r="K65" s="24">
        <v>2538739</v>
      </c>
      <c r="L65" s="25" t="str">
        <f t="shared" si="18"/>
        <v/>
      </c>
      <c r="M65" s="24">
        <v>26751</v>
      </c>
      <c r="N65" s="25" t="str">
        <f t="shared" si="19"/>
        <v/>
      </c>
      <c r="O65" s="26"/>
      <c r="P65" s="202">
        <f>IF(I65="",VLOOKUP(H65,kokku!H:AT,9,FALSE),VLOOKUP(I65,kokku!I:AT,8,FALSE))</f>
        <v>-2538739</v>
      </c>
      <c r="Q65" s="27" t="str">
        <f t="shared" si="20"/>
        <v/>
      </c>
      <c r="R65" s="28">
        <v>105561</v>
      </c>
      <c r="S65" s="49">
        <f>IF(I65="",VLOOKUP(H65,kokku!H:AT,12,FALSE),VLOOKUP(I65,kokku!I:AT,11,FALSE))</f>
        <v>0</v>
      </c>
      <c r="T65" s="20" t="str">
        <f t="shared" si="9"/>
        <v/>
      </c>
      <c r="U65" s="52">
        <f>IF(I65="",VLOOKUP(H65,kokku!H:AT,14,FALSE),VLOOKUP(I65,kokku!I:AT,13,FALSE))</f>
        <v>0</v>
      </c>
      <c r="V65" s="25" t="str">
        <f t="shared" si="21"/>
        <v/>
      </c>
      <c r="W65" s="49">
        <f>IF(I65="",VLOOKUP(H65,kokku!H:AT,16,FALSE),VLOOKUP(I65,kokku!I:AT,15,FALSE))</f>
        <v>0</v>
      </c>
      <c r="X65" s="20" t="str">
        <f t="shared" si="10"/>
        <v/>
      </c>
      <c r="Y65" s="52">
        <f>IF(I65="",VLOOKUP(H65,kokku!H:AT,18,FALSE),VLOOKUP(I65,kokku!I:AT,17,FALSE))</f>
        <v>0</v>
      </c>
      <c r="Z65" s="25" t="str">
        <f t="shared" si="22"/>
        <v/>
      </c>
      <c r="AA65" s="49">
        <f>IF(I65="",VLOOKUP(H65,kokku!H:AT,20,FALSE),VLOOKUP(I65,kokku!I:AT,19,FALSE))</f>
        <v>0</v>
      </c>
      <c r="AB65" s="20" t="str">
        <f t="shared" si="11"/>
        <v/>
      </c>
      <c r="AC65" s="52">
        <f>IF(I65="",VLOOKUP(H65,kokku!H:AT,22,FALSE),VLOOKUP(I65,kokku!I:AT,21,FALSE))</f>
        <v>0</v>
      </c>
      <c r="AD65" s="25" t="str">
        <f t="shared" si="23"/>
        <v/>
      </c>
      <c r="AE65" s="49">
        <f>IF(I65="",VLOOKUP(H65,kokku!H:AT,24,FALSE),VLOOKUP(I65,kokku!I:AT,23,FALSE))</f>
        <v>0</v>
      </c>
      <c r="AF65" s="20" t="str">
        <f t="shared" si="12"/>
        <v/>
      </c>
      <c r="AG65" s="52">
        <f>IF(I65="",VLOOKUP(H65,kokku!H:AT,26,FALSE),VLOOKUP(I65,kokku!I:AT,25,FALSE))</f>
        <v>0</v>
      </c>
      <c r="AH65" s="25" t="str">
        <f t="shared" si="24"/>
        <v/>
      </c>
      <c r="AI65" s="49">
        <f>IF(I65="",VLOOKUP(H65,kokku!H:AT,28,FALSE),VLOOKUP(I65,kokku!I:AT,27,FALSE))</f>
        <v>0</v>
      </c>
      <c r="AJ65" s="20" t="str">
        <f t="shared" si="13"/>
        <v/>
      </c>
      <c r="AK65" s="52">
        <f>IF(I65="",VLOOKUP(H65,kokku!H:AT,30,FALSE),VLOOKUP(I65,kokku!I:AT,29,FALSE))</f>
        <v>0</v>
      </c>
      <c r="AL65" s="25" t="str">
        <f t="shared" si="25"/>
        <v/>
      </c>
      <c r="AM65" s="55">
        <f>IF(I65="",VLOOKUP(H65,kokku!H:AT,32,FALSE),VLOOKUP(I65,kokku!I:AT,31,FALSE))</f>
        <v>0</v>
      </c>
      <c r="AN65" s="20" t="str">
        <f t="shared" si="14"/>
        <v/>
      </c>
      <c r="AO65" s="52">
        <f>IF(I65="",VLOOKUP(H65,kokku!H:AT,34,FALSE),VLOOKUP(I65,kokku!I:AT,33,FALSE))</f>
        <v>0</v>
      </c>
      <c r="AP65" s="20" t="str">
        <f t="shared" si="15"/>
        <v/>
      </c>
      <c r="AQ65" s="29">
        <f t="shared" si="26"/>
        <v>0</v>
      </c>
      <c r="AR65" s="22">
        <f t="shared" si="27"/>
        <v>-26751</v>
      </c>
      <c r="AS65" s="149" t="str">
        <f>IF(I65="",VLOOKUP(H65,kokku!H:AT,38,FALSE),VLOOKUP(I65,kokku!I:AT,37,FALSE))</f>
        <v>TAT käskkiri alates 01.07.2025 kehtetuks tunnistatud seoses meetme vahendite suunamisega täies ulatuses REARMi.</v>
      </c>
      <c r="AT65" s="150">
        <f>IF(I65="",VLOOKUP(H65,kokku!H:AT,39,FALSE),VLOOKUP(I65,kokku!I:AT,38,FALSE))</f>
        <v>0</v>
      </c>
    </row>
    <row r="66" spans="1:46" ht="94.5" x14ac:dyDescent="0.25">
      <c r="A66" s="23" t="s">
        <v>35</v>
      </c>
      <c r="B66" s="23" t="s">
        <v>262</v>
      </c>
      <c r="C66" s="23" t="s">
        <v>295</v>
      </c>
      <c r="D66" s="23" t="s">
        <v>54</v>
      </c>
      <c r="E66" s="23" t="s">
        <v>55</v>
      </c>
      <c r="F66" s="23" t="s">
        <v>296</v>
      </c>
      <c r="G66" s="23" t="s">
        <v>297</v>
      </c>
      <c r="H66" s="23" t="s">
        <v>298</v>
      </c>
      <c r="I66" s="23" t="s">
        <v>299</v>
      </c>
      <c r="J66" s="24">
        <f>IF(I66="",VLOOKUP(H66,kokku!H:AT,3,FALSE),VLOOKUP(I66,kokku!I:AT,2,FALSE))</f>
        <v>2485950</v>
      </c>
      <c r="K66" s="24">
        <v>840950</v>
      </c>
      <c r="L66" s="25">
        <f t="shared" si="18"/>
        <v>0.33828114000683845</v>
      </c>
      <c r="M66" s="24">
        <v>132445</v>
      </c>
      <c r="N66" s="25">
        <f t="shared" si="19"/>
        <v>5.3277419095315671E-2</v>
      </c>
      <c r="O66" s="26"/>
      <c r="P66" s="202">
        <f>IF(I66="",VLOOKUP(H66,kokku!H:AT,9,FALSE),VLOOKUP(I66,kokku!I:AT,8,FALSE))</f>
        <v>441000</v>
      </c>
      <c r="Q66" s="27">
        <f t="shared" si="20"/>
        <v>0.51567811098372851</v>
      </c>
      <c r="R66" s="28">
        <v>37505</v>
      </c>
      <c r="S66" s="49">
        <f>IF(I66="",VLOOKUP(H66,kokku!H:AT,12,FALSE),VLOOKUP(I66,kokku!I:AT,11,FALSE))</f>
        <v>37505</v>
      </c>
      <c r="T66" s="20">
        <f t="shared" si="9"/>
        <v>6.8364206842454589E-2</v>
      </c>
      <c r="U66" s="52">
        <f>IF(I66="",VLOOKUP(H66,kokku!H:AT,14,FALSE),VLOOKUP(I66,kokku!I:AT,13,FALSE))</f>
        <v>588000</v>
      </c>
      <c r="V66" s="25">
        <f t="shared" si="21"/>
        <v>0.7522074056195821</v>
      </c>
      <c r="W66" s="49">
        <f>IF(I66="",VLOOKUP(H66,kokku!H:AT,16,FALSE),VLOOKUP(I66,kokku!I:AT,15,FALSE))</f>
        <v>105246</v>
      </c>
      <c r="X66" s="20">
        <f t="shared" si="10"/>
        <v>0.11070053701804139</v>
      </c>
      <c r="Y66" s="52">
        <f>IF(I66="",VLOOKUP(H66,kokku!H:AT,18,FALSE),VLOOKUP(I66,kokku!I:AT,17,FALSE))</f>
        <v>616000</v>
      </c>
      <c r="Z66" s="25">
        <f t="shared" si="22"/>
        <v>1</v>
      </c>
      <c r="AA66" s="49">
        <f>IF(I66="",VLOOKUP(H66,kokku!H:AT,20,FALSE),VLOOKUP(I66,kokku!I:AT,19,FALSE))</f>
        <v>221412</v>
      </c>
      <c r="AB66" s="20">
        <f t="shared" si="11"/>
        <v>0.19976588426959513</v>
      </c>
      <c r="AC66" s="52">
        <f>IF(I66="",VLOOKUP(H66,kokku!H:AT,22,FALSE),VLOOKUP(I66,kokku!I:AT,21,FALSE))</f>
        <v>0</v>
      </c>
      <c r="AD66" s="25">
        <f t="shared" si="23"/>
        <v>1</v>
      </c>
      <c r="AE66" s="49">
        <f>IF(I66="",VLOOKUP(H66,kokku!H:AT,24,FALSE),VLOOKUP(I66,kokku!I:AT,23,FALSE))</f>
        <v>787638</v>
      </c>
      <c r="AF66" s="20">
        <f t="shared" si="12"/>
        <v>0.51660170156278284</v>
      </c>
      <c r="AG66" s="52">
        <f>IF(I66="",VLOOKUP(H66,kokku!H:AT,26,FALSE),VLOOKUP(I66,kokku!I:AT,25,FALSE))</f>
        <v>0</v>
      </c>
      <c r="AH66" s="25">
        <f t="shared" si="24"/>
        <v>1</v>
      </c>
      <c r="AI66" s="49">
        <f>IF(I66="",VLOOKUP(H66,kokku!H:AT,28,FALSE),VLOOKUP(I66,kokku!I:AT,27,FALSE))</f>
        <v>703134</v>
      </c>
      <c r="AJ66" s="20">
        <f t="shared" si="13"/>
        <v>0.79944488022687499</v>
      </c>
      <c r="AK66" s="52">
        <f>IF(I66="",VLOOKUP(H66,kokku!H:AT,30,FALSE),VLOOKUP(I66,kokku!I:AT,29,FALSE))</f>
        <v>0</v>
      </c>
      <c r="AL66" s="25">
        <f t="shared" si="25"/>
        <v>1</v>
      </c>
      <c r="AM66" s="55">
        <f>IF(I66="",VLOOKUP(H66,kokku!H:AT,32,FALSE),VLOOKUP(I66,kokku!I:AT,31,FALSE))</f>
        <v>388718</v>
      </c>
      <c r="AN66" s="20">
        <f t="shared" si="14"/>
        <v>0.95581085701643231</v>
      </c>
      <c r="AO66" s="52">
        <f>IF(I66="",VLOOKUP(H66,kokku!H:AT,34,FALSE),VLOOKUP(I66,kokku!I:AT,33,FALSE))</f>
        <v>109852</v>
      </c>
      <c r="AP66" s="20">
        <f t="shared" si="15"/>
        <v>1</v>
      </c>
      <c r="AQ66" s="29">
        <f t="shared" si="26"/>
        <v>0</v>
      </c>
      <c r="AR66" s="22">
        <f t="shared" si="27"/>
        <v>0</v>
      </c>
      <c r="AS66" s="149" t="str">
        <f>IF(I66="",VLOOKUP(H66,kokku!H:AT,38,FALSE),VLOOKUP(I66,kokku!I:AT,37,FALSE))</f>
        <v>2025. a kohustusena oleme planeerinud "Soolise segregatsiooni vähendamine hariduses ja tööturul" määrusele, ühe taotlusvooru rahastatud projektid. Määrus on ametlikul kooskõlastusringil. Maksete prognoosimisel arvestati toetuse saaja prognoose, TAT KK eelarvet, RES/RE prognoose ja taotlusvoorude ajakava.</v>
      </c>
      <c r="AT66" s="150">
        <f>IF(I66="",VLOOKUP(H66,kokku!H:AT,39,FALSE),VLOOKUP(I66,kokku!I:AT,38,FALSE))</f>
        <v>0</v>
      </c>
    </row>
    <row r="67" spans="1:46" ht="135" x14ac:dyDescent="0.25">
      <c r="A67" s="23" t="s">
        <v>35</v>
      </c>
      <c r="B67" s="23" t="s">
        <v>262</v>
      </c>
      <c r="C67" s="23" t="s">
        <v>295</v>
      </c>
      <c r="D67" s="23" t="s">
        <v>54</v>
      </c>
      <c r="E67" s="23" t="s">
        <v>55</v>
      </c>
      <c r="F67" s="23" t="s">
        <v>296</v>
      </c>
      <c r="G67" s="23" t="s">
        <v>297</v>
      </c>
      <c r="H67" s="23" t="s">
        <v>301</v>
      </c>
      <c r="I67" s="23" t="s">
        <v>302</v>
      </c>
      <c r="J67" s="43">
        <f>IF(I67="",VLOOKUP(H67,kokku!H:AT,3,FALSE),VLOOKUP(I67,kokku!I:AT,2,FALSE))</f>
        <v>44535655</v>
      </c>
      <c r="K67" s="24">
        <v>35663719</v>
      </c>
      <c r="L67" s="25">
        <f t="shared" si="18"/>
        <v>0.80079026568712197</v>
      </c>
      <c r="M67" s="24">
        <v>7528719</v>
      </c>
      <c r="N67" s="25">
        <f t="shared" si="19"/>
        <v>0.16904924829330567</v>
      </c>
      <c r="O67" s="26">
        <v>197977</v>
      </c>
      <c r="P67" s="202">
        <f>IF(I67="",VLOOKUP(H67,kokku!H:AT,9,FALSE),VLOOKUP(I67,kokku!I:AT,8,FALSE))</f>
        <v>4898880</v>
      </c>
      <c r="Q67" s="27">
        <f t="shared" si="20"/>
        <v>0.9107893214998185</v>
      </c>
      <c r="R67" s="28">
        <v>4261658</v>
      </c>
      <c r="S67" s="49">
        <f>IF(I67="",VLOOKUP(H67,kokku!H:AT,12,FALSE),VLOOKUP(I67,kokku!I:AT,11,FALSE))</f>
        <v>3792875</v>
      </c>
      <c r="T67" s="20">
        <f t="shared" si="9"/>
        <v>0.25421415717361739</v>
      </c>
      <c r="U67" s="52">
        <f>IF(I67="",VLOOKUP(H67,kokku!H:AT,14,FALSE),VLOOKUP(I67,kokku!I:AT,13,FALSE))</f>
        <v>3973056</v>
      </c>
      <c r="V67" s="25">
        <f t="shared" si="21"/>
        <v>1</v>
      </c>
      <c r="W67" s="49">
        <f>IF(I67="",VLOOKUP(H67,kokku!H:AT,16,FALSE),VLOOKUP(I67,kokku!I:AT,15,FALSE))</f>
        <v>2966219</v>
      </c>
      <c r="X67" s="20">
        <f t="shared" si="10"/>
        <v>0.32081739900311335</v>
      </c>
      <c r="Y67" s="52">
        <f>IF(I67="",VLOOKUP(H67,kokku!H:AT,18,FALSE),VLOOKUP(I67,kokku!I:AT,17,FALSE))</f>
        <v>0</v>
      </c>
      <c r="Z67" s="25">
        <f t="shared" si="22"/>
        <v>1</v>
      </c>
      <c r="AA67" s="49">
        <f>IF(I67="",VLOOKUP(H67,kokku!H:AT,20,FALSE),VLOOKUP(I67,kokku!I:AT,19,FALSE))</f>
        <v>3888266</v>
      </c>
      <c r="AB67" s="20">
        <f t="shared" si="11"/>
        <v>0.4081242096922118</v>
      </c>
      <c r="AC67" s="52">
        <f>IF(I67="",VLOOKUP(H67,kokku!H:AT,22,FALSE),VLOOKUP(I67,kokku!I:AT,21,FALSE))</f>
        <v>0</v>
      </c>
      <c r="AD67" s="25">
        <f t="shared" si="23"/>
        <v>1</v>
      </c>
      <c r="AE67" s="49">
        <f>IF(I67="",VLOOKUP(H67,kokku!H:AT,24,FALSE),VLOOKUP(I67,kokku!I:AT,23,FALSE))</f>
        <v>10729151</v>
      </c>
      <c r="AF67" s="20">
        <f t="shared" si="12"/>
        <v>0.64903569959844531</v>
      </c>
      <c r="AG67" s="52">
        <f>IF(I67="",VLOOKUP(H67,kokku!H:AT,26,FALSE),VLOOKUP(I67,kokku!I:AT,25,FALSE))</f>
        <v>0</v>
      </c>
      <c r="AH67" s="25">
        <f t="shared" si="24"/>
        <v>1</v>
      </c>
      <c r="AI67" s="49">
        <f>IF(I67="",VLOOKUP(H67,kokku!H:AT,28,FALSE),VLOOKUP(I67,kokku!I:AT,27,FALSE))</f>
        <v>6883170</v>
      </c>
      <c r="AJ67" s="20">
        <f t="shared" si="13"/>
        <v>0.80358984279000722</v>
      </c>
      <c r="AK67" s="52">
        <f>IF(I67="",VLOOKUP(H67,kokku!H:AT,30,FALSE),VLOOKUP(I67,kokku!I:AT,29,FALSE))</f>
        <v>0</v>
      </c>
      <c r="AL67" s="25">
        <f t="shared" si="25"/>
        <v>1</v>
      </c>
      <c r="AM67" s="55">
        <f>IF(I67="",VLOOKUP(H67,kokku!H:AT,32,FALSE),VLOOKUP(I67,kokku!I:AT,31,FALSE))</f>
        <v>6939595</v>
      </c>
      <c r="AN67" s="20">
        <f t="shared" si="14"/>
        <v>0.95941094837383667</v>
      </c>
      <c r="AO67" s="52">
        <f>IF(I67="",VLOOKUP(H67,kokku!H:AT,34,FALSE),VLOOKUP(I67,kokku!I:AT,33,FALSE))</f>
        <v>1807660</v>
      </c>
      <c r="AP67" s="20">
        <f t="shared" si="15"/>
        <v>1</v>
      </c>
      <c r="AQ67" s="29">
        <f t="shared" si="26"/>
        <v>0</v>
      </c>
      <c r="AR67" s="22">
        <f t="shared" si="27"/>
        <v>0</v>
      </c>
      <c r="AS67" s="149" t="str">
        <f>IF(I67="",VLOOKUP(H67,kokku!H:AT,38,FALSE),VLOOKUP(I67,kokku!I:AT,37,FALSE))</f>
        <v>2025. aasta kohustused kajastavad Juuli kuus kinnitatud NEET KK TAT eelarve suurendamist, samuti Ida-Virumaa naiste KK TAT eelarvet (elluviija leidmiseks konkurss käib), toimub kaks avatud taotlusvooru "Töalase konkurentsivõime toetamine" määrusel, prognoosime, et kinnitatud saab "Piirkondlike oskuste arendamise" TAT KK (TAT on väljatöötamisel). Maksete prognoosimisel arvestati toetuse saaja prognoose, TAT KK eelarvet, RES/RE prognoose ja taotlusvoorude ajakava.</v>
      </c>
      <c r="AT67" s="150">
        <f>IF(I67="",VLOOKUP(H67,kokku!H:AT,39,FALSE),VLOOKUP(I67,kokku!I:AT,38,FALSE))</f>
        <v>0</v>
      </c>
    </row>
    <row r="68" spans="1:46" ht="94.5" x14ac:dyDescent="0.25">
      <c r="A68" s="23" t="s">
        <v>35</v>
      </c>
      <c r="B68" s="23" t="s">
        <v>262</v>
      </c>
      <c r="C68" s="23" t="s">
        <v>295</v>
      </c>
      <c r="D68" s="23" t="s">
        <v>54</v>
      </c>
      <c r="E68" s="23" t="s">
        <v>55</v>
      </c>
      <c r="F68" s="23" t="s">
        <v>304</v>
      </c>
      <c r="G68" s="23" t="s">
        <v>305</v>
      </c>
      <c r="H68" s="23" t="s">
        <v>301</v>
      </c>
      <c r="I68" s="23" t="s">
        <v>306</v>
      </c>
      <c r="J68" s="43">
        <f>IF(I68="",VLOOKUP(H68,kokku!H:AT,3,FALSE),VLOOKUP(I68,kokku!I:AT,2,FALSE))</f>
        <v>19763197</v>
      </c>
      <c r="K68" s="24">
        <v>18860835</v>
      </c>
      <c r="L68" s="25">
        <f t="shared" ref="L68:L99" si="28">IFERROR(K68/J68,"")</f>
        <v>0.9543412940730186</v>
      </c>
      <c r="M68" s="24">
        <v>5134198</v>
      </c>
      <c r="N68" s="25">
        <f t="shared" ref="N68:N99" si="29">IFERROR(M68/J68,"")</f>
        <v>0.25978580287389735</v>
      </c>
      <c r="O68" s="26">
        <v>187171</v>
      </c>
      <c r="P68" s="202">
        <f>IF(I68="",VLOOKUP(H68,kokku!H:AT,9,FALSE),VLOOKUP(I68,kokku!I:AT,8,FALSE))</f>
        <v>902362</v>
      </c>
      <c r="Q68" s="27">
        <f t="shared" ref="Q68:Q99" si="30">IFERROR((K68+P68)/J68,"")</f>
        <v>1</v>
      </c>
      <c r="R68" s="28">
        <v>1899092</v>
      </c>
      <c r="S68" s="49">
        <f>IF(I68="",VLOOKUP(H68,kokku!H:AT,12,FALSE),VLOOKUP(I68,kokku!I:AT,11,FALSE))</f>
        <v>1758076</v>
      </c>
      <c r="T68" s="20">
        <f t="shared" si="9"/>
        <v>0.34874286786697517</v>
      </c>
      <c r="U68" s="52">
        <f>IF(I68="",VLOOKUP(H68,kokku!H:AT,14,FALSE),VLOOKUP(I68,kokku!I:AT,13,FALSE))</f>
        <v>0</v>
      </c>
      <c r="V68" s="25">
        <f t="shared" ref="V68:V99" si="31">IFERROR((K68+P68+U68)/J68,"")</f>
        <v>1</v>
      </c>
      <c r="W68" s="49">
        <f>IF(I68="",VLOOKUP(H68,kokku!H:AT,16,FALSE),VLOOKUP(I68,kokku!I:AT,15,FALSE))</f>
        <v>1292228</v>
      </c>
      <c r="X68" s="20">
        <f t="shared" si="10"/>
        <v>0.41412844288300116</v>
      </c>
      <c r="Y68" s="52">
        <f>IF(I68="",VLOOKUP(H68,kokku!H:AT,18,FALSE),VLOOKUP(I68,kokku!I:AT,17,FALSE))</f>
        <v>0</v>
      </c>
      <c r="Z68" s="25">
        <f t="shared" ref="Z68:Z99" si="32">IFERROR((K68+P68+U68+Y68)/J68,"")</f>
        <v>1</v>
      </c>
      <c r="AA68" s="49">
        <f>IF(I68="",VLOOKUP(H68,kokku!H:AT,20,FALSE),VLOOKUP(I68,kokku!I:AT,19,FALSE))</f>
        <v>1944343</v>
      </c>
      <c r="AB68" s="20">
        <f t="shared" si="11"/>
        <v>0.51251045061181144</v>
      </c>
      <c r="AC68" s="52">
        <f>IF(I68="",VLOOKUP(H68,kokku!H:AT,22,FALSE),VLOOKUP(I68,kokku!I:AT,21,FALSE))</f>
        <v>0</v>
      </c>
      <c r="AD68" s="25">
        <f t="shared" ref="AD68:AD99" si="33">IFERROR((K68+P68+U68+Y68+AC68)/J68,"")</f>
        <v>1</v>
      </c>
      <c r="AE68" s="49">
        <f>IF(I68="",VLOOKUP(H68,kokku!H:AT,24,FALSE),VLOOKUP(I68,kokku!I:AT,23,FALSE))</f>
        <v>3266523</v>
      </c>
      <c r="AF68" s="20">
        <f t="shared" si="12"/>
        <v>0.67779357762815395</v>
      </c>
      <c r="AG68" s="52">
        <f>IF(I68="",VLOOKUP(H68,kokku!H:AT,26,FALSE),VLOOKUP(I68,kokku!I:AT,25,FALSE))</f>
        <v>0</v>
      </c>
      <c r="AH68" s="25">
        <f t="shared" ref="AH68:AH99" si="34">IFERROR((K68+P68+U68+Y68+AC68+AG68)/J68,"")</f>
        <v>1</v>
      </c>
      <c r="AI68" s="49">
        <f>IF(I68="",VLOOKUP(H68,kokku!H:AT,28,FALSE),VLOOKUP(I68,kokku!I:AT,27,FALSE))</f>
        <v>3620652</v>
      </c>
      <c r="AJ68" s="20">
        <f t="shared" si="13"/>
        <v>0.86099531366306781</v>
      </c>
      <c r="AK68" s="52">
        <f>IF(I68="",VLOOKUP(H68,kokku!H:AT,30,FALSE),VLOOKUP(I68,kokku!I:AT,29,FALSE))</f>
        <v>0</v>
      </c>
      <c r="AL68" s="25">
        <f t="shared" ref="AL68:AL99" si="35">IFERROR((K68+P68+U68+Y68+AC68+AG68+AK68)/J68,"")</f>
        <v>1</v>
      </c>
      <c r="AM68" s="55">
        <f>IF(I68="",VLOOKUP(H68,kokku!H:AT,32,FALSE),VLOOKUP(I68,kokku!I:AT,31,FALSE))</f>
        <v>2539514</v>
      </c>
      <c r="AN68" s="20">
        <f t="shared" si="14"/>
        <v>0.98949243890044714</v>
      </c>
      <c r="AO68" s="52">
        <f>IF(I68="",VLOOKUP(H68,kokku!H:AT,34,FALSE),VLOOKUP(I68,kokku!I:AT,33,FALSE))</f>
        <v>207663</v>
      </c>
      <c r="AP68" s="20">
        <f t="shared" si="15"/>
        <v>1</v>
      </c>
      <c r="AQ68" s="29">
        <f t="shared" ref="AQ68:AQ99" si="36">J68-K68-P68-U68-Y68-AC68-AG68-AK68</f>
        <v>0</v>
      </c>
      <c r="AR68" s="22">
        <f t="shared" si="27"/>
        <v>0</v>
      </c>
      <c r="AS68" s="149" t="str">
        <f>IF(I68="",VLOOKUP(H68,kokku!H:AT,38,FALSE),VLOOKUP(I68,kokku!I:AT,37,FALSE))</f>
        <v>2025. a kohustustes on näidatud juuli kuus kinnitatud Tööinspektsiooni TAT eelarve suurendamine, samuti ReArm vahendite võrra Tööhõiveprogrammi ESF+ vahendite vähendamine juba kinnitatud eelarve käskkirjas. Maksete prognoosimisel arvestati toetuse saaja prognoose, TAT KK eelarvet, RES/RE prognoose.</v>
      </c>
      <c r="AT68" s="150">
        <f>IF(I68="",VLOOKUP(H68,kokku!H:AT,39,FALSE),VLOOKUP(I68,kokku!I:AT,38,FALSE))</f>
        <v>0</v>
      </c>
    </row>
    <row r="69" spans="1:46" ht="108" x14ac:dyDescent="0.25">
      <c r="A69" s="23" t="s">
        <v>35</v>
      </c>
      <c r="B69" s="23" t="s">
        <v>381</v>
      </c>
      <c r="C69" s="23" t="s">
        <v>382</v>
      </c>
      <c r="D69" s="23" t="s">
        <v>54</v>
      </c>
      <c r="E69" s="23" t="s">
        <v>55</v>
      </c>
      <c r="F69" s="23" t="s">
        <v>304</v>
      </c>
      <c r="G69" s="23" t="s">
        <v>305</v>
      </c>
      <c r="H69" s="23" t="s">
        <v>403</v>
      </c>
      <c r="I69" s="23" t="s">
        <v>404</v>
      </c>
      <c r="J69" s="24">
        <f>IF(I69="",VLOOKUP(H69,kokku!H:AT,3,FALSE),VLOOKUP(I69,kokku!I:AT,2,FALSE))</f>
        <v>3085755</v>
      </c>
      <c r="K69" s="24">
        <v>5085755</v>
      </c>
      <c r="L69" s="25">
        <f t="shared" si="28"/>
        <v>1.6481395963062524</v>
      </c>
      <c r="M69" s="24">
        <v>155431</v>
      </c>
      <c r="N69" s="25">
        <f t="shared" si="29"/>
        <v>5.037049279673856E-2</v>
      </c>
      <c r="O69" s="26"/>
      <c r="P69" s="202">
        <f>IF(I69="",VLOOKUP(H69,kokku!H:AT,9,FALSE),VLOOKUP(I69,kokku!I:AT,8,FALSE))</f>
        <v>0</v>
      </c>
      <c r="Q69" s="27">
        <f t="shared" si="30"/>
        <v>1.6481395963062524</v>
      </c>
      <c r="R69" s="28">
        <v>576433</v>
      </c>
      <c r="S69" s="49">
        <f>IF(I69="",VLOOKUP(H69,kokku!H:AT,12,FALSE),VLOOKUP(I69,kokku!I:AT,11,FALSE))</f>
        <v>374898</v>
      </c>
      <c r="T69" s="20">
        <f t="shared" ref="T69:T124" si="37">IFERROR((M69+S69)/J69,"")</f>
        <v>0.17186361198474928</v>
      </c>
      <c r="U69" s="52">
        <f>IF(I69="",VLOOKUP(H69,kokku!H:AT,14,FALSE),VLOOKUP(I69,kokku!I:AT,13,FALSE))</f>
        <v>-2000000</v>
      </c>
      <c r="V69" s="25">
        <f t="shared" si="31"/>
        <v>1</v>
      </c>
      <c r="W69" s="49">
        <f>IF(I69="",VLOOKUP(H69,kokku!H:AT,16,FALSE),VLOOKUP(I69,kokku!I:AT,15,FALSE))</f>
        <v>624093</v>
      </c>
      <c r="X69" s="20">
        <f t="shared" ref="X69:X124" si="38">IFERROR((M69+S69+W69)/J69,"")</f>
        <v>0.37411330452352826</v>
      </c>
      <c r="Y69" s="52">
        <f>IF(I69="",VLOOKUP(H69,kokku!H:AT,18,FALSE),VLOOKUP(I69,kokku!I:AT,17,FALSE))</f>
        <v>0</v>
      </c>
      <c r="Z69" s="25">
        <f t="shared" si="32"/>
        <v>1</v>
      </c>
      <c r="AA69" s="49">
        <f>IF(I69="",VLOOKUP(H69,kokku!H:AT,20,FALSE),VLOOKUP(I69,kokku!I:AT,19,FALSE))</f>
        <v>568196</v>
      </c>
      <c r="AB69" s="20">
        <f t="shared" ref="AB69:AB124" si="39">IFERROR((M69+S69+W69+AA69)/J69,"")</f>
        <v>0.55824846755494195</v>
      </c>
      <c r="AC69" s="52">
        <f>IF(I69="",VLOOKUP(H69,kokku!H:AT,22,FALSE),VLOOKUP(I69,kokku!I:AT,21,FALSE))</f>
        <v>0</v>
      </c>
      <c r="AD69" s="25">
        <f t="shared" si="33"/>
        <v>1</v>
      </c>
      <c r="AE69" s="49">
        <f>IF(I69="",VLOOKUP(H69,kokku!H:AT,24,FALSE),VLOOKUP(I69,kokku!I:AT,23,FALSE))</f>
        <v>1077074</v>
      </c>
      <c r="AF69" s="20">
        <f t="shared" ref="AF69:AF124" si="40">IFERROR((M69+W69+S69+AA69+AE69)/J69,"")</f>
        <v>0.90729562133092223</v>
      </c>
      <c r="AG69" s="52">
        <f>IF(I69="",VLOOKUP(H69,kokku!H:AT,26,FALSE),VLOOKUP(I69,kokku!I:AT,25,FALSE))</f>
        <v>0</v>
      </c>
      <c r="AH69" s="25">
        <f t="shared" si="34"/>
        <v>1</v>
      </c>
      <c r="AI69" s="49">
        <f>IF(I69="",VLOOKUP(H69,kokku!H:AT,28,FALSE),VLOOKUP(I69,kokku!I:AT,27,FALSE))</f>
        <v>286063</v>
      </c>
      <c r="AJ69" s="20">
        <f t="shared" ref="AJ69:AJ124" si="41">IFERROR((M69+W69+S69+AA69+AE69+AI69)/J69,"")</f>
        <v>1</v>
      </c>
      <c r="AK69" s="52">
        <f>IF(I69="",VLOOKUP(H69,kokku!H:AT,30,FALSE),VLOOKUP(I69,kokku!I:AT,29,FALSE))</f>
        <v>0</v>
      </c>
      <c r="AL69" s="25">
        <f t="shared" si="35"/>
        <v>1</v>
      </c>
      <c r="AM69" s="55">
        <f>IF(I69="",VLOOKUP(H69,kokku!H:AT,32,FALSE),VLOOKUP(I69,kokku!I:AT,31,FALSE))</f>
        <v>0</v>
      </c>
      <c r="AN69" s="20">
        <f t="shared" ref="AN69:AN124" si="42">IFERROR((M69+S69+W69+AA69+AE69+AI69+AM69)/J69,"")</f>
        <v>1</v>
      </c>
      <c r="AO69" s="52">
        <f>IF(I69="",VLOOKUP(H69,kokku!H:AT,34,FALSE),VLOOKUP(I69,kokku!I:AT,33,FALSE))</f>
        <v>0</v>
      </c>
      <c r="AP69" s="20">
        <f t="shared" ref="AP69:AP124" si="43">IFERROR((M69+S69+W69+AA69+AE69+AI69+AM69+AO69)/J69,"")</f>
        <v>1</v>
      </c>
      <c r="AQ69" s="29">
        <f t="shared" si="36"/>
        <v>0</v>
      </c>
      <c r="AR69" s="22">
        <f t="shared" si="27"/>
        <v>0</v>
      </c>
      <c r="AS69" s="149" t="str">
        <f>IF(I69="",VLOOKUP(H69,kokku!H:AT,38,FALSE),VLOOKUP(I69,kokku!I:AT,37,FALSE))</f>
        <v>Kohustuste vähenemine 2026 I poolaastal seotud TAT käskkirja muutmisega seoses vahendite suunamisega REARMi. See omakorda tööb kaasa ulatusliku sisutegevuste ja personalikärpe. Kohustused on ülesvõetud, aga ei ole 100% lepingutega kaetud:   keeruline makseid prognoosida, eriti IT arenduste puhul (sellest ka varasem üleprognoosimine).</v>
      </c>
      <c r="AT69" s="150">
        <f>IF(I69="",VLOOKUP(H69,kokku!H:AT,39,FALSE),VLOOKUP(I69,kokku!I:AT,38,FALSE))</f>
        <v>0</v>
      </c>
    </row>
    <row r="70" spans="1:46" ht="13.5" x14ac:dyDescent="0.25">
      <c r="A70" s="23" t="s">
        <v>35</v>
      </c>
      <c r="B70" s="23" t="s">
        <v>381</v>
      </c>
      <c r="C70" s="23" t="s">
        <v>295</v>
      </c>
      <c r="D70" s="23" t="s">
        <v>54</v>
      </c>
      <c r="E70" s="23" t="s">
        <v>55</v>
      </c>
      <c r="F70" s="23" t="s">
        <v>304</v>
      </c>
      <c r="G70" s="23" t="s">
        <v>305</v>
      </c>
      <c r="H70" s="23" t="s">
        <v>406</v>
      </c>
      <c r="I70" s="23" t="s">
        <v>407</v>
      </c>
      <c r="J70" s="24">
        <f>IF(I70="",VLOOKUP(H70,kokku!H:AT,3,FALSE),VLOOKUP(I70,kokku!I:AT,2,FALSE))</f>
        <v>973000</v>
      </c>
      <c r="K70" s="24">
        <v>973000</v>
      </c>
      <c r="L70" s="25">
        <f t="shared" si="28"/>
        <v>1</v>
      </c>
      <c r="M70" s="24">
        <v>380634</v>
      </c>
      <c r="N70" s="25">
        <f t="shared" si="29"/>
        <v>0.3911963001027749</v>
      </c>
      <c r="O70" s="26"/>
      <c r="P70" s="202">
        <f>IF(I70="",VLOOKUP(H70,kokku!H:AT,9,FALSE),VLOOKUP(I70,kokku!I:AT,8,FALSE))</f>
        <v>0</v>
      </c>
      <c r="Q70" s="27">
        <f t="shared" si="30"/>
        <v>1</v>
      </c>
      <c r="R70" s="28">
        <v>91000</v>
      </c>
      <c r="S70" s="49">
        <f>IF(I70="",VLOOKUP(H70,kokku!H:AT,12,FALSE),VLOOKUP(I70,kokku!I:AT,11,FALSE))</f>
        <v>115116</v>
      </c>
      <c r="T70" s="20">
        <f t="shared" si="37"/>
        <v>0.5095066803699897</v>
      </c>
      <c r="U70" s="52">
        <f>IF(I70="",VLOOKUP(H70,kokku!H:AT,14,FALSE),VLOOKUP(I70,kokku!I:AT,13,FALSE))</f>
        <v>0</v>
      </c>
      <c r="V70" s="25">
        <f t="shared" si="31"/>
        <v>1</v>
      </c>
      <c r="W70" s="49">
        <f>IF(I70="",VLOOKUP(H70,kokku!H:AT,16,FALSE),VLOOKUP(I70,kokku!I:AT,15,FALSE))</f>
        <v>100000</v>
      </c>
      <c r="X70" s="20">
        <f t="shared" si="38"/>
        <v>0.61228160328879755</v>
      </c>
      <c r="Y70" s="52">
        <f>IF(I70="",VLOOKUP(H70,kokku!H:AT,18,FALSE),VLOOKUP(I70,kokku!I:AT,17,FALSE))</f>
        <v>0</v>
      </c>
      <c r="Z70" s="25">
        <f t="shared" si="32"/>
        <v>1</v>
      </c>
      <c r="AA70" s="49">
        <f>IF(I70="",VLOOKUP(H70,kokku!H:AT,20,FALSE),VLOOKUP(I70,kokku!I:AT,19,FALSE))</f>
        <v>113000</v>
      </c>
      <c r="AB70" s="20">
        <f t="shared" si="39"/>
        <v>0.72841726618705038</v>
      </c>
      <c r="AC70" s="52">
        <f>IF(I70="",VLOOKUP(H70,kokku!H:AT,22,FALSE),VLOOKUP(I70,kokku!I:AT,21,FALSE))</f>
        <v>0</v>
      </c>
      <c r="AD70" s="25">
        <f t="shared" si="33"/>
        <v>1</v>
      </c>
      <c r="AE70" s="49">
        <f>IF(I70="",VLOOKUP(H70,kokku!H:AT,24,FALSE),VLOOKUP(I70,kokku!I:AT,23,FALSE))</f>
        <v>214250</v>
      </c>
      <c r="AF70" s="20">
        <f t="shared" si="40"/>
        <v>0.94861253854059613</v>
      </c>
      <c r="AG70" s="52">
        <f>IF(I70="",VLOOKUP(H70,kokku!H:AT,26,FALSE),VLOOKUP(I70,kokku!I:AT,25,FALSE))</f>
        <v>0</v>
      </c>
      <c r="AH70" s="25">
        <f t="shared" si="34"/>
        <v>1</v>
      </c>
      <c r="AI70" s="49">
        <f>IF(I70="",VLOOKUP(H70,kokku!H:AT,28,FALSE),VLOOKUP(I70,kokku!I:AT,27,FALSE))</f>
        <v>50000</v>
      </c>
      <c r="AJ70" s="20">
        <f t="shared" si="41"/>
        <v>1</v>
      </c>
      <c r="AK70" s="52">
        <f>IF(I70="",VLOOKUP(H70,kokku!H:AT,30,FALSE),VLOOKUP(I70,kokku!I:AT,29,FALSE))</f>
        <v>0</v>
      </c>
      <c r="AL70" s="25">
        <f t="shared" si="35"/>
        <v>1</v>
      </c>
      <c r="AM70" s="55">
        <f>IF(I70="",VLOOKUP(H70,kokku!H:AT,32,FALSE),VLOOKUP(I70,kokku!I:AT,31,FALSE))</f>
        <v>0</v>
      </c>
      <c r="AN70" s="20">
        <f t="shared" si="42"/>
        <v>1</v>
      </c>
      <c r="AO70" s="52">
        <f>IF(I70="",VLOOKUP(H70,kokku!H:AT,34,FALSE),VLOOKUP(I70,kokku!I:AT,33,FALSE))</f>
        <v>0</v>
      </c>
      <c r="AP70" s="20">
        <f t="shared" si="43"/>
        <v>1</v>
      </c>
      <c r="AQ70" s="29">
        <f t="shared" si="36"/>
        <v>0</v>
      </c>
      <c r="AR70" s="22">
        <f t="shared" ref="AR70:AR101" si="44">J70-M70-S70-W70-AA70-AE70-AI70-AM70-AO70</f>
        <v>0</v>
      </c>
      <c r="AS70" s="149" t="str">
        <f>IF(I70="",VLOOKUP(H70,kokku!H:AT,38,FALSE),VLOOKUP(I70,kokku!I:AT,37,FALSE))</f>
        <v>Rakendamine plaanipärane.</v>
      </c>
      <c r="AT70" s="150">
        <f>IF(I70="",VLOOKUP(H70,kokku!H:AT,39,FALSE),VLOOKUP(I70,kokku!I:AT,38,FALSE))</f>
        <v>0</v>
      </c>
    </row>
    <row r="71" spans="1:46" ht="148.5" x14ac:dyDescent="0.25">
      <c r="A71" s="23" t="s">
        <v>35</v>
      </c>
      <c r="B71" s="23" t="s">
        <v>381</v>
      </c>
      <c r="C71" s="23" t="s">
        <v>382</v>
      </c>
      <c r="D71" s="23" t="s">
        <v>54</v>
      </c>
      <c r="E71" s="23" t="s">
        <v>55</v>
      </c>
      <c r="F71" s="23" t="s">
        <v>304</v>
      </c>
      <c r="G71" s="23" t="s">
        <v>305</v>
      </c>
      <c r="H71" s="23" t="s">
        <v>301</v>
      </c>
      <c r="I71" s="23" t="s">
        <v>409</v>
      </c>
      <c r="J71" s="43">
        <f>IF(I71="",VLOOKUP(H71,kokku!H:AT,3,FALSE),VLOOKUP(I71,kokku!I:AT,2,FALSE))</f>
        <v>7518495</v>
      </c>
      <c r="K71" s="24">
        <v>10518495</v>
      </c>
      <c r="L71" s="25">
        <f t="shared" si="28"/>
        <v>1.3990160264787035</v>
      </c>
      <c r="M71" s="24">
        <v>665937</v>
      </c>
      <c r="N71" s="25">
        <f t="shared" si="29"/>
        <v>8.8573178541716133E-2</v>
      </c>
      <c r="O71" s="26"/>
      <c r="P71" s="202">
        <f>IF(I71="",VLOOKUP(H71,kokku!H:AT,9,FALSE),VLOOKUP(I71,kokku!I:AT,8,FALSE))</f>
        <v>0</v>
      </c>
      <c r="Q71" s="27">
        <f t="shared" si="30"/>
        <v>1.3990160264787035</v>
      </c>
      <c r="R71" s="28">
        <v>870100</v>
      </c>
      <c r="S71" s="49">
        <f>IF(I71="",VLOOKUP(H71,kokku!H:AT,12,FALSE),VLOOKUP(I71,kokku!I:AT,11,FALSE))</f>
        <v>714160</v>
      </c>
      <c r="T71" s="20">
        <f t="shared" si="37"/>
        <v>0.18356027369839309</v>
      </c>
      <c r="U71" s="52">
        <f>IF(I71="",VLOOKUP(H71,kokku!H:AT,14,FALSE),VLOOKUP(I71,kokku!I:AT,13,FALSE))</f>
        <v>-3000000</v>
      </c>
      <c r="V71" s="25">
        <f t="shared" si="31"/>
        <v>1</v>
      </c>
      <c r="W71" s="49">
        <f>IF(I71="",VLOOKUP(H71,kokku!H:AT,16,FALSE),VLOOKUP(I71,kokku!I:AT,15,FALSE))</f>
        <v>385000</v>
      </c>
      <c r="X71" s="20">
        <f t="shared" si="38"/>
        <v>0.23476733042982673</v>
      </c>
      <c r="Y71" s="52">
        <f>IF(I71="",VLOOKUP(H71,kokku!H:AT,18,FALSE),VLOOKUP(I71,kokku!I:AT,17,FALSE))</f>
        <v>0</v>
      </c>
      <c r="Z71" s="25">
        <f t="shared" si="32"/>
        <v>1</v>
      </c>
      <c r="AA71" s="49">
        <f>IF(I71="",VLOOKUP(H71,kokku!H:AT,20,FALSE),VLOOKUP(I71,kokku!I:AT,19,FALSE))</f>
        <v>385000</v>
      </c>
      <c r="AB71" s="20">
        <f t="shared" si="39"/>
        <v>0.28597438716126033</v>
      </c>
      <c r="AC71" s="52">
        <f>IF(I71="",VLOOKUP(H71,kokku!H:AT,22,FALSE),VLOOKUP(I71,kokku!I:AT,21,FALSE))</f>
        <v>0</v>
      </c>
      <c r="AD71" s="25">
        <f t="shared" si="33"/>
        <v>1</v>
      </c>
      <c r="AE71" s="49">
        <f>IF(I71="",VLOOKUP(H71,kokku!H:AT,24,FALSE),VLOOKUP(I71,kokku!I:AT,23,FALSE))</f>
        <v>1500000</v>
      </c>
      <c r="AF71" s="20">
        <f t="shared" si="40"/>
        <v>0.48548240040061208</v>
      </c>
      <c r="AG71" s="52">
        <f>IF(I71="",VLOOKUP(H71,kokku!H:AT,26,FALSE),VLOOKUP(I71,kokku!I:AT,25,FALSE))</f>
        <v>0</v>
      </c>
      <c r="AH71" s="25">
        <f t="shared" si="34"/>
        <v>1</v>
      </c>
      <c r="AI71" s="49">
        <f>IF(I71="",VLOOKUP(H71,kokku!H:AT,28,FALSE),VLOOKUP(I71,kokku!I:AT,27,FALSE))</f>
        <v>1700000</v>
      </c>
      <c r="AJ71" s="20">
        <f t="shared" si="41"/>
        <v>0.71159148207187739</v>
      </c>
      <c r="AK71" s="52">
        <f>IF(I71="",VLOOKUP(H71,kokku!H:AT,30,FALSE),VLOOKUP(I71,kokku!I:AT,29,FALSE))</f>
        <v>0</v>
      </c>
      <c r="AL71" s="25">
        <f t="shared" si="35"/>
        <v>1</v>
      </c>
      <c r="AM71" s="55">
        <f>IF(I71="",VLOOKUP(H71,kokku!H:AT,32,FALSE),VLOOKUP(I71,kokku!I:AT,31,FALSE))</f>
        <v>1649903</v>
      </c>
      <c r="AN71" s="20">
        <f t="shared" si="42"/>
        <v>0.93103739511697492</v>
      </c>
      <c r="AO71" s="52">
        <f>IF(I71="",VLOOKUP(H71,kokku!H:AT,34,FALSE),VLOOKUP(I71,kokku!I:AT,33,FALSE))</f>
        <v>518495</v>
      </c>
      <c r="AP71" s="20">
        <f t="shared" si="43"/>
        <v>1</v>
      </c>
      <c r="AQ71" s="29">
        <f t="shared" si="36"/>
        <v>0</v>
      </c>
      <c r="AR71" s="22">
        <f t="shared" si="44"/>
        <v>0</v>
      </c>
      <c r="AS71" s="149" t="str">
        <f>IF(I71="",VLOOKUP(H71,kokku!H:AT,38,FALSE),VLOOKUP(I71,kokku!I:AT,37,FALSE))</f>
        <v>Kohustuste vähenemine 2026 I poolaastal seotud TAT käskkirja muutmisega seoses vahendite suunamisega REARMi. Tegevustes on olnud ajalisi nihkeid ning varasemalt on partnerite (TEHIK, Tervisekassa) personali, IT arenduste ja uute teenuste käivitamise kulud olnud üleprognoositud, sh osaliselt jäeti tekkinud personali kulud maksmisele esitamata. Uue teenuse käivitamisega alates 2026 teenuste kasutajate arv toetussüsteemi muudatusega suureneb.</v>
      </c>
      <c r="AT71" s="150">
        <f>IF(I71="",VLOOKUP(H71,kokku!H:AT,39,FALSE),VLOOKUP(I71,kokku!I:AT,38,FALSE))</f>
        <v>0</v>
      </c>
    </row>
    <row r="72" spans="1:46" ht="27" x14ac:dyDescent="0.25">
      <c r="A72" s="23" t="s">
        <v>35</v>
      </c>
      <c r="B72" s="23" t="s">
        <v>36</v>
      </c>
      <c r="C72" s="23" t="s">
        <v>53</v>
      </c>
      <c r="D72" s="23" t="s">
        <v>54</v>
      </c>
      <c r="E72" s="23" t="s">
        <v>55</v>
      </c>
      <c r="F72" s="23" t="s">
        <v>56</v>
      </c>
      <c r="G72" s="23" t="s">
        <v>57</v>
      </c>
      <c r="H72" s="23" t="s">
        <v>58</v>
      </c>
      <c r="I72" s="23" t="s">
        <v>59</v>
      </c>
      <c r="J72" s="24">
        <f>IF(I72="",VLOOKUP(H72,kokku!H:AT,3,FALSE),VLOOKUP(I72,kokku!I:AT,2,FALSE))</f>
        <v>40204458</v>
      </c>
      <c r="K72" s="24">
        <v>40204458</v>
      </c>
      <c r="L72" s="25">
        <f t="shared" si="28"/>
        <v>1</v>
      </c>
      <c r="M72" s="24">
        <v>6048800</v>
      </c>
      <c r="N72" s="25">
        <f t="shared" si="29"/>
        <v>0.15045097735181506</v>
      </c>
      <c r="O72" s="26"/>
      <c r="P72" s="202">
        <f>IF(I72="",VLOOKUP(H72,kokku!H:AT,9,FALSE),VLOOKUP(I72,kokku!I:AT,8,FALSE))</f>
        <v>0</v>
      </c>
      <c r="Q72" s="27">
        <f t="shared" si="30"/>
        <v>1</v>
      </c>
      <c r="R72" s="28"/>
      <c r="S72" s="49">
        <f>IF(I72="",VLOOKUP(H72,kokku!H:AT,12,FALSE),VLOOKUP(I72,kokku!I:AT,11,FALSE))</f>
        <v>0</v>
      </c>
      <c r="T72" s="20">
        <f t="shared" si="37"/>
        <v>0.15045097735181506</v>
      </c>
      <c r="U72" s="52">
        <f>IF(I72="",VLOOKUP(H72,kokku!H:AT,14,FALSE),VLOOKUP(I72,kokku!I:AT,13,FALSE))</f>
        <v>0</v>
      </c>
      <c r="V72" s="25">
        <f t="shared" si="31"/>
        <v>1</v>
      </c>
      <c r="W72" s="49">
        <f>IF(I72="",VLOOKUP(H72,kokku!H:AT,16,FALSE),VLOOKUP(I72,kokku!I:AT,15,FALSE))</f>
        <v>7606900</v>
      </c>
      <c r="X72" s="20">
        <f t="shared" si="38"/>
        <v>0.33965636348088563</v>
      </c>
      <c r="Y72" s="52">
        <f>IF(I72="",VLOOKUP(H72,kokku!H:AT,18,FALSE),VLOOKUP(I72,kokku!I:AT,17,FALSE))</f>
        <v>0</v>
      </c>
      <c r="Z72" s="25">
        <f t="shared" si="32"/>
        <v>1</v>
      </c>
      <c r="AA72" s="49">
        <f>IF(I72="",VLOOKUP(H72,kokku!H:AT,20,FALSE),VLOOKUP(I72,kokku!I:AT,19,FALSE))</f>
        <v>0</v>
      </c>
      <c r="AB72" s="20">
        <f t="shared" si="39"/>
        <v>0.33965636348088563</v>
      </c>
      <c r="AC72" s="52">
        <f>IF(I72="",VLOOKUP(H72,kokku!H:AT,22,FALSE),VLOOKUP(I72,kokku!I:AT,21,FALSE))</f>
        <v>0</v>
      </c>
      <c r="AD72" s="25">
        <f t="shared" si="33"/>
        <v>1</v>
      </c>
      <c r="AE72" s="49">
        <f>IF(I72="",VLOOKUP(H72,kokku!H:AT,24,FALSE),VLOOKUP(I72,kokku!I:AT,23,FALSE))</f>
        <v>8691200</v>
      </c>
      <c r="AF72" s="20">
        <f t="shared" si="40"/>
        <v>0.55583139561289452</v>
      </c>
      <c r="AG72" s="52">
        <f>IF(I72="",VLOOKUP(H72,kokku!H:AT,26,FALSE),VLOOKUP(I72,kokku!I:AT,25,FALSE))</f>
        <v>0</v>
      </c>
      <c r="AH72" s="25">
        <f t="shared" si="34"/>
        <v>1</v>
      </c>
      <c r="AI72" s="49">
        <f>IF(I72="",VLOOKUP(H72,kokku!H:AT,28,FALSE),VLOOKUP(I72,kokku!I:AT,27,FALSE))</f>
        <v>7932400</v>
      </c>
      <c r="AJ72" s="20">
        <f t="shared" si="41"/>
        <v>0.75313289884420276</v>
      </c>
      <c r="AK72" s="52">
        <f>IF(I72="",VLOOKUP(H72,kokku!H:AT,30,FALSE),VLOOKUP(I72,kokku!I:AT,29,FALSE))</f>
        <v>0</v>
      </c>
      <c r="AL72" s="25">
        <f t="shared" si="35"/>
        <v>1</v>
      </c>
      <c r="AM72" s="55">
        <f>IF(I72="",VLOOKUP(H72,kokku!H:AT,32,FALSE),VLOOKUP(I72,kokku!I:AT,31,FALSE))</f>
        <v>9925158</v>
      </c>
      <c r="AN72" s="20">
        <f t="shared" si="42"/>
        <v>1</v>
      </c>
      <c r="AO72" s="52">
        <f>IF(I72="",VLOOKUP(H72,kokku!H:AT,34,FALSE),VLOOKUP(I72,kokku!I:AT,33,FALSE))</f>
        <v>0</v>
      </c>
      <c r="AP72" s="20">
        <f t="shared" si="43"/>
        <v>1</v>
      </c>
      <c r="AQ72" s="29">
        <f t="shared" si="36"/>
        <v>0</v>
      </c>
      <c r="AR72" s="22">
        <f t="shared" si="44"/>
        <v>0</v>
      </c>
      <c r="AS72" s="149" t="str">
        <f>IF(I72="",VLOOKUP(H72,kokku!H:AT,38,FALSE),VLOOKUP(I72,kokku!I:AT,37,FALSE))</f>
        <v>väljamaksete prognoos lähtub OPs toodud indikatiivsest ajakavast</v>
      </c>
      <c r="AT72" s="150">
        <f>IF(I72="",VLOOKUP(H72,kokku!H:AT,39,FALSE),VLOOKUP(I72,kokku!I:AT,38,FALSE))</f>
        <v>0</v>
      </c>
    </row>
    <row r="73" spans="1:46" ht="13.5" x14ac:dyDescent="0.25">
      <c r="A73" s="23" t="s">
        <v>35</v>
      </c>
      <c r="B73" s="23" t="s">
        <v>36</v>
      </c>
      <c r="C73" s="23" t="s">
        <v>53</v>
      </c>
      <c r="D73" s="23" t="s">
        <v>54</v>
      </c>
      <c r="E73" s="23" t="s">
        <v>55</v>
      </c>
      <c r="F73" s="23" t="s">
        <v>56</v>
      </c>
      <c r="G73" s="23" t="s">
        <v>57</v>
      </c>
      <c r="H73" s="23" t="s">
        <v>61</v>
      </c>
      <c r="I73" s="23" t="s">
        <v>62</v>
      </c>
      <c r="J73" s="43">
        <f>IF(I73="",VLOOKUP(H73,kokku!H:AT,3,FALSE),VLOOKUP(I73,kokku!I:AT,2,FALSE))</f>
        <v>82627023</v>
      </c>
      <c r="K73" s="24">
        <v>82035152</v>
      </c>
      <c r="L73" s="25">
        <f t="shared" si="28"/>
        <v>0.99283683499041231</v>
      </c>
      <c r="M73" s="24">
        <v>9691413</v>
      </c>
      <c r="N73" s="25">
        <f t="shared" si="29"/>
        <v>0.11729108284586266</v>
      </c>
      <c r="O73" s="26">
        <v>400380</v>
      </c>
      <c r="P73" s="202">
        <f>IF(I73="",VLOOKUP(H73,kokku!H:AT,9,FALSE),VLOOKUP(I73,kokku!I:AT,8,FALSE))</f>
        <v>-1548637</v>
      </c>
      <c r="Q73" s="27">
        <f t="shared" si="30"/>
        <v>0.97409433473114482</v>
      </c>
      <c r="R73" s="28">
        <v>8018990</v>
      </c>
      <c r="S73" s="49">
        <f>IF(I73="",VLOOKUP(H73,kokku!H:AT,12,FALSE),VLOOKUP(I73,kokku!I:AT,11,FALSE))</f>
        <v>9979910</v>
      </c>
      <c r="T73" s="20">
        <f t="shared" si="37"/>
        <v>0.23807372316923484</v>
      </c>
      <c r="U73" s="52">
        <f>IF(I73="",VLOOKUP(H73,kokku!H:AT,14,FALSE),VLOOKUP(I73,kokku!I:AT,13,FALSE))</f>
        <v>0</v>
      </c>
      <c r="V73" s="25">
        <f t="shared" si="31"/>
        <v>0.97409433473114482</v>
      </c>
      <c r="W73" s="49">
        <f>IF(I73="",VLOOKUP(H73,kokku!H:AT,16,FALSE),VLOOKUP(I73,kokku!I:AT,15,FALSE))</f>
        <v>8438861</v>
      </c>
      <c r="X73" s="20">
        <f t="shared" si="38"/>
        <v>0.34020569759605157</v>
      </c>
      <c r="Y73" s="52">
        <f>IF(I73="",VLOOKUP(H73,kokku!H:AT,18,FALSE),VLOOKUP(I73,kokku!I:AT,17,FALSE))</f>
        <v>2140508</v>
      </c>
      <c r="Z73" s="25">
        <f t="shared" si="32"/>
        <v>1</v>
      </c>
      <c r="AA73" s="49">
        <f>IF(I73="",VLOOKUP(H73,kokku!H:AT,20,FALSE),VLOOKUP(I73,kokku!I:AT,19,FALSE))</f>
        <v>10028567</v>
      </c>
      <c r="AB73" s="20">
        <f t="shared" si="39"/>
        <v>0.46157721306260785</v>
      </c>
      <c r="AC73" s="52">
        <f>IF(I73="",VLOOKUP(H73,kokku!H:AT,22,FALSE),VLOOKUP(I73,kokku!I:AT,21,FALSE))</f>
        <v>0</v>
      </c>
      <c r="AD73" s="25">
        <f t="shared" si="33"/>
        <v>1</v>
      </c>
      <c r="AE73" s="49">
        <f>IF(I73="",VLOOKUP(H73,kokku!H:AT,24,FALSE),VLOOKUP(I73,kokku!I:AT,23,FALSE))</f>
        <v>15710104</v>
      </c>
      <c r="AF73" s="20">
        <f t="shared" si="40"/>
        <v>0.65170997386654006</v>
      </c>
      <c r="AG73" s="52">
        <f>IF(I73="",VLOOKUP(H73,kokku!H:AT,26,FALSE),VLOOKUP(I73,kokku!I:AT,25,FALSE))</f>
        <v>0</v>
      </c>
      <c r="AH73" s="25">
        <f t="shared" si="34"/>
        <v>1</v>
      </c>
      <c r="AI73" s="49">
        <f>IF(I73="",VLOOKUP(H73,kokku!H:AT,28,FALSE),VLOOKUP(I73,kokku!I:AT,27,FALSE))</f>
        <v>16433776</v>
      </c>
      <c r="AJ73" s="20">
        <f t="shared" si="41"/>
        <v>0.85060103157776845</v>
      </c>
      <c r="AK73" s="52">
        <f>IF(I73="",VLOOKUP(H73,kokku!H:AT,30,FALSE),VLOOKUP(I73,kokku!I:AT,29,FALSE))</f>
        <v>0</v>
      </c>
      <c r="AL73" s="25">
        <f t="shared" si="35"/>
        <v>1</v>
      </c>
      <c r="AM73" s="55">
        <f>IF(I73="",VLOOKUP(H73,kokku!H:AT,32,FALSE),VLOOKUP(I73,kokku!I:AT,31,FALSE))</f>
        <v>12344392</v>
      </c>
      <c r="AN73" s="20">
        <f t="shared" si="42"/>
        <v>1</v>
      </c>
      <c r="AO73" s="52">
        <f>IF(I73="",VLOOKUP(H73,kokku!H:AT,34,FALSE),VLOOKUP(I73,kokku!I:AT,33,FALSE))</f>
        <v>0</v>
      </c>
      <c r="AP73" s="20">
        <f t="shared" si="43"/>
        <v>1</v>
      </c>
      <c r="AQ73" s="29">
        <f t="shared" si="36"/>
        <v>0</v>
      </c>
      <c r="AR73" s="22">
        <f t="shared" si="44"/>
        <v>0</v>
      </c>
      <c r="AS73" s="149" t="str">
        <f>IF(I73="",VLOOKUP(H73,kokku!H:AT,38,FALSE),VLOOKUP(I73,kokku!I:AT,37,FALSE))</f>
        <v>Meetmes rakendumas uus sekkumine</v>
      </c>
      <c r="AT73" s="150">
        <f>IF(I73="",VLOOKUP(H73,kokku!H:AT,39,FALSE),VLOOKUP(I73,kokku!I:AT,38,FALSE))</f>
        <v>0</v>
      </c>
    </row>
    <row r="74" spans="1:46" ht="13.5" x14ac:dyDescent="0.25">
      <c r="A74" s="23" t="s">
        <v>35</v>
      </c>
      <c r="B74" s="23" t="s">
        <v>36</v>
      </c>
      <c r="C74" s="23" t="s">
        <v>37</v>
      </c>
      <c r="D74" s="23" t="s">
        <v>54</v>
      </c>
      <c r="E74" s="23" t="s">
        <v>55</v>
      </c>
      <c r="F74" s="23" t="s">
        <v>56</v>
      </c>
      <c r="G74" s="23" t="s">
        <v>57</v>
      </c>
      <c r="H74" s="23" t="s">
        <v>46</v>
      </c>
      <c r="I74" s="23" t="s">
        <v>64</v>
      </c>
      <c r="J74" s="24">
        <f>IF(I74="",VLOOKUP(H74,kokku!H:AT,3,FALSE),VLOOKUP(I74,kokku!I:AT,2,FALSE))</f>
        <v>4903335</v>
      </c>
      <c r="K74" s="24">
        <v>4903335</v>
      </c>
      <c r="L74" s="25">
        <f t="shared" si="28"/>
        <v>1</v>
      </c>
      <c r="M74" s="24">
        <v>858315</v>
      </c>
      <c r="N74" s="25">
        <f t="shared" si="29"/>
        <v>0.1750471872715203</v>
      </c>
      <c r="O74" s="26"/>
      <c r="P74" s="202">
        <f>IF(I74="",VLOOKUP(H74,kokku!H:AT,9,FALSE),VLOOKUP(I74,kokku!I:AT,8,FALSE))</f>
        <v>0</v>
      </c>
      <c r="Q74" s="27">
        <f t="shared" si="30"/>
        <v>1</v>
      </c>
      <c r="R74" s="28">
        <v>273905</v>
      </c>
      <c r="S74" s="49">
        <f>IF(I74="",VLOOKUP(H74,kokku!H:AT,12,FALSE),VLOOKUP(I74,kokku!I:AT,11,FALSE))</f>
        <v>295850</v>
      </c>
      <c r="T74" s="20">
        <f t="shared" si="37"/>
        <v>0.23538367254123979</v>
      </c>
      <c r="U74" s="52">
        <f>IF(I74="",VLOOKUP(H74,kokku!H:AT,14,FALSE),VLOOKUP(I74,kokku!I:AT,13,FALSE))</f>
        <v>0</v>
      </c>
      <c r="V74" s="25">
        <f t="shared" si="31"/>
        <v>1</v>
      </c>
      <c r="W74" s="49">
        <f>IF(I74="",VLOOKUP(H74,kokku!H:AT,16,FALSE),VLOOKUP(I74,kokku!I:AT,15,FALSE))</f>
        <v>385000</v>
      </c>
      <c r="X74" s="20">
        <f t="shared" si="38"/>
        <v>0.31390166080840898</v>
      </c>
      <c r="Y74" s="52">
        <f>IF(I74="",VLOOKUP(H74,kokku!H:AT,18,FALSE),VLOOKUP(I74,kokku!I:AT,17,FALSE))</f>
        <v>0</v>
      </c>
      <c r="Z74" s="25">
        <f t="shared" si="32"/>
        <v>1</v>
      </c>
      <c r="AA74" s="49">
        <f>IF(I74="",VLOOKUP(H74,kokku!H:AT,20,FALSE),VLOOKUP(I74,kokku!I:AT,19,FALSE))</f>
        <v>394812</v>
      </c>
      <c r="AB74" s="20">
        <f t="shared" si="39"/>
        <v>0.39442073609084427</v>
      </c>
      <c r="AC74" s="52">
        <f>IF(I74="",VLOOKUP(H74,kokku!H:AT,22,FALSE),VLOOKUP(I74,kokku!I:AT,21,FALSE))</f>
        <v>0</v>
      </c>
      <c r="AD74" s="25">
        <f t="shared" si="33"/>
        <v>1</v>
      </c>
      <c r="AE74" s="49">
        <f>IF(I74="",VLOOKUP(H74,kokku!H:AT,24,FALSE),VLOOKUP(I74,kokku!I:AT,23,FALSE))</f>
        <v>898634</v>
      </c>
      <c r="AF74" s="20">
        <f t="shared" si="40"/>
        <v>0.57769069419079055</v>
      </c>
      <c r="AG74" s="52">
        <f>IF(I74="",VLOOKUP(H74,kokku!H:AT,26,FALSE),VLOOKUP(I74,kokku!I:AT,25,FALSE))</f>
        <v>0</v>
      </c>
      <c r="AH74" s="25">
        <f t="shared" si="34"/>
        <v>1</v>
      </c>
      <c r="AI74" s="49">
        <f>IF(I74="",VLOOKUP(H74,kokku!H:AT,28,FALSE),VLOOKUP(I74,kokku!I:AT,27,FALSE))</f>
        <v>915649</v>
      </c>
      <c r="AJ74" s="20">
        <f t="shared" si="41"/>
        <v>0.76443073948649232</v>
      </c>
      <c r="AK74" s="52">
        <f>IF(I74="",VLOOKUP(H74,kokku!H:AT,30,FALSE),VLOOKUP(I74,kokku!I:AT,29,FALSE))</f>
        <v>0</v>
      </c>
      <c r="AL74" s="25">
        <f t="shared" si="35"/>
        <v>1</v>
      </c>
      <c r="AM74" s="55">
        <f>IF(I74="",VLOOKUP(H74,kokku!H:AT,32,FALSE),VLOOKUP(I74,kokku!I:AT,31,FALSE))</f>
        <v>1155075</v>
      </c>
      <c r="AN74" s="20">
        <f t="shared" si="42"/>
        <v>1</v>
      </c>
      <c r="AO74" s="52">
        <f>IF(I74="",VLOOKUP(H74,kokku!H:AT,34,FALSE),VLOOKUP(I74,kokku!I:AT,33,FALSE))</f>
        <v>0</v>
      </c>
      <c r="AP74" s="20">
        <f t="shared" si="43"/>
        <v>1</v>
      </c>
      <c r="AQ74" s="29">
        <f t="shared" si="36"/>
        <v>0</v>
      </c>
      <c r="AR74" s="22">
        <f t="shared" si="44"/>
        <v>0</v>
      </c>
      <c r="AS74" s="149">
        <f>IF(I74="",VLOOKUP(H74,kokku!H:AT,38,FALSE),VLOOKUP(I74,kokku!I:AT,37,FALSE))</f>
        <v>0</v>
      </c>
      <c r="AT74" s="150">
        <f>IF(I74="",VLOOKUP(H74,kokku!H:AT,39,FALSE),VLOOKUP(I74,kokku!I:AT,38,FALSE))</f>
        <v>0</v>
      </c>
    </row>
    <row r="75" spans="1:46" ht="27" x14ac:dyDescent="0.25">
      <c r="A75" s="23" t="s">
        <v>35</v>
      </c>
      <c r="B75" s="23" t="s">
        <v>36</v>
      </c>
      <c r="C75" s="23" t="s">
        <v>53</v>
      </c>
      <c r="D75" s="23" t="s">
        <v>54</v>
      </c>
      <c r="E75" s="23" t="s">
        <v>55</v>
      </c>
      <c r="F75" s="23" t="s">
        <v>65</v>
      </c>
      <c r="G75" s="23" t="s">
        <v>66</v>
      </c>
      <c r="H75" s="23" t="s">
        <v>67</v>
      </c>
      <c r="I75" s="23" t="s">
        <v>68</v>
      </c>
      <c r="J75" s="24">
        <f>IF(I75="",VLOOKUP(H75,kokku!H:AT,3,FALSE),VLOOKUP(I75,kokku!I:AT,2,FALSE))</f>
        <v>8846597</v>
      </c>
      <c r="K75" s="24">
        <v>8846597</v>
      </c>
      <c r="L75" s="25">
        <f t="shared" si="28"/>
        <v>1</v>
      </c>
      <c r="M75" s="24">
        <v>431237</v>
      </c>
      <c r="N75" s="25">
        <f t="shared" si="29"/>
        <v>4.8746088467689894E-2</v>
      </c>
      <c r="O75" s="26">
        <v>99689</v>
      </c>
      <c r="P75" s="202">
        <f>IF(I75="",VLOOKUP(H75,kokku!H:AT,9,FALSE),VLOOKUP(I75,kokku!I:AT,8,FALSE))</f>
        <v>0</v>
      </c>
      <c r="Q75" s="27">
        <f t="shared" si="30"/>
        <v>1</v>
      </c>
      <c r="R75" s="28">
        <v>391300</v>
      </c>
      <c r="S75" s="49">
        <f>IF(I75="",VLOOKUP(H75,kokku!H:AT,12,FALSE),VLOOKUP(I75,kokku!I:AT,11,FALSE))</f>
        <v>596478</v>
      </c>
      <c r="T75" s="20">
        <f t="shared" si="37"/>
        <v>0.11617065861596272</v>
      </c>
      <c r="U75" s="52">
        <f>IF(I75="",VLOOKUP(H75,kokku!H:AT,14,FALSE),VLOOKUP(I75,kokku!I:AT,13,FALSE))</f>
        <v>0</v>
      </c>
      <c r="V75" s="25">
        <f t="shared" si="31"/>
        <v>1</v>
      </c>
      <c r="W75" s="49">
        <f>IF(I75="",VLOOKUP(H75,kokku!H:AT,16,FALSE),VLOOKUP(I75,kokku!I:AT,15,FALSE))</f>
        <v>683920</v>
      </c>
      <c r="X75" s="20">
        <f t="shared" si="38"/>
        <v>0.19347948143223886</v>
      </c>
      <c r="Y75" s="52">
        <f>IF(I75="",VLOOKUP(H75,kokku!H:AT,18,FALSE),VLOOKUP(I75,kokku!I:AT,17,FALSE))</f>
        <v>0</v>
      </c>
      <c r="Z75" s="25">
        <f t="shared" si="32"/>
        <v>1</v>
      </c>
      <c r="AA75" s="49">
        <f>IF(I75="",VLOOKUP(H75,kokku!H:AT,20,FALSE),VLOOKUP(I75,kokku!I:AT,19,FALSE))</f>
        <v>752906</v>
      </c>
      <c r="AB75" s="20">
        <f t="shared" si="39"/>
        <v>0.27858633099258395</v>
      </c>
      <c r="AC75" s="52">
        <f>IF(I75="",VLOOKUP(H75,kokku!H:AT,22,FALSE),VLOOKUP(I75,kokku!I:AT,21,FALSE))</f>
        <v>0</v>
      </c>
      <c r="AD75" s="25">
        <f t="shared" si="33"/>
        <v>1</v>
      </c>
      <c r="AE75" s="49">
        <f>IF(I75="",VLOOKUP(H75,kokku!H:AT,24,FALSE),VLOOKUP(I75,kokku!I:AT,23,FALSE))</f>
        <v>2562382</v>
      </c>
      <c r="AF75" s="20">
        <f t="shared" si="40"/>
        <v>0.56823239489715649</v>
      </c>
      <c r="AG75" s="52">
        <f>IF(I75="",VLOOKUP(H75,kokku!H:AT,26,FALSE),VLOOKUP(I75,kokku!I:AT,25,FALSE))</f>
        <v>0</v>
      </c>
      <c r="AH75" s="25">
        <f t="shared" si="34"/>
        <v>1</v>
      </c>
      <c r="AI75" s="49">
        <f>IF(I75="",VLOOKUP(H75,kokku!H:AT,28,FALSE),VLOOKUP(I75,kokku!I:AT,27,FALSE))</f>
        <v>2442952</v>
      </c>
      <c r="AJ75" s="20">
        <f t="shared" si="41"/>
        <v>0.84437835248966353</v>
      </c>
      <c r="AK75" s="52">
        <f>IF(I75="",VLOOKUP(H75,kokku!H:AT,30,FALSE),VLOOKUP(I75,kokku!I:AT,29,FALSE))</f>
        <v>0</v>
      </c>
      <c r="AL75" s="25">
        <f t="shared" si="35"/>
        <v>1</v>
      </c>
      <c r="AM75" s="55">
        <f>IF(I75="",VLOOKUP(H75,kokku!H:AT,32,FALSE),VLOOKUP(I75,kokku!I:AT,31,FALSE))</f>
        <v>1376722</v>
      </c>
      <c r="AN75" s="20">
        <f t="shared" si="42"/>
        <v>1</v>
      </c>
      <c r="AO75" s="52">
        <f>IF(I75="",VLOOKUP(H75,kokku!H:AT,34,FALSE),VLOOKUP(I75,kokku!I:AT,33,FALSE))</f>
        <v>0</v>
      </c>
      <c r="AP75" s="20">
        <f t="shared" si="43"/>
        <v>1</v>
      </c>
      <c r="AQ75" s="29">
        <f t="shared" si="36"/>
        <v>0</v>
      </c>
      <c r="AR75" s="22">
        <f t="shared" si="44"/>
        <v>0</v>
      </c>
      <c r="AS75" s="149" t="str">
        <f>IF(I75="",VLOOKUP(H75,kokku!H:AT,38,FALSE),VLOOKUP(I75,kokku!I:AT,37,FALSE))</f>
        <v xml:space="preserve">Meetmes läbi viidud olulise rahalise mahuga hanked, mis liiguvad lepingute sõlmimise poole. </v>
      </c>
      <c r="AT75" s="150">
        <f>IF(I75="",VLOOKUP(H75,kokku!H:AT,39,FALSE),VLOOKUP(I75,kokku!I:AT,38,FALSE))</f>
        <v>0</v>
      </c>
    </row>
    <row r="76" spans="1:46" ht="13.5" x14ac:dyDescent="0.25">
      <c r="A76" s="23" t="s">
        <v>35</v>
      </c>
      <c r="B76" s="23" t="s">
        <v>36</v>
      </c>
      <c r="C76" s="23" t="s">
        <v>53</v>
      </c>
      <c r="D76" s="23" t="s">
        <v>54</v>
      </c>
      <c r="E76" s="23" t="s">
        <v>55</v>
      </c>
      <c r="F76" s="23" t="s">
        <v>65</v>
      </c>
      <c r="G76" s="23" t="s">
        <v>66</v>
      </c>
      <c r="H76" s="23" t="s">
        <v>58</v>
      </c>
      <c r="I76" s="23" t="s">
        <v>70</v>
      </c>
      <c r="J76" s="24">
        <f>IF(I76="",VLOOKUP(H76,kokku!H:AT,3,FALSE),VLOOKUP(I76,kokku!I:AT,2,FALSE))</f>
        <v>20642061</v>
      </c>
      <c r="K76" s="24">
        <v>20642061</v>
      </c>
      <c r="L76" s="25">
        <f t="shared" si="28"/>
        <v>1</v>
      </c>
      <c r="M76" s="24">
        <v>4472041</v>
      </c>
      <c r="N76" s="25">
        <f t="shared" si="29"/>
        <v>0.2166470198881788</v>
      </c>
      <c r="O76" s="26">
        <v>25652</v>
      </c>
      <c r="P76" s="202">
        <f>IF(I76="",VLOOKUP(H76,kokku!H:AT,9,FALSE),VLOOKUP(I76,kokku!I:AT,8,FALSE))</f>
        <v>0</v>
      </c>
      <c r="Q76" s="27">
        <f t="shared" si="30"/>
        <v>1</v>
      </c>
      <c r="R76" s="28">
        <v>1665258</v>
      </c>
      <c r="S76" s="49">
        <f>IF(I76="",VLOOKUP(H76,kokku!H:AT,12,FALSE),VLOOKUP(I76,kokku!I:AT,11,FALSE))</f>
        <v>1749389</v>
      </c>
      <c r="T76" s="20">
        <f t="shared" si="37"/>
        <v>0.30139577632291659</v>
      </c>
      <c r="U76" s="52">
        <f>IF(I76="",VLOOKUP(H76,kokku!H:AT,14,FALSE),VLOOKUP(I76,kokku!I:AT,13,FALSE))</f>
        <v>0</v>
      </c>
      <c r="V76" s="25">
        <f t="shared" si="31"/>
        <v>1</v>
      </c>
      <c r="W76" s="49">
        <f>IF(I76="",VLOOKUP(H76,kokku!H:AT,16,FALSE),VLOOKUP(I76,kokku!I:AT,15,FALSE))</f>
        <v>1962500</v>
      </c>
      <c r="X76" s="20">
        <f t="shared" si="38"/>
        <v>0.39646864719564584</v>
      </c>
      <c r="Y76" s="52">
        <f>IF(I76="",VLOOKUP(H76,kokku!H:AT,18,FALSE),VLOOKUP(I76,kokku!I:AT,17,FALSE))</f>
        <v>0</v>
      </c>
      <c r="Z76" s="25">
        <f t="shared" si="32"/>
        <v>1</v>
      </c>
      <c r="AA76" s="49">
        <f>IF(I76="",VLOOKUP(H76,kokku!H:AT,20,FALSE),VLOOKUP(I76,kokku!I:AT,19,FALSE))</f>
        <v>1962500</v>
      </c>
      <c r="AB76" s="20">
        <f t="shared" si="39"/>
        <v>0.49154151806837504</v>
      </c>
      <c r="AC76" s="52">
        <f>IF(I76="",VLOOKUP(H76,kokku!H:AT,22,FALSE),VLOOKUP(I76,kokku!I:AT,21,FALSE))</f>
        <v>0</v>
      </c>
      <c r="AD76" s="25">
        <f t="shared" si="33"/>
        <v>1</v>
      </c>
      <c r="AE76" s="49">
        <f>IF(I76="",VLOOKUP(H76,kokku!H:AT,24,FALSE),VLOOKUP(I76,kokku!I:AT,23,FALSE))</f>
        <v>4018076</v>
      </c>
      <c r="AF76" s="20">
        <f t="shared" si="40"/>
        <v>0.68619630568866163</v>
      </c>
      <c r="AG76" s="52">
        <f>IF(I76="",VLOOKUP(H76,kokku!H:AT,26,FALSE),VLOOKUP(I76,kokku!I:AT,25,FALSE))</f>
        <v>0</v>
      </c>
      <c r="AH76" s="25">
        <f t="shared" si="34"/>
        <v>1</v>
      </c>
      <c r="AI76" s="49">
        <f>IF(I76="",VLOOKUP(H76,kokku!H:AT,28,FALSE),VLOOKUP(I76,kokku!I:AT,27,FALSE))</f>
        <v>4108521</v>
      </c>
      <c r="AJ76" s="20">
        <f t="shared" si="41"/>
        <v>0.88523268098083807</v>
      </c>
      <c r="AK76" s="52">
        <f>IF(I76="",VLOOKUP(H76,kokku!H:AT,30,FALSE),VLOOKUP(I76,kokku!I:AT,29,FALSE))</f>
        <v>0</v>
      </c>
      <c r="AL76" s="25">
        <f t="shared" si="35"/>
        <v>1</v>
      </c>
      <c r="AM76" s="55">
        <f>IF(I76="",VLOOKUP(H76,kokku!H:AT,32,FALSE),VLOOKUP(I76,kokku!I:AT,31,FALSE))</f>
        <v>2369034</v>
      </c>
      <c r="AN76" s="20">
        <f t="shared" si="42"/>
        <v>1</v>
      </c>
      <c r="AO76" s="52">
        <f>IF(I76="",VLOOKUP(H76,kokku!H:AT,34,FALSE),VLOOKUP(I76,kokku!I:AT,33,FALSE))</f>
        <v>0</v>
      </c>
      <c r="AP76" s="20">
        <f t="shared" si="43"/>
        <v>1</v>
      </c>
      <c r="AQ76" s="29">
        <f t="shared" si="36"/>
        <v>0</v>
      </c>
      <c r="AR76" s="22">
        <f t="shared" si="44"/>
        <v>0</v>
      </c>
      <c r="AS76" s="149">
        <f>IF(I76="",VLOOKUP(H76,kokku!H:AT,38,FALSE),VLOOKUP(I76,kokku!I:AT,37,FALSE))</f>
        <v>0</v>
      </c>
      <c r="AT76" s="150">
        <f>IF(I76="",VLOOKUP(H76,kokku!H:AT,39,FALSE),VLOOKUP(I76,kokku!I:AT,38,FALSE))</f>
        <v>0</v>
      </c>
    </row>
    <row r="77" spans="1:46" ht="40.5" x14ac:dyDescent="0.25">
      <c r="A77" s="23" t="s">
        <v>35</v>
      </c>
      <c r="B77" s="23" t="s">
        <v>36</v>
      </c>
      <c r="C77" s="23" t="s">
        <v>53</v>
      </c>
      <c r="D77" s="23" t="s">
        <v>54</v>
      </c>
      <c r="E77" s="23" t="s">
        <v>55</v>
      </c>
      <c r="F77" s="23" t="s">
        <v>71</v>
      </c>
      <c r="G77" s="23" t="s">
        <v>72</v>
      </c>
      <c r="H77" s="23" t="s">
        <v>73</v>
      </c>
      <c r="I77" s="23" t="s">
        <v>74</v>
      </c>
      <c r="J77" s="43">
        <f>IF(I77="",VLOOKUP(H77,kokku!H:AT,3,FALSE),VLOOKUP(I77,kokku!I:AT,2,FALSE))</f>
        <v>57956453.393697694</v>
      </c>
      <c r="K77" s="24">
        <v>54894070</v>
      </c>
      <c r="L77" s="25">
        <f t="shared" si="28"/>
        <v>0.94716061431683973</v>
      </c>
      <c r="M77" s="24">
        <v>4968454</v>
      </c>
      <c r="N77" s="25">
        <f t="shared" si="29"/>
        <v>8.5727364410125892E-2</v>
      </c>
      <c r="O77" s="26">
        <v>569034</v>
      </c>
      <c r="P77" s="202">
        <f>IF(I77="",VLOOKUP(H77,kokku!H:AT,9,FALSE),VLOOKUP(I77,kokku!I:AT,8,FALSE))</f>
        <v>3062383</v>
      </c>
      <c r="Q77" s="27">
        <f t="shared" si="30"/>
        <v>0.9999999932070085</v>
      </c>
      <c r="R77" s="28">
        <v>4032000</v>
      </c>
      <c r="S77" s="49">
        <f>IF(I77="",VLOOKUP(H77,kokku!H:AT,12,FALSE),VLOOKUP(I77,kokku!I:AT,11,FALSE))</f>
        <v>4462264</v>
      </c>
      <c r="T77" s="20">
        <f t="shared" si="37"/>
        <v>0.16272075753043777</v>
      </c>
      <c r="U77" s="52">
        <f>IF(I77="",VLOOKUP(H77,kokku!H:AT,14,FALSE),VLOOKUP(I77,kokku!I:AT,13,FALSE))</f>
        <v>0</v>
      </c>
      <c r="V77" s="25">
        <f t="shared" si="31"/>
        <v>0.9999999932070085</v>
      </c>
      <c r="W77" s="49">
        <f>IF(I77="",VLOOKUP(H77,kokku!H:AT,16,FALSE),VLOOKUP(I77,kokku!I:AT,15,FALSE))</f>
        <v>4970000</v>
      </c>
      <c r="X77" s="20">
        <f t="shared" si="38"/>
        <v>0.24847479714081269</v>
      </c>
      <c r="Y77" s="52">
        <f>IF(I77="",VLOOKUP(H77,kokku!H:AT,18,FALSE),VLOOKUP(I77,kokku!I:AT,17,FALSE))</f>
        <v>0</v>
      </c>
      <c r="Z77" s="25">
        <f t="shared" si="32"/>
        <v>0.9999999932070085</v>
      </c>
      <c r="AA77" s="49">
        <f>IF(I77="",VLOOKUP(H77,kokku!H:AT,20,FALSE),VLOOKUP(I77,kokku!I:AT,19,FALSE))</f>
        <v>8008000</v>
      </c>
      <c r="AB77" s="20">
        <f t="shared" si="39"/>
        <v>0.38664750321724778</v>
      </c>
      <c r="AC77" s="52">
        <f>IF(I77="",VLOOKUP(H77,kokku!H:AT,22,FALSE),VLOOKUP(I77,kokku!I:AT,21,FALSE))</f>
        <v>0</v>
      </c>
      <c r="AD77" s="25">
        <f t="shared" si="33"/>
        <v>0.9999999932070085</v>
      </c>
      <c r="AE77" s="49">
        <f>IF(I77="",VLOOKUP(H77,kokku!H:AT,24,FALSE),VLOOKUP(I77,kokku!I:AT,23,FALSE))</f>
        <v>12039733</v>
      </c>
      <c r="AF77" s="20">
        <f t="shared" si="40"/>
        <v>0.5943850767746599</v>
      </c>
      <c r="AG77" s="52">
        <f>IF(I77="",VLOOKUP(H77,kokku!H:AT,26,FALSE),VLOOKUP(I77,kokku!I:AT,25,FALSE))</f>
        <v>0</v>
      </c>
      <c r="AH77" s="25">
        <f t="shared" si="34"/>
        <v>0.9999999932070085</v>
      </c>
      <c r="AI77" s="49">
        <f>IF(I77="",VLOOKUP(H77,kokku!H:AT,28,FALSE),VLOOKUP(I77,kokku!I:AT,27,FALSE))</f>
        <v>11899733</v>
      </c>
      <c r="AJ77" s="20">
        <f t="shared" si="41"/>
        <v>0.7997070435824839</v>
      </c>
      <c r="AK77" s="52">
        <f>IF(I77="",VLOOKUP(H77,kokku!H:AT,30,FALSE),VLOOKUP(I77,kokku!I:AT,29,FALSE))</f>
        <v>0</v>
      </c>
      <c r="AL77" s="25">
        <f t="shared" si="35"/>
        <v>0.9999999932070085</v>
      </c>
      <c r="AM77" s="55">
        <f>IF(I77="",VLOOKUP(H77,kokku!H:AT,32,FALSE),VLOOKUP(I77,kokku!I:AT,31,FALSE))</f>
        <v>11608269</v>
      </c>
      <c r="AN77" s="20">
        <f t="shared" si="42"/>
        <v>0.9999999932070085</v>
      </c>
      <c r="AO77" s="52">
        <f>IF(I77="",VLOOKUP(H77,kokku!H:AT,34,FALSE),VLOOKUP(I77,kokku!I:AT,33,FALSE))</f>
        <v>0</v>
      </c>
      <c r="AP77" s="20">
        <f t="shared" si="43"/>
        <v>0.9999999932070085</v>
      </c>
      <c r="AQ77" s="29">
        <f t="shared" si="36"/>
        <v>0.39369769394397736</v>
      </c>
      <c r="AR77" s="22">
        <f t="shared" si="44"/>
        <v>0.39369769394397736</v>
      </c>
      <c r="AS77" s="149" t="str">
        <f>IF(I77="",VLOOKUP(H77,kokku!H:AT,38,FALSE),VLOOKUP(I77,kokku!I:AT,37,FALSE))</f>
        <v>Meetme eelarve vähenes kaitsevaldkonna tarbeks. Jõustamisel on sekkumine täiskasvanute tasemeõppe toetamiseks.</v>
      </c>
      <c r="AT77" s="150">
        <f>IF(I77="",VLOOKUP(H77,kokku!H:AT,39,FALSE),VLOOKUP(I77,kokku!I:AT,38,FALSE))</f>
        <v>0</v>
      </c>
    </row>
    <row r="78" spans="1:46" ht="13.5" x14ac:dyDescent="0.25">
      <c r="A78" s="23" t="s">
        <v>35</v>
      </c>
      <c r="B78" s="23" t="s">
        <v>36</v>
      </c>
      <c r="C78" s="23" t="s">
        <v>53</v>
      </c>
      <c r="D78" s="23" t="s">
        <v>54</v>
      </c>
      <c r="E78" s="23" t="s">
        <v>55</v>
      </c>
      <c r="F78" s="23" t="s">
        <v>71</v>
      </c>
      <c r="G78" s="23" t="s">
        <v>72</v>
      </c>
      <c r="H78" s="23" t="s">
        <v>61</v>
      </c>
      <c r="I78" s="23" t="s">
        <v>76</v>
      </c>
      <c r="J78" s="43">
        <f>IF(I78="",VLOOKUP(H78,kokku!H:AT,3,FALSE),VLOOKUP(I78,kokku!I:AT,2,FALSE))</f>
        <v>12300000</v>
      </c>
      <c r="K78" s="24">
        <v>13783757</v>
      </c>
      <c r="L78" s="25">
        <f t="shared" si="28"/>
        <v>1.120630650406504</v>
      </c>
      <c r="M78" s="24">
        <v>2971277</v>
      </c>
      <c r="N78" s="25">
        <f t="shared" si="29"/>
        <v>0.24156723577235772</v>
      </c>
      <c r="O78" s="26">
        <v>251905</v>
      </c>
      <c r="P78" s="202">
        <f>IF(I78="",VLOOKUP(H78,kokku!H:AT,9,FALSE),VLOOKUP(I78,kokku!I:AT,8,FALSE))</f>
        <v>-1483757</v>
      </c>
      <c r="Q78" s="27">
        <f t="shared" si="30"/>
        <v>1</v>
      </c>
      <c r="R78" s="28">
        <v>980350</v>
      </c>
      <c r="S78" s="49">
        <f>IF(I78="",VLOOKUP(H78,kokku!H:AT,12,FALSE),VLOOKUP(I78,kokku!I:AT,11,FALSE))</f>
        <v>1324405</v>
      </c>
      <c r="T78" s="20">
        <f t="shared" si="37"/>
        <v>0.34924243902439023</v>
      </c>
      <c r="U78" s="52">
        <f>IF(I78="",VLOOKUP(H78,kokku!H:AT,14,FALSE),VLOOKUP(I78,kokku!I:AT,13,FALSE))</f>
        <v>0</v>
      </c>
      <c r="V78" s="25">
        <f t="shared" si="31"/>
        <v>1</v>
      </c>
      <c r="W78" s="49">
        <f>IF(I78="",VLOOKUP(H78,kokku!H:AT,16,FALSE),VLOOKUP(I78,kokku!I:AT,15,FALSE))</f>
        <v>974322</v>
      </c>
      <c r="X78" s="20">
        <f t="shared" si="38"/>
        <v>0.42845560975609759</v>
      </c>
      <c r="Y78" s="52">
        <f>IF(I78="",VLOOKUP(H78,kokku!H:AT,18,FALSE),VLOOKUP(I78,kokku!I:AT,17,FALSE))</f>
        <v>0</v>
      </c>
      <c r="Z78" s="25">
        <f t="shared" si="32"/>
        <v>1</v>
      </c>
      <c r="AA78" s="49">
        <f>IF(I78="",VLOOKUP(H78,kokku!H:AT,20,FALSE),VLOOKUP(I78,kokku!I:AT,19,FALSE))</f>
        <v>974322</v>
      </c>
      <c r="AB78" s="20">
        <f t="shared" si="39"/>
        <v>0.50766878048780484</v>
      </c>
      <c r="AC78" s="52">
        <f>IF(I78="",VLOOKUP(H78,kokku!H:AT,22,FALSE),VLOOKUP(I78,kokku!I:AT,21,FALSE))</f>
        <v>0</v>
      </c>
      <c r="AD78" s="25">
        <f t="shared" si="33"/>
        <v>1</v>
      </c>
      <c r="AE78" s="49">
        <f>IF(I78="",VLOOKUP(H78,kokku!H:AT,24,FALSE),VLOOKUP(I78,kokku!I:AT,23,FALSE))</f>
        <v>2424854</v>
      </c>
      <c r="AF78" s="20">
        <f t="shared" si="40"/>
        <v>0.70481138211382111</v>
      </c>
      <c r="AG78" s="52">
        <f>IF(I78="",VLOOKUP(H78,kokku!H:AT,26,FALSE),VLOOKUP(I78,kokku!I:AT,25,FALSE))</f>
        <v>0</v>
      </c>
      <c r="AH78" s="25">
        <f t="shared" si="34"/>
        <v>1</v>
      </c>
      <c r="AI78" s="49">
        <f>IF(I78="",VLOOKUP(H78,kokku!H:AT,28,FALSE),VLOOKUP(I78,kokku!I:AT,27,FALSE))</f>
        <v>2388201</v>
      </c>
      <c r="AJ78" s="20">
        <f t="shared" si="41"/>
        <v>0.89897406504065036</v>
      </c>
      <c r="AK78" s="52">
        <f>IF(I78="",VLOOKUP(H78,kokku!H:AT,30,FALSE),VLOOKUP(I78,kokku!I:AT,29,FALSE))</f>
        <v>0</v>
      </c>
      <c r="AL78" s="25">
        <f t="shared" si="35"/>
        <v>1</v>
      </c>
      <c r="AM78" s="55">
        <f>IF(I78="",VLOOKUP(H78,kokku!H:AT,32,FALSE),VLOOKUP(I78,kokku!I:AT,31,FALSE))</f>
        <v>1242619</v>
      </c>
      <c r="AN78" s="20">
        <f t="shared" si="42"/>
        <v>1</v>
      </c>
      <c r="AO78" s="52">
        <f>IF(I78="",VLOOKUP(H78,kokku!H:AT,34,FALSE),VLOOKUP(I78,kokku!I:AT,33,FALSE))</f>
        <v>0</v>
      </c>
      <c r="AP78" s="20">
        <f t="shared" si="43"/>
        <v>1</v>
      </c>
      <c r="AQ78" s="29">
        <f t="shared" si="36"/>
        <v>0</v>
      </c>
      <c r="AR78" s="22">
        <f t="shared" si="44"/>
        <v>0</v>
      </c>
      <c r="AS78" s="149">
        <f>IF(I78="",VLOOKUP(H78,kokku!H:AT,38,FALSE),VLOOKUP(I78,kokku!I:AT,37,FALSE))</f>
        <v>0</v>
      </c>
      <c r="AT78" s="150">
        <f>IF(I78="",VLOOKUP(H78,kokku!H:AT,39,FALSE),VLOOKUP(I78,kokku!I:AT,38,FALSE))</f>
        <v>0</v>
      </c>
    </row>
    <row r="79" spans="1:46" ht="13.5" x14ac:dyDescent="0.25">
      <c r="A79" s="23" t="s">
        <v>35</v>
      </c>
      <c r="B79" s="23" t="s">
        <v>36</v>
      </c>
      <c r="C79" s="23" t="s">
        <v>53</v>
      </c>
      <c r="D79" s="23" t="s">
        <v>54</v>
      </c>
      <c r="E79" s="23" t="s">
        <v>55</v>
      </c>
      <c r="F79" s="23" t="s">
        <v>77</v>
      </c>
      <c r="G79" s="23" t="s">
        <v>78</v>
      </c>
      <c r="H79" s="23" t="s">
        <v>58</v>
      </c>
      <c r="I79" s="23" t="s">
        <v>79</v>
      </c>
      <c r="J79" s="24">
        <f>IF(I79="",VLOOKUP(H79,kokku!H:AT,3,FALSE),VLOOKUP(I79,kokku!I:AT,2,FALSE))</f>
        <v>21000000</v>
      </c>
      <c r="K79" s="24">
        <v>21000000</v>
      </c>
      <c r="L79" s="25">
        <f t="shared" si="28"/>
        <v>1</v>
      </c>
      <c r="M79" s="24">
        <v>1145783</v>
      </c>
      <c r="N79" s="25">
        <f t="shared" si="29"/>
        <v>5.4561095238095235E-2</v>
      </c>
      <c r="O79" s="26">
        <v>154945</v>
      </c>
      <c r="P79" s="202">
        <f>IF(I79="",VLOOKUP(H79,kokku!H:AT,9,FALSE),VLOOKUP(I79,kokku!I:AT,8,FALSE))</f>
        <v>0</v>
      </c>
      <c r="Q79" s="27">
        <f t="shared" si="30"/>
        <v>1</v>
      </c>
      <c r="R79" s="28">
        <v>4559882</v>
      </c>
      <c r="S79" s="49">
        <f>IF(I79="",VLOOKUP(H79,kokku!H:AT,12,FALSE),VLOOKUP(I79,kokku!I:AT,11,FALSE))</f>
        <v>3516119</v>
      </c>
      <c r="T79" s="20">
        <f t="shared" si="37"/>
        <v>0.22199533333333332</v>
      </c>
      <c r="U79" s="52">
        <f>IF(I79="",VLOOKUP(H79,kokku!H:AT,14,FALSE),VLOOKUP(I79,kokku!I:AT,13,FALSE))</f>
        <v>0</v>
      </c>
      <c r="V79" s="25">
        <f t="shared" si="31"/>
        <v>1</v>
      </c>
      <c r="W79" s="49">
        <f>IF(I79="",VLOOKUP(H79,kokku!H:AT,16,FALSE),VLOOKUP(I79,kokku!I:AT,15,FALSE))</f>
        <v>2240000</v>
      </c>
      <c r="X79" s="20">
        <f t="shared" si="38"/>
        <v>0.32866200000000001</v>
      </c>
      <c r="Y79" s="52">
        <f>IF(I79="",VLOOKUP(H79,kokku!H:AT,18,FALSE),VLOOKUP(I79,kokku!I:AT,17,FALSE))</f>
        <v>0</v>
      </c>
      <c r="Z79" s="25">
        <f t="shared" si="32"/>
        <v>1</v>
      </c>
      <c r="AA79" s="49">
        <f>IF(I79="",VLOOKUP(H79,kokku!H:AT,20,FALSE),VLOOKUP(I79,kokku!I:AT,19,FALSE))</f>
        <v>2240000</v>
      </c>
      <c r="AB79" s="20">
        <f t="shared" si="39"/>
        <v>0.43532866666666664</v>
      </c>
      <c r="AC79" s="52">
        <f>IF(I79="",VLOOKUP(H79,kokku!H:AT,22,FALSE),VLOOKUP(I79,kokku!I:AT,21,FALSE))</f>
        <v>0</v>
      </c>
      <c r="AD79" s="25">
        <f t="shared" si="33"/>
        <v>1</v>
      </c>
      <c r="AE79" s="49">
        <f>IF(I79="",VLOOKUP(H79,kokku!H:AT,24,FALSE),VLOOKUP(I79,kokku!I:AT,23,FALSE))</f>
        <v>5364421</v>
      </c>
      <c r="AF79" s="20">
        <f t="shared" si="40"/>
        <v>0.69077728571428576</v>
      </c>
      <c r="AG79" s="52">
        <f>IF(I79="",VLOOKUP(H79,kokku!H:AT,26,FALSE),VLOOKUP(I79,kokku!I:AT,25,FALSE))</f>
        <v>0</v>
      </c>
      <c r="AH79" s="25">
        <f t="shared" si="34"/>
        <v>1</v>
      </c>
      <c r="AI79" s="49">
        <f>IF(I79="",VLOOKUP(H79,kokku!H:AT,28,FALSE),VLOOKUP(I79,kokku!I:AT,27,FALSE))</f>
        <v>3780000</v>
      </c>
      <c r="AJ79" s="20">
        <f t="shared" si="41"/>
        <v>0.8707772857142857</v>
      </c>
      <c r="AK79" s="52">
        <f>IF(I79="",VLOOKUP(H79,kokku!H:AT,30,FALSE),VLOOKUP(I79,kokku!I:AT,29,FALSE))</f>
        <v>0</v>
      </c>
      <c r="AL79" s="25">
        <f t="shared" si="35"/>
        <v>1</v>
      </c>
      <c r="AM79" s="55">
        <f>IF(I79="",VLOOKUP(H79,kokku!H:AT,32,FALSE),VLOOKUP(I79,kokku!I:AT,31,FALSE))</f>
        <v>2713677</v>
      </c>
      <c r="AN79" s="20">
        <f t="shared" si="42"/>
        <v>1</v>
      </c>
      <c r="AO79" s="52">
        <f>IF(I79="",VLOOKUP(H79,kokku!H:AT,34,FALSE),VLOOKUP(I79,kokku!I:AT,33,FALSE))</f>
        <v>0</v>
      </c>
      <c r="AP79" s="20">
        <f t="shared" si="43"/>
        <v>1</v>
      </c>
      <c r="AQ79" s="29">
        <f t="shared" si="36"/>
        <v>0</v>
      </c>
      <c r="AR79" s="22">
        <f t="shared" si="44"/>
        <v>0</v>
      </c>
      <c r="AS79" s="149">
        <f>IF(I79="",VLOOKUP(H79,kokku!H:AT,38,FALSE),VLOOKUP(I79,kokku!I:AT,37,FALSE))</f>
        <v>0</v>
      </c>
      <c r="AT79" s="150">
        <f>IF(I79="",VLOOKUP(H79,kokku!H:AT,39,FALSE),VLOOKUP(I79,kokku!I:AT,38,FALSE))</f>
        <v>0</v>
      </c>
    </row>
    <row r="80" spans="1:46" ht="27" x14ac:dyDescent="0.25">
      <c r="A80" s="23" t="s">
        <v>35</v>
      </c>
      <c r="B80" s="23" t="s">
        <v>36</v>
      </c>
      <c r="C80" s="23" t="s">
        <v>53</v>
      </c>
      <c r="D80" s="23" t="s">
        <v>54</v>
      </c>
      <c r="E80" s="23" t="s">
        <v>55</v>
      </c>
      <c r="F80" s="23" t="s">
        <v>77</v>
      </c>
      <c r="G80" s="23" t="s">
        <v>78</v>
      </c>
      <c r="H80" s="23" t="s">
        <v>67</v>
      </c>
      <c r="I80" s="23" t="s">
        <v>80</v>
      </c>
      <c r="J80" s="24">
        <f>IF(I80="",VLOOKUP(H80,kokku!H:AT,3,FALSE),VLOOKUP(I80,kokku!I:AT,2,FALSE))</f>
        <v>2607397</v>
      </c>
      <c r="K80" s="24">
        <v>2041492</v>
      </c>
      <c r="L80" s="25">
        <f t="shared" si="28"/>
        <v>0.78296170471930437</v>
      </c>
      <c r="M80" s="24">
        <v>744102</v>
      </c>
      <c r="N80" s="25">
        <f t="shared" si="29"/>
        <v>0.28538116750153508</v>
      </c>
      <c r="O80" s="26">
        <v>5131</v>
      </c>
      <c r="P80" s="202">
        <f>IF(I80="",VLOOKUP(H80,kokku!H:AT,9,FALSE),VLOOKUP(I80,kokku!I:AT,8,FALSE))</f>
        <v>565905</v>
      </c>
      <c r="Q80" s="27">
        <f t="shared" si="30"/>
        <v>1</v>
      </c>
      <c r="R80" s="28">
        <v>213756</v>
      </c>
      <c r="S80" s="49">
        <f>IF(I80="",VLOOKUP(H80,kokku!H:AT,12,FALSE),VLOOKUP(I80,kokku!I:AT,11,FALSE))</f>
        <v>277864</v>
      </c>
      <c r="T80" s="20">
        <f t="shared" si="37"/>
        <v>0.39194875195453549</v>
      </c>
      <c r="U80" s="52">
        <f>IF(I80="",VLOOKUP(H80,kokku!H:AT,14,FALSE),VLOOKUP(I80,kokku!I:AT,13,FALSE))</f>
        <v>0</v>
      </c>
      <c r="V80" s="25">
        <f t="shared" si="31"/>
        <v>1</v>
      </c>
      <c r="W80" s="49">
        <f>IF(I80="",VLOOKUP(H80,kokku!H:AT,16,FALSE),VLOOKUP(I80,kokku!I:AT,15,FALSE))</f>
        <v>208257</v>
      </c>
      <c r="X80" s="20">
        <f t="shared" si="38"/>
        <v>0.4718203633738936</v>
      </c>
      <c r="Y80" s="52">
        <f>IF(I80="",VLOOKUP(H80,kokku!H:AT,18,FALSE),VLOOKUP(I80,kokku!I:AT,17,FALSE))</f>
        <v>0</v>
      </c>
      <c r="Z80" s="25">
        <f t="shared" si="32"/>
        <v>1</v>
      </c>
      <c r="AA80" s="49">
        <f>IF(I80="",VLOOKUP(H80,kokku!H:AT,20,FALSE),VLOOKUP(I80,kokku!I:AT,19,FALSE))</f>
        <v>370986</v>
      </c>
      <c r="AB80" s="20">
        <f t="shared" si="39"/>
        <v>0.61410249378978343</v>
      </c>
      <c r="AC80" s="52">
        <f>IF(I80="",VLOOKUP(H80,kokku!H:AT,22,FALSE),VLOOKUP(I80,kokku!I:AT,21,FALSE))</f>
        <v>0</v>
      </c>
      <c r="AD80" s="25">
        <f t="shared" si="33"/>
        <v>1</v>
      </c>
      <c r="AE80" s="49">
        <f>IF(I80="",VLOOKUP(H80,kokku!H:AT,24,FALSE),VLOOKUP(I80,kokku!I:AT,23,FALSE))</f>
        <v>484305</v>
      </c>
      <c r="AF80" s="20">
        <f t="shared" si="40"/>
        <v>0.7998452096094304</v>
      </c>
      <c r="AG80" s="52">
        <f>IF(I80="",VLOOKUP(H80,kokku!H:AT,26,FALSE),VLOOKUP(I80,kokku!I:AT,25,FALSE))</f>
        <v>0</v>
      </c>
      <c r="AH80" s="25">
        <f t="shared" si="34"/>
        <v>1</v>
      </c>
      <c r="AI80" s="49">
        <f>IF(I80="",VLOOKUP(H80,kokku!H:AT,28,FALSE),VLOOKUP(I80,kokku!I:AT,27,FALSE))</f>
        <v>327985</v>
      </c>
      <c r="AJ80" s="20">
        <f t="shared" si="41"/>
        <v>0.92563541340271538</v>
      </c>
      <c r="AK80" s="52">
        <f>IF(I80="",VLOOKUP(H80,kokku!H:AT,30,FALSE),VLOOKUP(I80,kokku!I:AT,29,FALSE))</f>
        <v>0</v>
      </c>
      <c r="AL80" s="25">
        <f t="shared" si="35"/>
        <v>1</v>
      </c>
      <c r="AM80" s="55">
        <f>IF(I80="",VLOOKUP(H80,kokku!H:AT,32,FALSE),VLOOKUP(I80,kokku!I:AT,31,FALSE))</f>
        <v>193898</v>
      </c>
      <c r="AN80" s="20">
        <f t="shared" si="42"/>
        <v>1</v>
      </c>
      <c r="AO80" s="52">
        <f>IF(I80="",VLOOKUP(H80,kokku!H:AT,34,FALSE),VLOOKUP(I80,kokku!I:AT,33,FALSE))</f>
        <v>0</v>
      </c>
      <c r="AP80" s="20">
        <f t="shared" si="43"/>
        <v>1</v>
      </c>
      <c r="AQ80" s="29">
        <f t="shared" si="36"/>
        <v>0</v>
      </c>
      <c r="AR80" s="22">
        <f t="shared" si="44"/>
        <v>0</v>
      </c>
      <c r="AS80" s="149" t="str">
        <f>IF(I80="",VLOOKUP(H80,kokku!H:AT,38,FALSE),VLOOKUP(I80,kokku!I:AT,37,FALSE))</f>
        <v>Meetmes kohustustega katmata eelarveosa kasutatakse juba olemasolevas sekkumises</v>
      </c>
      <c r="AT80" s="150">
        <f>IF(I80="",VLOOKUP(H80,kokku!H:AT,39,FALSE),VLOOKUP(I80,kokku!I:AT,38,FALSE))</f>
        <v>0</v>
      </c>
    </row>
    <row r="81" spans="1:46" ht="13.5" x14ac:dyDescent="0.25">
      <c r="A81" s="23" t="s">
        <v>35</v>
      </c>
      <c r="B81" s="23" t="s">
        <v>36</v>
      </c>
      <c r="C81" s="23" t="s">
        <v>82</v>
      </c>
      <c r="D81" s="23" t="s">
        <v>54</v>
      </c>
      <c r="E81" s="23" t="s">
        <v>55</v>
      </c>
      <c r="F81" s="23" t="s">
        <v>77</v>
      </c>
      <c r="G81" s="23" t="s">
        <v>78</v>
      </c>
      <c r="H81" s="23" t="s">
        <v>83</v>
      </c>
      <c r="I81" s="23" t="s">
        <v>84</v>
      </c>
      <c r="J81" s="24">
        <f>IF(I81="",VLOOKUP(H81,kokku!H:AT,3,FALSE),VLOOKUP(I81,kokku!I:AT,2,FALSE))</f>
        <v>11190000</v>
      </c>
      <c r="K81" s="24">
        <v>11190000</v>
      </c>
      <c r="L81" s="25">
        <f t="shared" si="28"/>
        <v>1</v>
      </c>
      <c r="M81" s="24">
        <v>941620</v>
      </c>
      <c r="N81" s="25">
        <f t="shared" si="29"/>
        <v>8.4148346738159074E-2</v>
      </c>
      <c r="O81" s="26">
        <v>93369</v>
      </c>
      <c r="P81" s="202">
        <f>IF(I81="",VLOOKUP(H81,kokku!H:AT,9,FALSE),VLOOKUP(I81,kokku!I:AT,8,FALSE))</f>
        <v>0</v>
      </c>
      <c r="Q81" s="27">
        <f t="shared" si="30"/>
        <v>1</v>
      </c>
      <c r="R81" s="28">
        <v>1232848</v>
      </c>
      <c r="S81" s="49">
        <f>IF(I81="",VLOOKUP(H81,kokku!H:AT,12,FALSE),VLOOKUP(I81,kokku!I:AT,11,FALSE))</f>
        <v>1304854</v>
      </c>
      <c r="T81" s="20">
        <f t="shared" si="37"/>
        <v>0.20075728328865058</v>
      </c>
      <c r="U81" s="52">
        <f>IF(I81="",VLOOKUP(H81,kokku!H:AT,14,FALSE),VLOOKUP(I81,kokku!I:AT,13,FALSE))</f>
        <v>0</v>
      </c>
      <c r="V81" s="25">
        <f t="shared" si="31"/>
        <v>1</v>
      </c>
      <c r="W81" s="49">
        <f>IF(I81="",VLOOKUP(H81,kokku!H:AT,16,FALSE),VLOOKUP(I81,kokku!I:AT,15,FALSE))</f>
        <v>872690</v>
      </c>
      <c r="X81" s="20">
        <f t="shared" si="38"/>
        <v>0.27874566577301163</v>
      </c>
      <c r="Y81" s="52">
        <f>IF(I81="",VLOOKUP(H81,kokku!H:AT,18,FALSE),VLOOKUP(I81,kokku!I:AT,17,FALSE))</f>
        <v>0</v>
      </c>
      <c r="Z81" s="25">
        <f t="shared" si="32"/>
        <v>1</v>
      </c>
      <c r="AA81" s="49">
        <f>IF(I81="",VLOOKUP(H81,kokku!H:AT,20,FALSE),VLOOKUP(I81,kokku!I:AT,19,FALSE))</f>
        <v>942200</v>
      </c>
      <c r="AB81" s="20">
        <f t="shared" si="39"/>
        <v>0.36294584450402145</v>
      </c>
      <c r="AC81" s="52">
        <f>IF(I81="",VLOOKUP(H81,kokku!H:AT,22,FALSE),VLOOKUP(I81,kokku!I:AT,21,FALSE))</f>
        <v>0</v>
      </c>
      <c r="AD81" s="25">
        <f t="shared" si="33"/>
        <v>1</v>
      </c>
      <c r="AE81" s="49">
        <f>IF(I81="",VLOOKUP(H81,kokku!H:AT,24,FALSE),VLOOKUP(I81,kokku!I:AT,23,FALSE))</f>
        <v>2987618</v>
      </c>
      <c r="AF81" s="20">
        <f t="shared" si="40"/>
        <v>0.6299358355674709</v>
      </c>
      <c r="AG81" s="52">
        <f>IF(I81="",VLOOKUP(H81,kokku!H:AT,26,FALSE),VLOOKUP(I81,kokku!I:AT,25,FALSE))</f>
        <v>0</v>
      </c>
      <c r="AH81" s="25">
        <f t="shared" si="34"/>
        <v>1</v>
      </c>
      <c r="AI81" s="49">
        <f>IF(I81="",VLOOKUP(H81,kokku!H:AT,28,FALSE),VLOOKUP(I81,kokku!I:AT,27,FALSE))</f>
        <v>2421183</v>
      </c>
      <c r="AJ81" s="20">
        <f t="shared" si="41"/>
        <v>0.84630607685433423</v>
      </c>
      <c r="AK81" s="52">
        <f>IF(I81="",VLOOKUP(H81,kokku!H:AT,30,FALSE),VLOOKUP(I81,kokku!I:AT,29,FALSE))</f>
        <v>0</v>
      </c>
      <c r="AL81" s="25">
        <f t="shared" si="35"/>
        <v>1</v>
      </c>
      <c r="AM81" s="55">
        <f>IF(I81="",VLOOKUP(H81,kokku!H:AT,32,FALSE),VLOOKUP(I81,kokku!I:AT,31,FALSE))</f>
        <v>1719835</v>
      </c>
      <c r="AN81" s="20">
        <f t="shared" si="42"/>
        <v>1</v>
      </c>
      <c r="AO81" s="52">
        <f>IF(I81="",VLOOKUP(H81,kokku!H:AT,34,FALSE),VLOOKUP(I81,kokku!I:AT,33,FALSE))</f>
        <v>0</v>
      </c>
      <c r="AP81" s="20">
        <f t="shared" si="43"/>
        <v>1</v>
      </c>
      <c r="AQ81" s="29">
        <f t="shared" si="36"/>
        <v>0</v>
      </c>
      <c r="AR81" s="22">
        <f t="shared" si="44"/>
        <v>0</v>
      </c>
      <c r="AS81" s="149">
        <f>IF(I81="",VLOOKUP(H81,kokku!H:AT,38,FALSE),VLOOKUP(I81,kokku!I:AT,37,FALSE))</f>
        <v>0</v>
      </c>
      <c r="AT81" s="150">
        <f>IF(I81="",VLOOKUP(H81,kokku!H:AT,39,FALSE),VLOOKUP(I81,kokku!I:AT,38,FALSE))</f>
        <v>0</v>
      </c>
    </row>
    <row r="82" spans="1:46" ht="94.5" x14ac:dyDescent="0.25">
      <c r="A82" s="23" t="s">
        <v>35</v>
      </c>
      <c r="B82" s="23" t="s">
        <v>110</v>
      </c>
      <c r="C82" s="23" t="s">
        <v>125</v>
      </c>
      <c r="D82" s="23" t="s">
        <v>54</v>
      </c>
      <c r="E82" s="23" t="s">
        <v>55</v>
      </c>
      <c r="F82" s="23" t="s">
        <v>77</v>
      </c>
      <c r="G82" s="23" t="s">
        <v>78</v>
      </c>
      <c r="H82" s="23" t="s">
        <v>126</v>
      </c>
      <c r="I82" s="23" t="s">
        <v>127</v>
      </c>
      <c r="J82" s="24">
        <f>IF(I82="",VLOOKUP(H82,kokku!H:AT,3,FALSE),VLOOKUP(I82,kokku!I:AT,2,FALSE))</f>
        <v>6658729</v>
      </c>
      <c r="K82" s="24">
        <v>6658729</v>
      </c>
      <c r="L82" s="25">
        <f t="shared" si="28"/>
        <v>1</v>
      </c>
      <c r="M82" s="24">
        <v>637139</v>
      </c>
      <c r="N82" s="25">
        <f t="shared" si="29"/>
        <v>9.5684777079830099E-2</v>
      </c>
      <c r="O82" s="26"/>
      <c r="P82" s="202">
        <f>IF(I82="",VLOOKUP(H82,kokku!H:AT,9,FALSE),VLOOKUP(I82,kokku!I:AT,8,FALSE))</f>
        <v>0</v>
      </c>
      <c r="Q82" s="27">
        <f t="shared" si="30"/>
        <v>1</v>
      </c>
      <c r="R82" s="28">
        <v>476902</v>
      </c>
      <c r="S82" s="49">
        <f>IF(I82="",VLOOKUP(H82,kokku!H:AT,12,FALSE),VLOOKUP(I82,kokku!I:AT,11,FALSE))</f>
        <v>329902</v>
      </c>
      <c r="T82" s="20">
        <f t="shared" si="37"/>
        <v>0.14522906698860999</v>
      </c>
      <c r="U82" s="52">
        <f>IF(I82="",VLOOKUP(H82,kokku!H:AT,14,FALSE),VLOOKUP(I82,kokku!I:AT,13,FALSE))</f>
        <v>0</v>
      </c>
      <c r="V82" s="25">
        <f t="shared" si="31"/>
        <v>1</v>
      </c>
      <c r="W82" s="49">
        <f>IF(I82="",VLOOKUP(H82,kokku!H:AT,16,FALSE),VLOOKUP(I82,kokku!I:AT,15,FALSE))</f>
        <v>680092</v>
      </c>
      <c r="X82" s="20">
        <f t="shared" si="38"/>
        <v>0.2473644745115772</v>
      </c>
      <c r="Y82" s="52">
        <f>IF(I82="",VLOOKUP(H82,kokku!H:AT,18,FALSE),VLOOKUP(I82,kokku!I:AT,17,FALSE))</f>
        <v>0</v>
      </c>
      <c r="Z82" s="25">
        <f t="shared" si="32"/>
        <v>1</v>
      </c>
      <c r="AA82" s="49">
        <f>IF(I82="",VLOOKUP(H82,kokku!H:AT,20,FALSE),VLOOKUP(I82,kokku!I:AT,19,FALSE))</f>
        <v>680092</v>
      </c>
      <c r="AB82" s="20">
        <f t="shared" si="39"/>
        <v>0.34949988203454441</v>
      </c>
      <c r="AC82" s="52">
        <f>IF(I82="",VLOOKUP(H82,kokku!H:AT,22,FALSE),VLOOKUP(I82,kokku!I:AT,21,FALSE))</f>
        <v>0</v>
      </c>
      <c r="AD82" s="25">
        <f t="shared" si="33"/>
        <v>1</v>
      </c>
      <c r="AE82" s="49">
        <f>IF(I82="",VLOOKUP(H82,kokku!H:AT,24,FALSE),VLOOKUP(I82,kokku!I:AT,23,FALSE))</f>
        <v>1314111</v>
      </c>
      <c r="AF82" s="20">
        <f t="shared" si="40"/>
        <v>0.54685150874889188</v>
      </c>
      <c r="AG82" s="52">
        <f>IF(I82="",VLOOKUP(H82,kokku!H:AT,26,FALSE),VLOOKUP(I82,kokku!I:AT,25,FALSE))</f>
        <v>0</v>
      </c>
      <c r="AH82" s="25">
        <f t="shared" si="34"/>
        <v>1</v>
      </c>
      <c r="AI82" s="49">
        <f>IF(I82="",VLOOKUP(H82,kokku!H:AT,28,FALSE),VLOOKUP(I82,kokku!I:AT,27,FALSE))</f>
        <v>1474962</v>
      </c>
      <c r="AJ82" s="20">
        <f t="shared" si="41"/>
        <v>0.76835954729498679</v>
      </c>
      <c r="AK82" s="52">
        <f>IF(I82="",VLOOKUP(H82,kokku!H:AT,30,FALSE),VLOOKUP(I82,kokku!I:AT,29,FALSE))</f>
        <v>0</v>
      </c>
      <c r="AL82" s="25">
        <f t="shared" si="35"/>
        <v>1</v>
      </c>
      <c r="AM82" s="55">
        <f>IF(I82="",VLOOKUP(H82,kokku!H:AT,32,FALSE),VLOOKUP(I82,kokku!I:AT,31,FALSE))</f>
        <v>1027357</v>
      </c>
      <c r="AN82" s="20">
        <f t="shared" si="42"/>
        <v>0.92264679941171956</v>
      </c>
      <c r="AO82" s="52">
        <f>IF(I82="",VLOOKUP(H82,kokku!H:AT,34,FALSE),VLOOKUP(I82,kokku!I:AT,33,FALSE))</f>
        <v>515074</v>
      </c>
      <c r="AP82" s="20">
        <f t="shared" si="43"/>
        <v>1</v>
      </c>
      <c r="AQ82" s="29">
        <f t="shared" si="36"/>
        <v>0</v>
      </c>
      <c r="AR82" s="22">
        <f t="shared" si="44"/>
        <v>0</v>
      </c>
      <c r="AS82" s="149" t="str">
        <f>IF(I82="",VLOOKUP(H82,kokku!H:AT,38,FALSE),VLOOKUP(I82,kokku!I:AT,37,FALSE))</f>
        <v xml:space="preserve">Juuni kuni detsember 2025 prognoosi puhul plaanib elluviija tegevuskava eelarve prognoosi ja maksete prognoosi muudatuse esitada sügisel. Selle järgi on praegu ka prognoos tabelis tehtud (ilmselt numbrid veel täpsustuvad, kuid partnerid on kinnitanud, et viivad planeeritud tegevused ellu planeeritud mahus). </v>
      </c>
      <c r="AT82" s="150">
        <f>IF(I82="",VLOOKUP(H82,kokku!H:AT,39,FALSE),VLOOKUP(I82,kokku!I:AT,38,FALSE))</f>
        <v>0</v>
      </c>
    </row>
    <row r="83" spans="1:46" ht="13.5" x14ac:dyDescent="0.25">
      <c r="A83" s="23" t="s">
        <v>35</v>
      </c>
      <c r="B83" s="23" t="s">
        <v>235</v>
      </c>
      <c r="C83" s="23" t="s">
        <v>247</v>
      </c>
      <c r="D83" s="23" t="s">
        <v>54</v>
      </c>
      <c r="E83" s="23" t="s">
        <v>55</v>
      </c>
      <c r="F83" s="23" t="s">
        <v>77</v>
      </c>
      <c r="G83" s="23" t="s">
        <v>78</v>
      </c>
      <c r="H83" s="23" t="s">
        <v>248</v>
      </c>
      <c r="I83" s="23" t="s">
        <v>249</v>
      </c>
      <c r="J83" s="44">
        <f>IF(I83="",VLOOKUP(H83,kokku!H:AT,3,FALSE),VLOOKUP(I83,kokku!I:AT,2,FALSE))</f>
        <v>12950000</v>
      </c>
      <c r="K83" s="24">
        <v>12950000</v>
      </c>
      <c r="L83" s="25">
        <f t="shared" si="28"/>
        <v>1</v>
      </c>
      <c r="M83" s="24">
        <v>2407938</v>
      </c>
      <c r="N83" s="25">
        <f t="shared" si="29"/>
        <v>0.18594115830115829</v>
      </c>
      <c r="O83" s="26">
        <v>421831</v>
      </c>
      <c r="P83" s="202">
        <f>IF(I83="",VLOOKUP(H83,kokku!H:AT,9,FALSE),VLOOKUP(I83,kokku!I:AT,8,FALSE))</f>
        <v>0</v>
      </c>
      <c r="Q83" s="27">
        <f t="shared" si="30"/>
        <v>1</v>
      </c>
      <c r="R83" s="28">
        <v>465314</v>
      </c>
      <c r="S83" s="49">
        <f>IF(I83="",VLOOKUP(H83,kokku!H:AT,12,FALSE),VLOOKUP(I83,kokku!I:AT,11,FALSE))</f>
        <v>1407905</v>
      </c>
      <c r="T83" s="20">
        <f t="shared" si="37"/>
        <v>0.29465969111969115</v>
      </c>
      <c r="U83" s="52">
        <f>IF(I83="",VLOOKUP(H83,kokku!H:AT,14,FALSE),VLOOKUP(I83,kokku!I:AT,13,FALSE))</f>
        <v>0</v>
      </c>
      <c r="V83" s="25">
        <f t="shared" si="31"/>
        <v>1</v>
      </c>
      <c r="W83" s="49">
        <f>IF(I83="",VLOOKUP(H83,kokku!H:AT,16,FALSE),VLOOKUP(I83,kokku!I:AT,15,FALSE))</f>
        <v>1246640</v>
      </c>
      <c r="X83" s="20">
        <f t="shared" si="38"/>
        <v>0.39092532818532816</v>
      </c>
      <c r="Y83" s="52">
        <f>IF(I83="",VLOOKUP(H83,kokku!H:AT,18,FALSE),VLOOKUP(I83,kokku!I:AT,17,FALSE))</f>
        <v>0</v>
      </c>
      <c r="Z83" s="25">
        <f t="shared" si="32"/>
        <v>1</v>
      </c>
      <c r="AA83" s="49">
        <f>IF(I83="",VLOOKUP(H83,kokku!H:AT,20,FALSE),VLOOKUP(I83,kokku!I:AT,19,FALSE))</f>
        <v>1725958</v>
      </c>
      <c r="AB83" s="20">
        <f t="shared" si="39"/>
        <v>0.52420393822393818</v>
      </c>
      <c r="AC83" s="52">
        <f>IF(I83="",VLOOKUP(H83,kokku!H:AT,22,FALSE),VLOOKUP(I83,kokku!I:AT,21,FALSE))</f>
        <v>0</v>
      </c>
      <c r="AD83" s="25">
        <f t="shared" si="33"/>
        <v>1</v>
      </c>
      <c r="AE83" s="49">
        <f>IF(I83="",VLOOKUP(H83,kokku!H:AT,24,FALSE),VLOOKUP(I83,kokku!I:AT,23,FALSE))</f>
        <v>3407832</v>
      </c>
      <c r="AF83" s="20">
        <f t="shared" si="40"/>
        <v>0.78735698841698842</v>
      </c>
      <c r="AG83" s="52">
        <f>IF(I83="",VLOOKUP(H83,kokku!H:AT,26,FALSE),VLOOKUP(I83,kokku!I:AT,25,FALSE))</f>
        <v>0</v>
      </c>
      <c r="AH83" s="25">
        <f t="shared" si="34"/>
        <v>1</v>
      </c>
      <c r="AI83" s="49">
        <f>IF(I83="",VLOOKUP(H83,kokku!H:AT,28,FALSE),VLOOKUP(I83,kokku!I:AT,27,FALSE))</f>
        <v>2608898</v>
      </c>
      <c r="AJ83" s="20">
        <f t="shared" si="41"/>
        <v>0.9888162934362934</v>
      </c>
      <c r="AK83" s="52">
        <f>IF(I83="",VLOOKUP(H83,kokku!H:AT,30,FALSE),VLOOKUP(I83,kokku!I:AT,29,FALSE))</f>
        <v>0</v>
      </c>
      <c r="AL83" s="25">
        <f t="shared" si="35"/>
        <v>1</v>
      </c>
      <c r="AM83" s="55">
        <f>IF(I83="",VLOOKUP(H83,kokku!H:AT,32,FALSE),VLOOKUP(I83,kokku!I:AT,31,FALSE))</f>
        <v>144829</v>
      </c>
      <c r="AN83" s="20">
        <f t="shared" si="42"/>
        <v>1</v>
      </c>
      <c r="AO83" s="52">
        <f>IF(I83="",VLOOKUP(H83,kokku!H:AT,34,FALSE),VLOOKUP(I83,kokku!I:AT,33,FALSE))</f>
        <v>0</v>
      </c>
      <c r="AP83" s="20">
        <f t="shared" si="43"/>
        <v>1</v>
      </c>
      <c r="AQ83" s="29">
        <f t="shared" si="36"/>
        <v>0</v>
      </c>
      <c r="AR83" s="22">
        <f t="shared" si="44"/>
        <v>0</v>
      </c>
      <c r="AS83" s="149">
        <f>IF(I83="",VLOOKUP(H83,kokku!H:AT,38,FALSE),VLOOKUP(I83,kokku!I:AT,37,FALSE))</f>
        <v>0</v>
      </c>
      <c r="AT83" s="150">
        <f>IF(I83="",VLOOKUP(H83,kokku!H:AT,39,FALSE),VLOOKUP(I83,kokku!I:AT,38,FALSE))</f>
        <v>0</v>
      </c>
    </row>
    <row r="84" spans="1:46" ht="13.5" x14ac:dyDescent="0.25">
      <c r="A84" s="23" t="s">
        <v>35</v>
      </c>
      <c r="B84" s="23" t="s">
        <v>235</v>
      </c>
      <c r="C84" s="23" t="s">
        <v>247</v>
      </c>
      <c r="D84" s="23" t="s">
        <v>54</v>
      </c>
      <c r="E84" s="23" t="s">
        <v>55</v>
      </c>
      <c r="F84" s="23" t="s">
        <v>77</v>
      </c>
      <c r="G84" s="23" t="s">
        <v>78</v>
      </c>
      <c r="H84" s="23" t="s">
        <v>250</v>
      </c>
      <c r="I84" s="23" t="s">
        <v>251</v>
      </c>
      <c r="J84" s="44">
        <f>IF(I84="",VLOOKUP(H84,kokku!H:AT,3,FALSE),VLOOKUP(I84,kokku!I:AT,2,FALSE))</f>
        <v>1785000</v>
      </c>
      <c r="K84" s="24">
        <v>1785000</v>
      </c>
      <c r="L84" s="25">
        <f t="shared" si="28"/>
        <v>1</v>
      </c>
      <c r="M84" s="24">
        <v>97013</v>
      </c>
      <c r="N84" s="25">
        <f t="shared" si="29"/>
        <v>5.4349019607843135E-2</v>
      </c>
      <c r="O84" s="26"/>
      <c r="P84" s="202">
        <f>IF(I84="",VLOOKUP(H84,kokku!H:AT,9,FALSE),VLOOKUP(I84,kokku!I:AT,8,FALSE))</f>
        <v>0</v>
      </c>
      <c r="Q84" s="27">
        <f t="shared" si="30"/>
        <v>1</v>
      </c>
      <c r="R84" s="28"/>
      <c r="S84" s="49">
        <f>IF(I84="",VLOOKUP(H84,kokku!H:AT,12,FALSE),VLOOKUP(I84,kokku!I:AT,11,FALSE))</f>
        <v>88529</v>
      </c>
      <c r="T84" s="20">
        <f t="shared" si="37"/>
        <v>0.10394509803921569</v>
      </c>
      <c r="U84" s="52">
        <f>IF(I84="",VLOOKUP(H84,kokku!H:AT,14,FALSE),VLOOKUP(I84,kokku!I:AT,13,FALSE))</f>
        <v>0</v>
      </c>
      <c r="V84" s="25">
        <f t="shared" si="31"/>
        <v>1</v>
      </c>
      <c r="W84" s="49">
        <f>IF(I84="",VLOOKUP(H84,kokku!H:AT,16,FALSE),VLOOKUP(I84,kokku!I:AT,15,FALSE))</f>
        <v>150000</v>
      </c>
      <c r="X84" s="20">
        <f t="shared" si="38"/>
        <v>0.18797871148459383</v>
      </c>
      <c r="Y84" s="52">
        <f>IF(I84="",VLOOKUP(H84,kokku!H:AT,18,FALSE),VLOOKUP(I84,kokku!I:AT,17,FALSE))</f>
        <v>0</v>
      </c>
      <c r="Z84" s="25">
        <f t="shared" si="32"/>
        <v>1</v>
      </c>
      <c r="AA84" s="49">
        <f>IF(I84="",VLOOKUP(H84,kokku!H:AT,20,FALSE),VLOOKUP(I84,kokku!I:AT,19,FALSE))</f>
        <v>250000</v>
      </c>
      <c r="AB84" s="20">
        <f t="shared" si="39"/>
        <v>0.32803473389355742</v>
      </c>
      <c r="AC84" s="52">
        <f>IF(I84="",VLOOKUP(H84,kokku!H:AT,22,FALSE),VLOOKUP(I84,kokku!I:AT,21,FALSE))</f>
        <v>0</v>
      </c>
      <c r="AD84" s="25">
        <f t="shared" si="33"/>
        <v>1</v>
      </c>
      <c r="AE84" s="49">
        <f>IF(I84="",VLOOKUP(H84,kokku!H:AT,24,FALSE),VLOOKUP(I84,kokku!I:AT,23,FALSE))</f>
        <v>400000</v>
      </c>
      <c r="AF84" s="20">
        <f t="shared" si="40"/>
        <v>0.55212436974789914</v>
      </c>
      <c r="AG84" s="52">
        <f>IF(I84="",VLOOKUP(H84,kokku!H:AT,26,FALSE),VLOOKUP(I84,kokku!I:AT,25,FALSE))</f>
        <v>0</v>
      </c>
      <c r="AH84" s="25">
        <f t="shared" si="34"/>
        <v>1</v>
      </c>
      <c r="AI84" s="49">
        <f>IF(I84="",VLOOKUP(H84,kokku!H:AT,28,FALSE),VLOOKUP(I84,kokku!I:AT,27,FALSE))</f>
        <v>400000</v>
      </c>
      <c r="AJ84" s="20">
        <f t="shared" si="41"/>
        <v>0.77621400560224085</v>
      </c>
      <c r="AK84" s="52">
        <f>IF(I84="",VLOOKUP(H84,kokku!H:AT,30,FALSE),VLOOKUP(I84,kokku!I:AT,29,FALSE))</f>
        <v>0</v>
      </c>
      <c r="AL84" s="25">
        <f t="shared" si="35"/>
        <v>1</v>
      </c>
      <c r="AM84" s="55">
        <f>IF(I84="",VLOOKUP(H84,kokku!H:AT,32,FALSE),VLOOKUP(I84,kokku!I:AT,31,FALSE))</f>
        <v>399458</v>
      </c>
      <c r="AN84" s="20">
        <f t="shared" si="42"/>
        <v>1</v>
      </c>
      <c r="AO84" s="52">
        <f>IF(I84="",VLOOKUP(H84,kokku!H:AT,34,FALSE),VLOOKUP(I84,kokku!I:AT,33,FALSE))</f>
        <v>0</v>
      </c>
      <c r="AP84" s="20">
        <f t="shared" si="43"/>
        <v>1</v>
      </c>
      <c r="AQ84" s="29">
        <f t="shared" si="36"/>
        <v>0</v>
      </c>
      <c r="AR84" s="22">
        <f t="shared" si="44"/>
        <v>0</v>
      </c>
      <c r="AS84" s="149">
        <f>IF(I84="",VLOOKUP(H84,kokku!H:AT,38,FALSE),VLOOKUP(I84,kokku!I:AT,37,FALSE))</f>
        <v>0</v>
      </c>
      <c r="AT84" s="150">
        <f>IF(I84="",VLOOKUP(H84,kokku!H:AT,39,FALSE),VLOOKUP(I84,kokku!I:AT,38,FALSE))</f>
        <v>0</v>
      </c>
    </row>
    <row r="85" spans="1:46" ht="13.5" x14ac:dyDescent="0.25">
      <c r="A85" s="23" t="s">
        <v>35</v>
      </c>
      <c r="B85" s="23" t="s">
        <v>235</v>
      </c>
      <c r="C85" s="23" t="s">
        <v>247</v>
      </c>
      <c r="D85" s="23" t="s">
        <v>54</v>
      </c>
      <c r="E85" s="23" t="s">
        <v>55</v>
      </c>
      <c r="F85" s="23" t="s">
        <v>77</v>
      </c>
      <c r="G85" s="23" t="s">
        <v>78</v>
      </c>
      <c r="H85" s="23" t="s">
        <v>252</v>
      </c>
      <c r="I85" s="23" t="s">
        <v>253</v>
      </c>
      <c r="J85" s="43">
        <f>IF(I85="",VLOOKUP(H85,kokku!H:AT,3,FALSE),VLOOKUP(I85,kokku!I:AT,2,FALSE))</f>
        <v>2737000</v>
      </c>
      <c r="K85" s="24">
        <v>3787000</v>
      </c>
      <c r="L85" s="25">
        <f t="shared" si="28"/>
        <v>1.3836317135549872</v>
      </c>
      <c r="M85" s="24">
        <v>426104</v>
      </c>
      <c r="N85" s="25">
        <f t="shared" si="29"/>
        <v>0.15568286445012788</v>
      </c>
      <c r="O85" s="26"/>
      <c r="P85" s="202">
        <f>IF(I85="",VLOOKUP(H85,kokku!H:AT,9,FALSE),VLOOKUP(I85,kokku!I:AT,8,FALSE))</f>
        <v>-1050000</v>
      </c>
      <c r="Q85" s="27">
        <f t="shared" si="30"/>
        <v>1</v>
      </c>
      <c r="R85" s="28">
        <v>268390</v>
      </c>
      <c r="S85" s="49">
        <f>IF(I85="",VLOOKUP(H85,kokku!H:AT,12,FALSE),VLOOKUP(I85,kokku!I:AT,11,FALSE))</f>
        <v>372935</v>
      </c>
      <c r="T85" s="20">
        <f t="shared" si="37"/>
        <v>0.29193971501644134</v>
      </c>
      <c r="U85" s="52">
        <f>IF(I85="",VLOOKUP(H85,kokku!H:AT,14,FALSE),VLOOKUP(I85,kokku!I:AT,13,FALSE))</f>
        <v>0</v>
      </c>
      <c r="V85" s="25">
        <f t="shared" si="31"/>
        <v>1</v>
      </c>
      <c r="W85" s="49">
        <f>IF(I85="",VLOOKUP(H85,kokku!H:AT,16,FALSE),VLOOKUP(I85,kokku!I:AT,15,FALSE))</f>
        <v>112456</v>
      </c>
      <c r="X85" s="20">
        <f t="shared" si="38"/>
        <v>0.3330270369017172</v>
      </c>
      <c r="Y85" s="52">
        <f>IF(I85="",VLOOKUP(H85,kokku!H:AT,18,FALSE),VLOOKUP(I85,kokku!I:AT,17,FALSE))</f>
        <v>0</v>
      </c>
      <c r="Z85" s="25">
        <f t="shared" si="32"/>
        <v>1</v>
      </c>
      <c r="AA85" s="49">
        <f>IF(I85="",VLOOKUP(H85,kokku!H:AT,20,FALSE),VLOOKUP(I85,kokku!I:AT,19,FALSE))</f>
        <v>508350</v>
      </c>
      <c r="AB85" s="20">
        <f t="shared" si="39"/>
        <v>0.51875959079283884</v>
      </c>
      <c r="AC85" s="52">
        <f>IF(I85="",VLOOKUP(H85,kokku!H:AT,22,FALSE),VLOOKUP(I85,kokku!I:AT,21,FALSE))</f>
        <v>0</v>
      </c>
      <c r="AD85" s="25">
        <f t="shared" si="33"/>
        <v>1</v>
      </c>
      <c r="AE85" s="49">
        <f>IF(I85="",VLOOKUP(H85,kokku!H:AT,24,FALSE),VLOOKUP(I85,kokku!I:AT,23,FALSE))</f>
        <v>790961</v>
      </c>
      <c r="AF85" s="20">
        <f t="shared" si="40"/>
        <v>0.80774789915966383</v>
      </c>
      <c r="AG85" s="52">
        <f>IF(I85="",VLOOKUP(H85,kokku!H:AT,26,FALSE),VLOOKUP(I85,kokku!I:AT,25,FALSE))</f>
        <v>0</v>
      </c>
      <c r="AH85" s="25">
        <f t="shared" si="34"/>
        <v>1</v>
      </c>
      <c r="AI85" s="49">
        <f>IF(I85="",VLOOKUP(H85,kokku!H:AT,28,FALSE),VLOOKUP(I85,kokku!I:AT,27,FALSE))</f>
        <v>278308</v>
      </c>
      <c r="AJ85" s="20">
        <f t="shared" si="41"/>
        <v>0.90943149433686521</v>
      </c>
      <c r="AK85" s="52">
        <f>IF(I85="",VLOOKUP(H85,kokku!H:AT,30,FALSE),VLOOKUP(I85,kokku!I:AT,29,FALSE))</f>
        <v>0</v>
      </c>
      <c r="AL85" s="25">
        <f t="shared" si="35"/>
        <v>1</v>
      </c>
      <c r="AM85" s="55">
        <f>IF(I85="",VLOOKUP(H85,kokku!H:AT,32,FALSE),VLOOKUP(I85,kokku!I:AT,31,FALSE))</f>
        <v>247886</v>
      </c>
      <c r="AN85" s="20">
        <f t="shared" si="42"/>
        <v>1</v>
      </c>
      <c r="AO85" s="52">
        <f>IF(I85="",VLOOKUP(H85,kokku!H:AT,34,FALSE),VLOOKUP(I85,kokku!I:AT,33,FALSE))</f>
        <v>0</v>
      </c>
      <c r="AP85" s="20">
        <f t="shared" si="43"/>
        <v>1</v>
      </c>
      <c r="AQ85" s="29">
        <f t="shared" si="36"/>
        <v>0</v>
      </c>
      <c r="AR85" s="22">
        <f t="shared" si="44"/>
        <v>0</v>
      </c>
      <c r="AS85" s="149">
        <f>IF(I85="",VLOOKUP(H85,kokku!H:AT,38,FALSE),VLOOKUP(I85,kokku!I:AT,37,FALSE))</f>
        <v>0</v>
      </c>
      <c r="AT85" s="150">
        <f>IF(I85="",VLOOKUP(H85,kokku!H:AT,39,FALSE),VLOOKUP(I85,kokku!I:AT,38,FALSE))</f>
        <v>0</v>
      </c>
    </row>
    <row r="86" spans="1:46" ht="13.5" x14ac:dyDescent="0.25">
      <c r="A86" s="23" t="s">
        <v>35</v>
      </c>
      <c r="B86" s="23" t="s">
        <v>235</v>
      </c>
      <c r="C86" s="23" t="s">
        <v>247</v>
      </c>
      <c r="D86" s="23" t="s">
        <v>54</v>
      </c>
      <c r="E86" s="23" t="s">
        <v>55</v>
      </c>
      <c r="F86" s="23" t="s">
        <v>77</v>
      </c>
      <c r="G86" s="23" t="s">
        <v>78</v>
      </c>
      <c r="H86" s="23" t="s">
        <v>254</v>
      </c>
      <c r="I86" s="23" t="s">
        <v>255</v>
      </c>
      <c r="J86" s="43">
        <f>IF(I86="",VLOOKUP(H86,kokku!H:AT,3,FALSE),VLOOKUP(I86,kokku!I:AT,2,FALSE))</f>
        <v>5091792</v>
      </c>
      <c r="K86" s="24">
        <v>5705000</v>
      </c>
      <c r="L86" s="25">
        <f t="shared" si="28"/>
        <v>1.1204306853068624</v>
      </c>
      <c r="M86" s="24">
        <v>1014529</v>
      </c>
      <c r="N86" s="25">
        <f t="shared" si="29"/>
        <v>0.19924792685954179</v>
      </c>
      <c r="O86" s="26">
        <v>16466</v>
      </c>
      <c r="P86" s="202">
        <f>IF(I86="",VLOOKUP(H86,kokku!H:AT,9,FALSE),VLOOKUP(I86,kokku!I:AT,8,FALSE))</f>
        <v>-613208</v>
      </c>
      <c r="Q86" s="27">
        <f t="shared" si="30"/>
        <v>1</v>
      </c>
      <c r="R86" s="28">
        <v>343420</v>
      </c>
      <c r="S86" s="49">
        <f>IF(I86="",VLOOKUP(H86,kokku!H:AT,12,FALSE),VLOOKUP(I86,kokku!I:AT,11,FALSE))</f>
        <v>419625</v>
      </c>
      <c r="T86" s="20">
        <f t="shared" si="37"/>
        <v>0.2816599735417315</v>
      </c>
      <c r="U86" s="52">
        <f>IF(I86="",VLOOKUP(H86,kokku!H:AT,14,FALSE),VLOOKUP(I86,kokku!I:AT,13,FALSE))</f>
        <v>0</v>
      </c>
      <c r="V86" s="25">
        <f t="shared" si="31"/>
        <v>1</v>
      </c>
      <c r="W86" s="49">
        <f>IF(I86="",VLOOKUP(H86,kokku!H:AT,16,FALSE),VLOOKUP(I86,kokku!I:AT,15,FALSE))</f>
        <v>362975</v>
      </c>
      <c r="X86" s="20">
        <f t="shared" si="38"/>
        <v>0.35294627117525618</v>
      </c>
      <c r="Y86" s="52">
        <f>IF(I86="",VLOOKUP(H86,kokku!H:AT,18,FALSE),VLOOKUP(I86,kokku!I:AT,17,FALSE))</f>
        <v>0</v>
      </c>
      <c r="Z86" s="25">
        <f t="shared" si="32"/>
        <v>1</v>
      </c>
      <c r="AA86" s="49">
        <f>IF(I86="",VLOOKUP(H86,kokku!H:AT,20,FALSE),VLOOKUP(I86,kokku!I:AT,19,FALSE))</f>
        <v>648801</v>
      </c>
      <c r="AB86" s="20">
        <f t="shared" si="39"/>
        <v>0.48036722631246526</v>
      </c>
      <c r="AC86" s="52">
        <f>IF(I86="",VLOOKUP(H86,kokku!H:AT,22,FALSE),VLOOKUP(I86,kokku!I:AT,21,FALSE))</f>
        <v>0</v>
      </c>
      <c r="AD86" s="25">
        <f t="shared" si="33"/>
        <v>1</v>
      </c>
      <c r="AE86" s="49">
        <f>IF(I86="",VLOOKUP(H86,kokku!H:AT,24,FALSE),VLOOKUP(I86,kokku!I:AT,23,FALSE))</f>
        <v>922218</v>
      </c>
      <c r="AF86" s="20">
        <f t="shared" si="40"/>
        <v>0.66148577946624687</v>
      </c>
      <c r="AG86" s="52">
        <f>IF(I86="",VLOOKUP(H86,kokku!H:AT,26,FALSE),VLOOKUP(I86,kokku!I:AT,25,FALSE))</f>
        <v>0</v>
      </c>
      <c r="AH86" s="25">
        <f t="shared" si="34"/>
        <v>1</v>
      </c>
      <c r="AI86" s="49">
        <f>IF(I86="",VLOOKUP(H86,kokku!H:AT,28,FALSE),VLOOKUP(I86,kokku!I:AT,27,FALSE))</f>
        <v>925143</v>
      </c>
      <c r="AJ86" s="20">
        <f t="shared" si="41"/>
        <v>0.84317878656473011</v>
      </c>
      <c r="AK86" s="52">
        <f>IF(I86="",VLOOKUP(H86,kokku!H:AT,30,FALSE),VLOOKUP(I86,kokku!I:AT,29,FALSE))</f>
        <v>0</v>
      </c>
      <c r="AL86" s="25">
        <f t="shared" si="35"/>
        <v>1</v>
      </c>
      <c r="AM86" s="55">
        <f>IF(I86="",VLOOKUP(H86,kokku!H:AT,32,FALSE),VLOOKUP(I86,kokku!I:AT,31,FALSE))</f>
        <v>798501</v>
      </c>
      <c r="AN86" s="20">
        <f t="shared" si="42"/>
        <v>1</v>
      </c>
      <c r="AO86" s="52">
        <f>IF(I86="",VLOOKUP(H86,kokku!H:AT,34,FALSE),VLOOKUP(I86,kokku!I:AT,33,FALSE))</f>
        <v>0</v>
      </c>
      <c r="AP86" s="20">
        <f t="shared" si="43"/>
        <v>1</v>
      </c>
      <c r="AQ86" s="29">
        <f t="shared" si="36"/>
        <v>0</v>
      </c>
      <c r="AR86" s="22">
        <f t="shared" si="44"/>
        <v>0</v>
      </c>
      <c r="AS86" s="149">
        <f>IF(I86="",VLOOKUP(H86,kokku!H:AT,38,FALSE),VLOOKUP(I86,kokku!I:AT,37,FALSE))</f>
        <v>0</v>
      </c>
      <c r="AT86" s="150">
        <f>IF(I86="",VLOOKUP(H86,kokku!H:AT,39,FALSE),VLOOKUP(I86,kokku!I:AT,38,FALSE))</f>
        <v>0</v>
      </c>
    </row>
    <row r="87" spans="1:46" ht="13.5" x14ac:dyDescent="0.25">
      <c r="A87" s="23" t="s">
        <v>35</v>
      </c>
      <c r="B87" s="23" t="s">
        <v>235</v>
      </c>
      <c r="C87" s="23" t="s">
        <v>247</v>
      </c>
      <c r="D87" s="23" t="s">
        <v>54</v>
      </c>
      <c r="E87" s="23" t="s">
        <v>55</v>
      </c>
      <c r="F87" s="23" t="s">
        <v>77</v>
      </c>
      <c r="G87" s="23" t="s">
        <v>78</v>
      </c>
      <c r="H87" s="23" t="s">
        <v>256</v>
      </c>
      <c r="I87" s="23" t="s">
        <v>257</v>
      </c>
      <c r="J87" s="43">
        <f>IF(I87="",VLOOKUP(H87,kokku!H:AT,3,FALSE),VLOOKUP(I87,kokku!I:AT,2,FALSE))</f>
        <v>4580000</v>
      </c>
      <c r="K87" s="24">
        <v>5521600</v>
      </c>
      <c r="L87" s="25">
        <f t="shared" si="28"/>
        <v>1.205589519650655</v>
      </c>
      <c r="M87" s="24">
        <v>707767</v>
      </c>
      <c r="N87" s="25">
        <f t="shared" si="29"/>
        <v>0.15453427947598253</v>
      </c>
      <c r="O87" s="26"/>
      <c r="P87" s="202">
        <f>IF(I87="",VLOOKUP(H87,kokku!H:AT,9,FALSE),VLOOKUP(I87,kokku!I:AT,8,FALSE))</f>
        <v>-941600</v>
      </c>
      <c r="Q87" s="27">
        <f t="shared" si="30"/>
        <v>1</v>
      </c>
      <c r="R87" s="28"/>
      <c r="S87" s="49">
        <f>IF(I87="",VLOOKUP(H87,kokku!H:AT,12,FALSE),VLOOKUP(I87,kokku!I:AT,11,FALSE))</f>
        <v>250126</v>
      </c>
      <c r="T87" s="20">
        <f t="shared" si="37"/>
        <v>0.20914694323144103</v>
      </c>
      <c r="U87" s="52">
        <f>IF(I87="",VLOOKUP(H87,kokku!H:AT,14,FALSE),VLOOKUP(I87,kokku!I:AT,13,FALSE))</f>
        <v>0</v>
      </c>
      <c r="V87" s="25">
        <f t="shared" si="31"/>
        <v>1</v>
      </c>
      <c r="W87" s="49">
        <f>IF(I87="",VLOOKUP(H87,kokku!H:AT,16,FALSE),VLOOKUP(I87,kokku!I:AT,15,FALSE))</f>
        <v>628760</v>
      </c>
      <c r="X87" s="20">
        <f t="shared" si="38"/>
        <v>0.34643078602620087</v>
      </c>
      <c r="Y87" s="52">
        <f>IF(I87="",VLOOKUP(H87,kokku!H:AT,18,FALSE),VLOOKUP(I87,kokku!I:AT,17,FALSE))</f>
        <v>0</v>
      </c>
      <c r="Z87" s="25">
        <f t="shared" si="32"/>
        <v>1</v>
      </c>
      <c r="AA87" s="49">
        <f>IF(I87="",VLOOKUP(H87,kokku!H:AT,20,FALSE),VLOOKUP(I87,kokku!I:AT,19,FALSE))</f>
        <v>534560</v>
      </c>
      <c r="AB87" s="20">
        <f t="shared" si="39"/>
        <v>0.46314694323144107</v>
      </c>
      <c r="AC87" s="52">
        <f>IF(I87="",VLOOKUP(H87,kokku!H:AT,22,FALSE),VLOOKUP(I87,kokku!I:AT,21,FALSE))</f>
        <v>0</v>
      </c>
      <c r="AD87" s="25">
        <f t="shared" si="33"/>
        <v>1</v>
      </c>
      <c r="AE87" s="49">
        <f>IF(I87="",VLOOKUP(H87,kokku!H:AT,24,FALSE),VLOOKUP(I87,kokku!I:AT,23,FALSE))</f>
        <v>771705</v>
      </c>
      <c r="AF87" s="20">
        <f t="shared" si="40"/>
        <v>0.63164148471615722</v>
      </c>
      <c r="AG87" s="52">
        <f>IF(I87="",VLOOKUP(H87,kokku!H:AT,26,FALSE),VLOOKUP(I87,kokku!I:AT,25,FALSE))</f>
        <v>0</v>
      </c>
      <c r="AH87" s="25">
        <f t="shared" si="34"/>
        <v>1</v>
      </c>
      <c r="AI87" s="49">
        <f>IF(I87="",VLOOKUP(H87,kokku!H:AT,28,FALSE),VLOOKUP(I87,kokku!I:AT,27,FALSE))</f>
        <v>958083</v>
      </c>
      <c r="AJ87" s="20">
        <f t="shared" si="41"/>
        <v>0.84082991266375551</v>
      </c>
      <c r="AK87" s="52">
        <f>IF(I87="",VLOOKUP(H87,kokku!H:AT,30,FALSE),VLOOKUP(I87,kokku!I:AT,29,FALSE))</f>
        <v>0</v>
      </c>
      <c r="AL87" s="25">
        <f t="shared" si="35"/>
        <v>1</v>
      </c>
      <c r="AM87" s="55">
        <f>IF(I87="",VLOOKUP(H87,kokku!H:AT,32,FALSE),VLOOKUP(I87,kokku!I:AT,31,FALSE))</f>
        <v>728999</v>
      </c>
      <c r="AN87" s="20">
        <f t="shared" si="42"/>
        <v>1</v>
      </c>
      <c r="AO87" s="52">
        <f>IF(I87="",VLOOKUP(H87,kokku!H:AT,34,FALSE),VLOOKUP(I87,kokku!I:AT,33,FALSE))</f>
        <v>0</v>
      </c>
      <c r="AP87" s="20">
        <f t="shared" si="43"/>
        <v>1</v>
      </c>
      <c r="AQ87" s="29">
        <f t="shared" si="36"/>
        <v>0</v>
      </c>
      <c r="AR87" s="22">
        <f t="shared" si="44"/>
        <v>0</v>
      </c>
      <c r="AS87" s="149">
        <f>IF(I87="",VLOOKUP(H87,kokku!H:AT,38,FALSE),VLOOKUP(I87,kokku!I:AT,37,FALSE))</f>
        <v>0</v>
      </c>
      <c r="AT87" s="150">
        <f>IF(I87="",VLOOKUP(H87,kokku!H:AT,39,FALSE),VLOOKUP(I87,kokku!I:AT,38,FALSE))</f>
        <v>0</v>
      </c>
    </row>
    <row r="88" spans="1:46" ht="13.5" x14ac:dyDescent="0.25">
      <c r="A88" s="23" t="s">
        <v>35</v>
      </c>
      <c r="B88" s="23" t="s">
        <v>235</v>
      </c>
      <c r="C88" s="23" t="s">
        <v>247</v>
      </c>
      <c r="D88" s="23" t="s">
        <v>54</v>
      </c>
      <c r="E88" s="23" t="s">
        <v>55</v>
      </c>
      <c r="F88" s="23" t="s">
        <v>77</v>
      </c>
      <c r="G88" s="23" t="s">
        <v>78</v>
      </c>
      <c r="H88" s="23" t="s">
        <v>258</v>
      </c>
      <c r="I88" s="23" t="s">
        <v>259</v>
      </c>
      <c r="J88" s="44">
        <f>IF(I88="",VLOOKUP(H88,kokku!H:AT,3,FALSE),VLOOKUP(I88,kokku!I:AT,2,FALSE))</f>
        <v>4101326</v>
      </c>
      <c r="K88" s="24">
        <v>4101326</v>
      </c>
      <c r="L88" s="25">
        <f t="shared" si="28"/>
        <v>1</v>
      </c>
      <c r="M88" s="24">
        <v>665490</v>
      </c>
      <c r="N88" s="25">
        <f t="shared" si="29"/>
        <v>0.16226215619046133</v>
      </c>
      <c r="O88" s="26">
        <v>37424</v>
      </c>
      <c r="P88" s="202">
        <f>IF(I88="",VLOOKUP(H88,kokku!H:AT,9,FALSE),VLOOKUP(I88,kokku!I:AT,8,FALSE))</f>
        <v>0</v>
      </c>
      <c r="Q88" s="27">
        <f t="shared" si="30"/>
        <v>1</v>
      </c>
      <c r="R88" s="28">
        <v>413577</v>
      </c>
      <c r="S88" s="49">
        <f>IF(I88="",VLOOKUP(H88,kokku!H:AT,12,FALSE),VLOOKUP(I88,kokku!I:AT,11,FALSE))</f>
        <v>519042</v>
      </c>
      <c r="T88" s="20">
        <f t="shared" si="37"/>
        <v>0.2888168363109882</v>
      </c>
      <c r="U88" s="52">
        <f>IF(I88="",VLOOKUP(H88,kokku!H:AT,14,FALSE),VLOOKUP(I88,kokku!I:AT,13,FALSE))</f>
        <v>0</v>
      </c>
      <c r="V88" s="25">
        <f t="shared" si="31"/>
        <v>1</v>
      </c>
      <c r="W88" s="49">
        <f>IF(I88="",VLOOKUP(H88,kokku!H:AT,16,FALSE),VLOOKUP(I88,kokku!I:AT,15,FALSE))</f>
        <v>546525</v>
      </c>
      <c r="X88" s="20">
        <f t="shared" si="38"/>
        <v>0.42207251996061762</v>
      </c>
      <c r="Y88" s="52">
        <f>IF(I88="",VLOOKUP(H88,kokku!H:AT,18,FALSE),VLOOKUP(I88,kokku!I:AT,17,FALSE))</f>
        <v>0</v>
      </c>
      <c r="Z88" s="25">
        <f t="shared" si="32"/>
        <v>1</v>
      </c>
      <c r="AA88" s="49">
        <f>IF(I88="",VLOOKUP(H88,kokku!H:AT,20,FALSE),VLOOKUP(I88,kokku!I:AT,19,FALSE))</f>
        <v>498456</v>
      </c>
      <c r="AB88" s="20">
        <f t="shared" si="39"/>
        <v>0.5436078478033689</v>
      </c>
      <c r="AC88" s="52">
        <f>IF(I88="",VLOOKUP(H88,kokku!H:AT,22,FALSE),VLOOKUP(I88,kokku!I:AT,21,FALSE))</f>
        <v>0</v>
      </c>
      <c r="AD88" s="25">
        <f t="shared" si="33"/>
        <v>1</v>
      </c>
      <c r="AE88" s="49">
        <f>IF(I88="",VLOOKUP(H88,kokku!H:AT,24,FALSE),VLOOKUP(I88,kokku!I:AT,23,FALSE))</f>
        <v>744121</v>
      </c>
      <c r="AF88" s="20">
        <f t="shared" si="40"/>
        <v>0.72504209614158932</v>
      </c>
      <c r="AG88" s="52">
        <f>IF(I88="",VLOOKUP(H88,kokku!H:AT,26,FALSE),VLOOKUP(I88,kokku!I:AT,25,FALSE))</f>
        <v>0</v>
      </c>
      <c r="AH88" s="25">
        <f t="shared" si="34"/>
        <v>1</v>
      </c>
      <c r="AI88" s="49">
        <f>IF(I88="",VLOOKUP(H88,kokku!H:AT,28,FALSE),VLOOKUP(I88,kokku!I:AT,27,FALSE))</f>
        <v>575504</v>
      </c>
      <c r="AJ88" s="20">
        <f t="shared" si="41"/>
        <v>0.86536354340035393</v>
      </c>
      <c r="AK88" s="52">
        <f>IF(I88="",VLOOKUP(H88,kokku!H:AT,30,FALSE),VLOOKUP(I88,kokku!I:AT,29,FALSE))</f>
        <v>0</v>
      </c>
      <c r="AL88" s="25">
        <f t="shared" si="35"/>
        <v>1</v>
      </c>
      <c r="AM88" s="55">
        <f>IF(I88="",VLOOKUP(H88,kokku!H:AT,32,FALSE),VLOOKUP(I88,kokku!I:AT,31,FALSE))</f>
        <v>552188</v>
      </c>
      <c r="AN88" s="20">
        <f t="shared" si="42"/>
        <v>1</v>
      </c>
      <c r="AO88" s="52">
        <f>IF(I88="",VLOOKUP(H88,kokku!H:AT,34,FALSE),VLOOKUP(I88,kokku!I:AT,33,FALSE))</f>
        <v>0</v>
      </c>
      <c r="AP88" s="20">
        <f t="shared" si="43"/>
        <v>1</v>
      </c>
      <c r="AQ88" s="29">
        <f t="shared" si="36"/>
        <v>0</v>
      </c>
      <c r="AR88" s="22">
        <f t="shared" si="44"/>
        <v>0</v>
      </c>
      <c r="AS88" s="149">
        <f>IF(I88="",VLOOKUP(H88,kokku!H:AT,38,FALSE),VLOOKUP(I88,kokku!I:AT,37,FALSE))</f>
        <v>0</v>
      </c>
      <c r="AT88" s="150">
        <f>IF(I88="",VLOOKUP(H88,kokku!H:AT,39,FALSE),VLOOKUP(I88,kokku!I:AT,38,FALSE))</f>
        <v>0</v>
      </c>
    </row>
    <row r="89" spans="1:46" ht="13.5" x14ac:dyDescent="0.25">
      <c r="A89" s="23" t="s">
        <v>35</v>
      </c>
      <c r="B89" s="23" t="s">
        <v>235</v>
      </c>
      <c r="C89" s="23" t="s">
        <v>247</v>
      </c>
      <c r="D89" s="23" t="s">
        <v>54</v>
      </c>
      <c r="E89" s="23" t="s">
        <v>55</v>
      </c>
      <c r="F89" s="23" t="s">
        <v>77</v>
      </c>
      <c r="G89" s="23" t="s">
        <v>78</v>
      </c>
      <c r="H89" s="23" t="s">
        <v>260</v>
      </c>
      <c r="I89" s="23" t="s">
        <v>261</v>
      </c>
      <c r="J89" s="44">
        <f>IF(I89="",VLOOKUP(H89,kokku!H:AT,3,FALSE),VLOOKUP(I89,kokku!I:AT,2,FALSE))</f>
        <v>3619000</v>
      </c>
      <c r="K89" s="24">
        <v>3619000</v>
      </c>
      <c r="L89" s="25">
        <f t="shared" si="28"/>
        <v>1</v>
      </c>
      <c r="M89" s="24"/>
      <c r="N89" s="25">
        <f t="shared" si="29"/>
        <v>0</v>
      </c>
      <c r="O89" s="26"/>
      <c r="P89" s="202">
        <f>IF(I89="",VLOOKUP(H89,kokku!H:AT,9,FALSE),VLOOKUP(I89,kokku!I:AT,8,FALSE))</f>
        <v>0</v>
      </c>
      <c r="Q89" s="27">
        <f t="shared" si="30"/>
        <v>1</v>
      </c>
      <c r="R89" s="28">
        <v>402500</v>
      </c>
      <c r="S89" s="49">
        <f>IF(I89="",VLOOKUP(H89,kokku!H:AT,12,FALSE),VLOOKUP(I89,kokku!I:AT,11,FALSE))</f>
        <v>320000</v>
      </c>
      <c r="T89" s="20">
        <f t="shared" si="37"/>
        <v>8.8422216081790544E-2</v>
      </c>
      <c r="U89" s="52">
        <f>IF(I89="",VLOOKUP(H89,kokku!H:AT,14,FALSE),VLOOKUP(I89,kokku!I:AT,13,FALSE))</f>
        <v>0</v>
      </c>
      <c r="V89" s="25">
        <f t="shared" si="31"/>
        <v>1</v>
      </c>
      <c r="W89" s="49">
        <f>IF(I89="",VLOOKUP(H89,kokku!H:AT,16,FALSE),VLOOKUP(I89,kokku!I:AT,15,FALSE))</f>
        <v>420000</v>
      </c>
      <c r="X89" s="20">
        <f t="shared" si="38"/>
        <v>0.20447637468914065</v>
      </c>
      <c r="Y89" s="52">
        <f>IF(I89="",VLOOKUP(H89,kokku!H:AT,18,FALSE),VLOOKUP(I89,kokku!I:AT,17,FALSE))</f>
        <v>0</v>
      </c>
      <c r="Z89" s="25">
        <f t="shared" si="32"/>
        <v>1</v>
      </c>
      <c r="AA89" s="49">
        <f>IF(I89="",VLOOKUP(H89,kokku!H:AT,20,FALSE),VLOOKUP(I89,kokku!I:AT,19,FALSE))</f>
        <v>420000</v>
      </c>
      <c r="AB89" s="20">
        <f t="shared" si="39"/>
        <v>0.32053053329649073</v>
      </c>
      <c r="AC89" s="52">
        <f>IF(I89="",VLOOKUP(H89,kokku!H:AT,22,FALSE),VLOOKUP(I89,kokku!I:AT,21,FALSE))</f>
        <v>0</v>
      </c>
      <c r="AD89" s="25">
        <f t="shared" si="33"/>
        <v>1</v>
      </c>
      <c r="AE89" s="49">
        <f>IF(I89="",VLOOKUP(H89,kokku!H:AT,24,FALSE),VLOOKUP(I89,kokku!I:AT,23,FALSE))</f>
        <v>888000</v>
      </c>
      <c r="AF89" s="20">
        <f t="shared" si="40"/>
        <v>0.56590218292345951</v>
      </c>
      <c r="AG89" s="52">
        <f>IF(I89="",VLOOKUP(H89,kokku!H:AT,26,FALSE),VLOOKUP(I89,kokku!I:AT,25,FALSE))</f>
        <v>0</v>
      </c>
      <c r="AH89" s="25">
        <f t="shared" si="34"/>
        <v>1</v>
      </c>
      <c r="AI89" s="49">
        <f>IF(I89="",VLOOKUP(H89,kokku!H:AT,28,FALSE),VLOOKUP(I89,kokku!I:AT,27,FALSE))</f>
        <v>888000</v>
      </c>
      <c r="AJ89" s="20">
        <f t="shared" si="41"/>
        <v>0.81127383255042829</v>
      </c>
      <c r="AK89" s="52">
        <f>IF(I89="",VLOOKUP(H89,kokku!H:AT,30,FALSE),VLOOKUP(I89,kokku!I:AT,29,FALSE))</f>
        <v>0</v>
      </c>
      <c r="AL89" s="25">
        <f t="shared" si="35"/>
        <v>1</v>
      </c>
      <c r="AM89" s="55">
        <f>IF(I89="",VLOOKUP(H89,kokku!H:AT,32,FALSE),VLOOKUP(I89,kokku!I:AT,31,FALSE))</f>
        <v>683000</v>
      </c>
      <c r="AN89" s="20">
        <f t="shared" si="42"/>
        <v>1</v>
      </c>
      <c r="AO89" s="52">
        <f>IF(I89="",VLOOKUP(H89,kokku!H:AT,34,FALSE),VLOOKUP(I89,kokku!I:AT,33,FALSE))</f>
        <v>0</v>
      </c>
      <c r="AP89" s="20">
        <f t="shared" si="43"/>
        <v>1</v>
      </c>
      <c r="AQ89" s="29">
        <f t="shared" si="36"/>
        <v>0</v>
      </c>
      <c r="AR89" s="22">
        <f t="shared" si="44"/>
        <v>0</v>
      </c>
      <c r="AS89" s="149">
        <f>IF(I89="",VLOOKUP(H89,kokku!H:AT,38,FALSE),VLOOKUP(I89,kokku!I:AT,37,FALSE))</f>
        <v>0</v>
      </c>
      <c r="AT89" s="150">
        <f>IF(I89="",VLOOKUP(H89,kokku!H:AT,39,FALSE),VLOOKUP(I89,kokku!I:AT,38,FALSE))</f>
        <v>0</v>
      </c>
    </row>
    <row r="90" spans="1:46" ht="94.5" x14ac:dyDescent="0.25">
      <c r="A90" s="23" t="s">
        <v>35</v>
      </c>
      <c r="B90" s="23" t="s">
        <v>370</v>
      </c>
      <c r="C90" s="23" t="s">
        <v>371</v>
      </c>
      <c r="D90" s="23" t="s">
        <v>54</v>
      </c>
      <c r="E90" s="23" t="s">
        <v>55</v>
      </c>
      <c r="F90" s="23" t="s">
        <v>77</v>
      </c>
      <c r="G90" s="23" t="s">
        <v>78</v>
      </c>
      <c r="H90" s="23" t="s">
        <v>375</v>
      </c>
      <c r="I90" s="23" t="s">
        <v>376</v>
      </c>
      <c r="J90" s="24">
        <f>IF(I90="",VLOOKUP(H90,kokku!H:AT,3,FALSE),VLOOKUP(I90,kokku!I:AT,2,FALSE))</f>
        <v>2195788</v>
      </c>
      <c r="K90" s="24">
        <v>2195788</v>
      </c>
      <c r="L90" s="25">
        <f t="shared" si="28"/>
        <v>1</v>
      </c>
      <c r="M90" s="24">
        <v>464205</v>
      </c>
      <c r="N90" s="25">
        <f t="shared" si="29"/>
        <v>0.21140702107853765</v>
      </c>
      <c r="O90" s="26"/>
      <c r="P90" s="202">
        <f>IF(I90="",VLOOKUP(H90,kokku!H:AT,9,FALSE),VLOOKUP(I90,kokku!I:AT,8,FALSE))</f>
        <v>0</v>
      </c>
      <c r="Q90" s="27">
        <f t="shared" si="30"/>
        <v>1</v>
      </c>
      <c r="R90" s="28">
        <v>294000</v>
      </c>
      <c r="S90" s="49">
        <f>IF(I90="",VLOOKUP(H90,kokku!H:AT,12,FALSE),VLOOKUP(I90,kokku!I:AT,11,FALSE))</f>
        <v>300640</v>
      </c>
      <c r="T90" s="20">
        <f t="shared" si="37"/>
        <v>0.34832369973786176</v>
      </c>
      <c r="U90" s="52">
        <f>IF(I90="",VLOOKUP(H90,kokku!H:AT,14,FALSE),VLOOKUP(I90,kokku!I:AT,13,FALSE))</f>
        <v>0</v>
      </c>
      <c r="V90" s="25">
        <f t="shared" si="31"/>
        <v>1</v>
      </c>
      <c r="W90" s="49">
        <f>IF(I90="",VLOOKUP(H90,kokku!H:AT,16,FALSE),VLOOKUP(I90,kokku!I:AT,15,FALSE))</f>
        <v>200000</v>
      </c>
      <c r="X90" s="20">
        <f t="shared" si="38"/>
        <v>0.43940717409877456</v>
      </c>
      <c r="Y90" s="52">
        <f>IF(I90="",VLOOKUP(H90,kokku!H:AT,18,FALSE),VLOOKUP(I90,kokku!I:AT,17,FALSE))</f>
        <v>0</v>
      </c>
      <c r="Z90" s="25">
        <f t="shared" si="32"/>
        <v>1</v>
      </c>
      <c r="AA90" s="49">
        <f>IF(I90="",VLOOKUP(H90,kokku!H:AT,20,FALSE),VLOOKUP(I90,kokku!I:AT,19,FALSE))</f>
        <v>220000</v>
      </c>
      <c r="AB90" s="20">
        <f t="shared" si="39"/>
        <v>0.53959899589577864</v>
      </c>
      <c r="AC90" s="52">
        <f>IF(I90="",VLOOKUP(H90,kokku!H:AT,22,FALSE),VLOOKUP(I90,kokku!I:AT,21,FALSE))</f>
        <v>0</v>
      </c>
      <c r="AD90" s="25">
        <f t="shared" si="33"/>
        <v>1</v>
      </c>
      <c r="AE90" s="49">
        <f>IF(I90="",VLOOKUP(H90,kokku!H:AT,24,FALSE),VLOOKUP(I90,kokku!I:AT,23,FALSE))</f>
        <v>420000</v>
      </c>
      <c r="AF90" s="20">
        <f t="shared" si="40"/>
        <v>0.73087429205369558</v>
      </c>
      <c r="AG90" s="52">
        <f>IF(I90="",VLOOKUP(H90,kokku!H:AT,26,FALSE),VLOOKUP(I90,kokku!I:AT,25,FALSE))</f>
        <v>0</v>
      </c>
      <c r="AH90" s="25">
        <f t="shared" si="34"/>
        <v>1</v>
      </c>
      <c r="AI90" s="49">
        <f>IF(I90="",VLOOKUP(H90,kokku!H:AT,28,FALSE),VLOOKUP(I90,kokku!I:AT,27,FALSE))</f>
        <v>300000</v>
      </c>
      <c r="AJ90" s="20">
        <f t="shared" si="41"/>
        <v>0.86749950359506478</v>
      </c>
      <c r="AK90" s="52">
        <f>IF(I90="",VLOOKUP(H90,kokku!H:AT,30,FALSE),VLOOKUP(I90,kokku!I:AT,29,FALSE))</f>
        <v>0</v>
      </c>
      <c r="AL90" s="25">
        <f t="shared" si="35"/>
        <v>1</v>
      </c>
      <c r="AM90" s="55">
        <f>IF(I90="",VLOOKUP(H90,kokku!H:AT,32,FALSE),VLOOKUP(I90,kokku!I:AT,31,FALSE))</f>
        <v>290943</v>
      </c>
      <c r="AN90" s="20">
        <f t="shared" si="42"/>
        <v>1</v>
      </c>
      <c r="AO90" s="52">
        <f>IF(I90="",VLOOKUP(H90,kokku!H:AT,34,FALSE),VLOOKUP(I90,kokku!I:AT,33,FALSE))</f>
        <v>0</v>
      </c>
      <c r="AP90" s="20">
        <f t="shared" si="43"/>
        <v>1</v>
      </c>
      <c r="AQ90" s="29">
        <f t="shared" si="36"/>
        <v>0</v>
      </c>
      <c r="AR90" s="22">
        <f t="shared" si="44"/>
        <v>0</v>
      </c>
      <c r="AS90" s="149" t="str">
        <f>IF(I90="",VLOOKUP(H90,kokku!H:AT,38,FALSE),VLOOKUP(I90,kokku!I:AT,37,FALSE))</f>
        <v>Kogu projekti eelarve on planeeritud ja kohustustega kaetud. Partnerid ja koostööpartnerid viivad ellu tegevusi eesmärkide saavutamiseks piiratud konkreetse eelarve raames ning väike planeeritud tegevuste edasilükkumine on ajendatud soovist kasutada raha otstarbekalt ja läbimõeldult ja säästlikult.</v>
      </c>
      <c r="AT90" s="150">
        <f>IF(I90="",VLOOKUP(H90,kokku!H:AT,39,FALSE),VLOOKUP(I90,kokku!I:AT,38,FALSE))</f>
        <v>0</v>
      </c>
    </row>
    <row r="91" spans="1:46" ht="162" x14ac:dyDescent="0.25">
      <c r="A91" s="23" t="s">
        <v>35</v>
      </c>
      <c r="B91" s="23" t="s">
        <v>370</v>
      </c>
      <c r="C91" s="23" t="s">
        <v>247</v>
      </c>
      <c r="D91" s="23" t="s">
        <v>54</v>
      </c>
      <c r="E91" s="23" t="s">
        <v>55</v>
      </c>
      <c r="F91" s="23" t="s">
        <v>77</v>
      </c>
      <c r="G91" s="23" t="s">
        <v>78</v>
      </c>
      <c r="H91" s="23" t="s">
        <v>378</v>
      </c>
      <c r="I91" s="23" t="s">
        <v>379</v>
      </c>
      <c r="J91" s="24">
        <f>IF(I91="",VLOOKUP(H91,kokku!H:AT,3,FALSE),VLOOKUP(I91,kokku!I:AT,2,FALSE))</f>
        <v>1401098</v>
      </c>
      <c r="K91" s="24">
        <v>1401098</v>
      </c>
      <c r="L91" s="25">
        <f t="shared" si="28"/>
        <v>1</v>
      </c>
      <c r="M91" s="24">
        <v>129648</v>
      </c>
      <c r="N91" s="25">
        <f t="shared" si="29"/>
        <v>9.2533141864452023E-2</v>
      </c>
      <c r="O91" s="26"/>
      <c r="P91" s="202">
        <f>IF(I91="",VLOOKUP(H91,kokku!H:AT,9,FALSE),VLOOKUP(I91,kokku!I:AT,8,FALSE))</f>
        <v>0</v>
      </c>
      <c r="Q91" s="27">
        <f t="shared" si="30"/>
        <v>1</v>
      </c>
      <c r="R91" s="28">
        <v>174967</v>
      </c>
      <c r="S91" s="49">
        <f>IF(I91="",VLOOKUP(H91,kokku!H:AT,12,FALSE),VLOOKUP(I91,kokku!I:AT,11,FALSE))</f>
        <v>288821</v>
      </c>
      <c r="T91" s="20">
        <f t="shared" si="37"/>
        <v>0.29867218424407144</v>
      </c>
      <c r="U91" s="52">
        <f>IF(I91="",VLOOKUP(H91,kokku!H:AT,14,FALSE),VLOOKUP(I91,kokku!I:AT,13,FALSE))</f>
        <v>0</v>
      </c>
      <c r="V91" s="25">
        <f t="shared" si="31"/>
        <v>1</v>
      </c>
      <c r="W91" s="49">
        <f>IF(I91="",VLOOKUP(H91,kokku!H:AT,16,FALSE),VLOOKUP(I91,kokku!I:AT,15,FALSE))</f>
        <v>169936</v>
      </c>
      <c r="X91" s="20">
        <f t="shared" si="38"/>
        <v>0.41995991715069181</v>
      </c>
      <c r="Y91" s="52">
        <f>IF(I91="",VLOOKUP(H91,kokku!H:AT,18,FALSE),VLOOKUP(I91,kokku!I:AT,17,FALSE))</f>
        <v>0</v>
      </c>
      <c r="Z91" s="25">
        <f t="shared" si="32"/>
        <v>1</v>
      </c>
      <c r="AA91" s="49">
        <f>IF(I91="",VLOOKUP(H91,kokku!H:AT,20,FALSE),VLOOKUP(I91,kokku!I:AT,19,FALSE))</f>
        <v>172999</v>
      </c>
      <c r="AB91" s="20">
        <f t="shared" si="39"/>
        <v>0.54343379263977254</v>
      </c>
      <c r="AC91" s="52">
        <f>IF(I91="",VLOOKUP(H91,kokku!H:AT,22,FALSE),VLOOKUP(I91,kokku!I:AT,21,FALSE))</f>
        <v>0</v>
      </c>
      <c r="AD91" s="25">
        <f t="shared" si="33"/>
        <v>1</v>
      </c>
      <c r="AE91" s="49">
        <f>IF(I91="",VLOOKUP(H91,kokku!H:AT,24,FALSE),VLOOKUP(I91,kokku!I:AT,23,FALSE))</f>
        <v>370527</v>
      </c>
      <c r="AF91" s="20">
        <f t="shared" si="40"/>
        <v>0.80788852742634709</v>
      </c>
      <c r="AG91" s="52">
        <f>IF(I91="",VLOOKUP(H91,kokku!H:AT,26,FALSE),VLOOKUP(I91,kokku!I:AT,25,FALSE))</f>
        <v>0</v>
      </c>
      <c r="AH91" s="25">
        <f t="shared" si="34"/>
        <v>1</v>
      </c>
      <c r="AI91" s="49">
        <f>IF(I91="",VLOOKUP(H91,kokku!H:AT,28,FALSE),VLOOKUP(I91,kokku!I:AT,27,FALSE))</f>
        <v>269167</v>
      </c>
      <c r="AJ91" s="20">
        <f t="shared" si="41"/>
        <v>1</v>
      </c>
      <c r="AK91" s="52">
        <f>IF(I91="",VLOOKUP(H91,kokku!H:AT,30,FALSE),VLOOKUP(I91,kokku!I:AT,29,FALSE))</f>
        <v>0</v>
      </c>
      <c r="AL91" s="25">
        <f t="shared" si="35"/>
        <v>1</v>
      </c>
      <c r="AM91" s="55">
        <f>IF(I91="",VLOOKUP(H91,kokku!H:AT,32,FALSE),VLOOKUP(I91,kokku!I:AT,31,FALSE))</f>
        <v>0</v>
      </c>
      <c r="AN91" s="20">
        <f t="shared" si="42"/>
        <v>1</v>
      </c>
      <c r="AO91" s="52">
        <f>IF(I91="",VLOOKUP(H91,kokku!H:AT,34,FALSE),VLOOKUP(I91,kokku!I:AT,33,FALSE))</f>
        <v>0</v>
      </c>
      <c r="AP91" s="20">
        <f t="shared" si="43"/>
        <v>1</v>
      </c>
      <c r="AQ91" s="29">
        <f t="shared" si="36"/>
        <v>0</v>
      </c>
      <c r="AR91" s="22">
        <f t="shared" si="44"/>
        <v>0</v>
      </c>
      <c r="AS91" s="149" t="str">
        <f>IF(I91="",VLOOKUP(H91,kokku!H:AT,38,FALSE),VLOOKUP(I91,kokku!I:AT,37,FALSE))</f>
        <v>Suures plaanis ei ole projekti tegevuskavas näha suuri nihkeid. Toimumas on kahe hankelepingu täitmine, millest ühel võib nihkuda lõplik väljamakse 2026. aasta I kvartalisse. Aastal 2026 toimub vähemalt ühe hankelepingu täitmine ja kui töögrupp nii otsustab, siis toimub ka teise hankelepingu täitmine, mille viimane väljamakse toimub aastal 2027. Aastal 2027 toimub kolme hankelepingu täitmine, mille tegevused kulmineeruvad aastal 2028. Täpsem sisu selgub projekti jooksul vastavalt töögruppides välja töötatule.</v>
      </c>
      <c r="AT91" s="150">
        <f>IF(I91="",VLOOKUP(H91,kokku!H:AT,39,FALSE),VLOOKUP(I91,kokku!I:AT,38,FALSE))</f>
        <v>0</v>
      </c>
    </row>
    <row r="92" spans="1:46" ht="54" x14ac:dyDescent="0.25">
      <c r="A92" s="23" t="s">
        <v>35</v>
      </c>
      <c r="B92" s="23" t="s">
        <v>110</v>
      </c>
      <c r="C92" s="23" t="s">
        <v>125</v>
      </c>
      <c r="D92" s="23" t="s">
        <v>54</v>
      </c>
      <c r="E92" s="23" t="s">
        <v>55</v>
      </c>
      <c r="F92" s="23" t="s">
        <v>77</v>
      </c>
      <c r="G92" s="23" t="s">
        <v>78</v>
      </c>
      <c r="H92" s="23" t="s">
        <v>129</v>
      </c>
      <c r="I92" s="23" t="s">
        <v>130</v>
      </c>
      <c r="J92" s="43">
        <f>IF(I92="",VLOOKUP(H92,kokku!H:AT,3,FALSE),VLOOKUP(I92,kokku!I:AT,2,FALSE))</f>
        <v>1186889</v>
      </c>
      <c r="K92" s="24">
        <v>1770000</v>
      </c>
      <c r="L92" s="25">
        <f t="shared" si="28"/>
        <v>1.4912936256044163</v>
      </c>
      <c r="M92" s="24">
        <v>113369</v>
      </c>
      <c r="N92" s="25">
        <f t="shared" si="29"/>
        <v>9.5517777989348629E-2</v>
      </c>
      <c r="O92" s="26"/>
      <c r="P92" s="202">
        <f>IF(I92="",VLOOKUP(H92,kokku!H:AT,9,FALSE),VLOOKUP(I92,kokku!I:AT,8,FALSE))</f>
        <v>-583111</v>
      </c>
      <c r="Q92" s="27">
        <f t="shared" si="30"/>
        <v>1</v>
      </c>
      <c r="R92" s="28">
        <v>198794</v>
      </c>
      <c r="S92" s="49">
        <f>IF(I92="",VLOOKUP(H92,kokku!H:AT,12,FALSE),VLOOKUP(I92,kokku!I:AT,11,FALSE))</f>
        <v>90200</v>
      </c>
      <c r="T92" s="20">
        <f t="shared" si="37"/>
        <v>0.1715147751811669</v>
      </c>
      <c r="U92" s="52">
        <f>IF(I92="",VLOOKUP(H92,kokku!H:AT,14,FALSE),VLOOKUP(I92,kokku!I:AT,13,FALSE))</f>
        <v>0</v>
      </c>
      <c r="V92" s="25">
        <f t="shared" si="31"/>
        <v>1</v>
      </c>
      <c r="W92" s="49">
        <f>IF(I92="",VLOOKUP(H92,kokku!H:AT,16,FALSE),VLOOKUP(I92,kokku!I:AT,15,FALSE))</f>
        <v>127986</v>
      </c>
      <c r="X92" s="20">
        <f t="shared" si="38"/>
        <v>0.27934794239393912</v>
      </c>
      <c r="Y92" s="52">
        <f>IF(I92="",VLOOKUP(H92,kokku!H:AT,18,FALSE),VLOOKUP(I92,kokku!I:AT,17,FALSE))</f>
        <v>0</v>
      </c>
      <c r="Z92" s="25">
        <f t="shared" si="32"/>
        <v>1</v>
      </c>
      <c r="AA92" s="49">
        <f>IF(I92="",VLOOKUP(H92,kokku!H:AT,20,FALSE),VLOOKUP(I92,kokku!I:AT,19,FALSE))</f>
        <v>127986</v>
      </c>
      <c r="AB92" s="20">
        <f t="shared" si="39"/>
        <v>0.38718110960671132</v>
      </c>
      <c r="AC92" s="52">
        <f>IF(I92="",VLOOKUP(H92,kokku!H:AT,22,FALSE),VLOOKUP(I92,kokku!I:AT,21,FALSE))</f>
        <v>0</v>
      </c>
      <c r="AD92" s="25">
        <f t="shared" si="33"/>
        <v>1</v>
      </c>
      <c r="AE92" s="49">
        <f>IF(I92="",VLOOKUP(H92,kokku!H:AT,24,FALSE),VLOOKUP(I92,kokku!I:AT,23,FALSE))</f>
        <v>223473</v>
      </c>
      <c r="AF92" s="20">
        <f t="shared" si="40"/>
        <v>0.57546577649636987</v>
      </c>
      <c r="AG92" s="52">
        <f>IF(I92="",VLOOKUP(H92,kokku!H:AT,26,FALSE),VLOOKUP(I92,kokku!I:AT,25,FALSE))</f>
        <v>0</v>
      </c>
      <c r="AH92" s="25">
        <f t="shared" si="34"/>
        <v>1</v>
      </c>
      <c r="AI92" s="49">
        <f>IF(I92="",VLOOKUP(H92,kokku!H:AT,28,FALSE),VLOOKUP(I92,kokku!I:AT,27,FALSE))</f>
        <v>223444</v>
      </c>
      <c r="AJ92" s="20">
        <f t="shared" si="41"/>
        <v>0.76372600976165417</v>
      </c>
      <c r="AK92" s="52">
        <f>IF(I92="",VLOOKUP(H92,kokku!H:AT,30,FALSE),VLOOKUP(I92,kokku!I:AT,29,FALSE))</f>
        <v>0</v>
      </c>
      <c r="AL92" s="25">
        <f t="shared" si="35"/>
        <v>1</v>
      </c>
      <c r="AM92" s="55">
        <f>IF(I92="",VLOOKUP(H92,kokku!H:AT,32,FALSE),VLOOKUP(I92,kokku!I:AT,31,FALSE))</f>
        <v>224149</v>
      </c>
      <c r="AN92" s="20">
        <f t="shared" si="42"/>
        <v>0.95258023286086568</v>
      </c>
      <c r="AO92" s="52">
        <f>IF(I92="",VLOOKUP(H92,kokku!H:AT,34,FALSE),VLOOKUP(I92,kokku!I:AT,33,FALSE))</f>
        <v>56282</v>
      </c>
      <c r="AP92" s="20">
        <f t="shared" si="43"/>
        <v>1</v>
      </c>
      <c r="AQ92" s="29">
        <f t="shared" si="36"/>
        <v>0</v>
      </c>
      <c r="AR92" s="22">
        <f t="shared" si="44"/>
        <v>0</v>
      </c>
      <c r="AS92" s="149" t="str">
        <f>IF(I92="",VLOOKUP(H92,kokku!H:AT,38,FALSE),VLOOKUP(I92,kokku!I:AT,37,FALSE))</f>
        <v>Juuni kuni detsember 2025 prognoosi puhul plaanib elluviija tegevuskava eelarve prognoosi ja maksete prognoosi muudatuse esitada sügisel. Selle järgi on praegu ka prognoos tabelis tehtud.</v>
      </c>
      <c r="AT92" s="150">
        <f>IF(I92="",VLOOKUP(H92,kokku!H:AT,39,FALSE),VLOOKUP(I92,kokku!I:AT,38,FALSE))</f>
        <v>0</v>
      </c>
    </row>
    <row r="93" spans="1:46" ht="81" x14ac:dyDescent="0.25">
      <c r="A93" s="23" t="s">
        <v>35</v>
      </c>
      <c r="B93" s="23" t="s">
        <v>381</v>
      </c>
      <c r="C93" s="23" t="s">
        <v>295</v>
      </c>
      <c r="D93" s="23" t="s">
        <v>54</v>
      </c>
      <c r="E93" s="23" t="s">
        <v>55</v>
      </c>
      <c r="F93" s="23" t="s">
        <v>77</v>
      </c>
      <c r="G93" s="23" t="s">
        <v>78</v>
      </c>
      <c r="H93" s="23" t="s">
        <v>391</v>
      </c>
      <c r="I93" s="23" t="s">
        <v>411</v>
      </c>
      <c r="J93" s="43">
        <f>IF(I93="",VLOOKUP(H93,kokku!H:AT,3,FALSE),VLOOKUP(I93,kokku!I:AT,2,FALSE))</f>
        <v>22294276</v>
      </c>
      <c r="K93" s="24">
        <v>22294276</v>
      </c>
      <c r="L93" s="25">
        <f t="shared" si="28"/>
        <v>1</v>
      </c>
      <c r="M93" s="24">
        <v>3585590</v>
      </c>
      <c r="N93" s="25">
        <f t="shared" si="29"/>
        <v>0.16083007136002084</v>
      </c>
      <c r="O93" s="26">
        <v>299843</v>
      </c>
      <c r="P93" s="202">
        <f>IF(I93="",VLOOKUP(H93,kokku!H:AT,9,FALSE),VLOOKUP(I93,kokku!I:AT,8,FALSE))</f>
        <v>0</v>
      </c>
      <c r="Q93" s="27">
        <f t="shared" si="30"/>
        <v>1</v>
      </c>
      <c r="R93" s="28">
        <v>4141339</v>
      </c>
      <c r="S93" s="49">
        <f>IF(I93="",VLOOKUP(H93,kokku!H:AT,12,FALSE),VLOOKUP(I93,kokku!I:AT,11,FALSE))</f>
        <v>4841339</v>
      </c>
      <c r="T93" s="20">
        <f t="shared" si="37"/>
        <v>0.3779862149369641</v>
      </c>
      <c r="U93" s="52">
        <f>IF(I93="",VLOOKUP(H93,kokku!H:AT,14,FALSE),VLOOKUP(I93,kokku!I:AT,13,FALSE))</f>
        <v>0</v>
      </c>
      <c r="V93" s="25">
        <f t="shared" si="31"/>
        <v>1</v>
      </c>
      <c r="W93" s="49">
        <f>IF(I93="",VLOOKUP(H93,kokku!H:AT,16,FALSE),VLOOKUP(I93,kokku!I:AT,15,FALSE))</f>
        <v>3009650</v>
      </c>
      <c r="X93" s="20">
        <f t="shared" si="38"/>
        <v>0.51298274947345224</v>
      </c>
      <c r="Y93" s="52">
        <f>IF(I93="",VLOOKUP(H93,kokku!H:AT,18,FALSE),VLOOKUP(I93,kokku!I:AT,17,FALSE))</f>
        <v>0</v>
      </c>
      <c r="Z93" s="25">
        <f t="shared" si="32"/>
        <v>1</v>
      </c>
      <c r="AA93" s="49">
        <f>IF(I93="",VLOOKUP(H93,kokku!H:AT,20,FALSE),VLOOKUP(I93,kokku!I:AT,19,FALSE))</f>
        <v>4759345</v>
      </c>
      <c r="AB93" s="20">
        <f t="shared" si="39"/>
        <v>0.72646108803892084</v>
      </c>
      <c r="AC93" s="52">
        <f>IF(I93="",VLOOKUP(H93,kokku!H:AT,22,FALSE),VLOOKUP(I93,kokku!I:AT,21,FALSE))</f>
        <v>0</v>
      </c>
      <c r="AD93" s="25">
        <f t="shared" si="33"/>
        <v>1</v>
      </c>
      <c r="AE93" s="49">
        <f>IF(I93="",VLOOKUP(H93,kokku!H:AT,24,FALSE),VLOOKUP(I93,kokku!I:AT,23,FALSE))</f>
        <v>5498351</v>
      </c>
      <c r="AF93" s="20">
        <f t="shared" si="40"/>
        <v>0.97308721754409067</v>
      </c>
      <c r="AG93" s="52">
        <f>IF(I93="",VLOOKUP(H93,kokku!H:AT,26,FALSE),VLOOKUP(I93,kokku!I:AT,25,FALSE))</f>
        <v>0</v>
      </c>
      <c r="AH93" s="25">
        <f t="shared" si="34"/>
        <v>1</v>
      </c>
      <c r="AI93" s="49">
        <f>IF(I93="",VLOOKUP(H93,kokku!H:AT,28,FALSE),VLOOKUP(I93,kokku!I:AT,27,FALSE))</f>
        <v>600001</v>
      </c>
      <c r="AJ93" s="20">
        <f t="shared" si="41"/>
        <v>1</v>
      </c>
      <c r="AK93" s="52">
        <f>IF(I93="",VLOOKUP(H93,kokku!H:AT,30,FALSE),VLOOKUP(I93,kokku!I:AT,29,FALSE))</f>
        <v>0</v>
      </c>
      <c r="AL93" s="25">
        <f t="shared" si="35"/>
        <v>1</v>
      </c>
      <c r="AM93" s="55">
        <f>IF(I93="",VLOOKUP(H93,kokku!H:AT,32,FALSE),VLOOKUP(I93,kokku!I:AT,31,FALSE))</f>
        <v>0</v>
      </c>
      <c r="AN93" s="20">
        <f t="shared" si="42"/>
        <v>1</v>
      </c>
      <c r="AO93" s="52">
        <f>IF(I93="",VLOOKUP(H93,kokku!H:AT,34,FALSE),VLOOKUP(I93,kokku!I:AT,33,FALSE))</f>
        <v>0</v>
      </c>
      <c r="AP93" s="20">
        <f t="shared" si="43"/>
        <v>1</v>
      </c>
      <c r="AQ93" s="29">
        <f t="shared" si="36"/>
        <v>0</v>
      </c>
      <c r="AR93" s="22">
        <f t="shared" si="44"/>
        <v>0</v>
      </c>
      <c r="AS93" s="149" t="str">
        <f>IF(I93="",VLOOKUP(H93,kokku!H:AT,38,FALSE),VLOOKUP(I93,kokku!I:AT,37,FALSE))</f>
        <v>Palju erinevaid tegevusi, millel on omakorda palju, sh üksteisest sõltuvaid alategevusi. Rakendamist on mõjutanud muudatused hangete ajakavas (hilinemised või hangete luhtumised) või partneri täitmata ametikohad/tööjõuvoolavus. Riski, et eelarve jääks kasutamata, hetkel ei ole.</v>
      </c>
      <c r="AT93" s="150">
        <f>IF(I93="",VLOOKUP(H93,kokku!H:AT,39,FALSE),VLOOKUP(I93,kokku!I:AT,38,FALSE))</f>
        <v>0</v>
      </c>
    </row>
    <row r="94" spans="1:46" ht="54" x14ac:dyDescent="0.25">
      <c r="A94" s="23" t="s">
        <v>35</v>
      </c>
      <c r="B94" s="23" t="s">
        <v>36</v>
      </c>
      <c r="C94" s="23" t="s">
        <v>53</v>
      </c>
      <c r="D94" s="23" t="s">
        <v>38</v>
      </c>
      <c r="E94" s="23" t="s">
        <v>55</v>
      </c>
      <c r="F94" s="23" t="s">
        <v>85</v>
      </c>
      <c r="G94" s="23" t="s">
        <v>86</v>
      </c>
      <c r="H94" s="23" t="s">
        <v>73</v>
      </c>
      <c r="I94" s="23" t="s">
        <v>87</v>
      </c>
      <c r="J94" s="43">
        <f>IF(I94="",VLOOKUP(H94,kokku!H:AT,3,FALSE),VLOOKUP(I94,kokku!I:AT,2,FALSE))</f>
        <v>65590518</v>
      </c>
      <c r="K94" s="24">
        <v>58529342</v>
      </c>
      <c r="L94" s="25">
        <f t="shared" si="28"/>
        <v>0.89234456114525573</v>
      </c>
      <c r="M94" s="24">
        <v>553688</v>
      </c>
      <c r="N94" s="25">
        <f t="shared" si="29"/>
        <v>8.4415860231504807E-3</v>
      </c>
      <c r="O94" s="26">
        <v>27336</v>
      </c>
      <c r="P94" s="202">
        <f>IF(I94="",VLOOKUP(H94,kokku!H:AT,9,FALSE),VLOOKUP(I94,kokku!I:AT,8,FALSE))</f>
        <v>7061176</v>
      </c>
      <c r="Q94" s="27">
        <f t="shared" si="30"/>
        <v>1</v>
      </c>
      <c r="R94" s="28">
        <v>4253841</v>
      </c>
      <c r="S94" s="49">
        <f>IF(I94="",VLOOKUP(H94,kokku!H:AT,12,FALSE),VLOOKUP(I94,kokku!I:AT,11,FALSE))</f>
        <v>3957002</v>
      </c>
      <c r="T94" s="20">
        <f t="shared" si="37"/>
        <v>6.8770458559269193E-2</v>
      </c>
      <c r="U94" s="52">
        <f>IF(I94="",VLOOKUP(H94,kokku!H:AT,14,FALSE),VLOOKUP(I94,kokku!I:AT,13,FALSE))</f>
        <v>0</v>
      </c>
      <c r="V94" s="25">
        <f t="shared" si="31"/>
        <v>1</v>
      </c>
      <c r="W94" s="49">
        <f>IF(I94="",VLOOKUP(H94,kokku!H:AT,16,FALSE),VLOOKUP(I94,kokku!I:AT,15,FALSE))</f>
        <v>3715955</v>
      </c>
      <c r="X94" s="20">
        <f t="shared" si="38"/>
        <v>0.12542430294573981</v>
      </c>
      <c r="Y94" s="52">
        <f>IF(I94="",VLOOKUP(H94,kokku!H:AT,18,FALSE),VLOOKUP(I94,kokku!I:AT,17,FALSE))</f>
        <v>0</v>
      </c>
      <c r="Z94" s="25">
        <f t="shared" si="32"/>
        <v>1</v>
      </c>
      <c r="AA94" s="49">
        <f>IF(I94="",VLOOKUP(H94,kokku!H:AT,20,FALSE),VLOOKUP(I94,kokku!I:AT,19,FALSE))</f>
        <v>7287281</v>
      </c>
      <c r="AB94" s="20">
        <f t="shared" si="39"/>
        <v>0.23652696263200726</v>
      </c>
      <c r="AC94" s="52">
        <f>IF(I94="",VLOOKUP(H94,kokku!H:AT,22,FALSE),VLOOKUP(I94,kokku!I:AT,21,FALSE))</f>
        <v>0</v>
      </c>
      <c r="AD94" s="25">
        <f t="shared" si="33"/>
        <v>1</v>
      </c>
      <c r="AE94" s="49">
        <f>IF(I94="",VLOOKUP(H94,kokku!H:AT,24,FALSE),VLOOKUP(I94,kokku!I:AT,23,FALSE))</f>
        <v>14262195</v>
      </c>
      <c r="AF94" s="20">
        <f t="shared" si="40"/>
        <v>0.45396990156412548</v>
      </c>
      <c r="AG94" s="52">
        <f>IF(I94="",VLOOKUP(H94,kokku!H:AT,26,FALSE),VLOOKUP(I94,kokku!I:AT,25,FALSE))</f>
        <v>0</v>
      </c>
      <c r="AH94" s="25">
        <f t="shared" si="34"/>
        <v>1</v>
      </c>
      <c r="AI94" s="49">
        <f>IF(I94="",VLOOKUP(H94,kokku!H:AT,28,FALSE),VLOOKUP(I94,kokku!I:AT,27,FALSE))</f>
        <v>24259543</v>
      </c>
      <c r="AJ94" s="20">
        <f t="shared" si="41"/>
        <v>0.82383346934384627</v>
      </c>
      <c r="AK94" s="52">
        <f>IF(I94="",VLOOKUP(H94,kokku!H:AT,30,FALSE),VLOOKUP(I94,kokku!I:AT,29,FALSE))</f>
        <v>0</v>
      </c>
      <c r="AL94" s="25">
        <f t="shared" si="35"/>
        <v>1</v>
      </c>
      <c r="AM94" s="55">
        <f>IF(I94="",VLOOKUP(H94,kokku!H:AT,32,FALSE),VLOOKUP(I94,kokku!I:AT,31,FALSE))</f>
        <v>11554854</v>
      </c>
      <c r="AN94" s="20">
        <f t="shared" si="42"/>
        <v>1</v>
      </c>
      <c r="AO94" s="52">
        <f>IF(I94="",VLOOKUP(H94,kokku!H:AT,34,FALSE),VLOOKUP(I94,kokku!I:AT,33,FALSE))</f>
        <v>0</v>
      </c>
      <c r="AP94" s="20">
        <f t="shared" si="43"/>
        <v>1</v>
      </c>
      <c r="AQ94" s="29">
        <f t="shared" si="36"/>
        <v>0</v>
      </c>
      <c r="AR94" s="22">
        <f t="shared" si="44"/>
        <v>0</v>
      </c>
      <c r="AS94" s="149" t="str">
        <f>IF(I94="",VLOOKUP(H94,kokku!H:AT,38,FALSE),VLOOKUP(I94,kokku!I:AT,37,FALSE))</f>
        <v>Meetmes rakendumas uus käskkirja alusel rakendatav sekkumine. Määruse alusel rakendatavas meetmes rahastusotsustega katmata eelarve suunati kaitsevaldkonda</v>
      </c>
      <c r="AT94" s="150">
        <f>IF(I94="",VLOOKUP(H94,kokku!H:AT,39,FALSE),VLOOKUP(I94,kokku!I:AT,38,FALSE))</f>
        <v>0</v>
      </c>
    </row>
    <row r="95" spans="1:46" ht="13.5" x14ac:dyDescent="0.25">
      <c r="A95" s="23" t="s">
        <v>35</v>
      </c>
      <c r="B95" s="23" t="s">
        <v>36</v>
      </c>
      <c r="C95" s="23" t="s">
        <v>53</v>
      </c>
      <c r="D95" s="23" t="s">
        <v>38</v>
      </c>
      <c r="E95" s="23" t="s">
        <v>55</v>
      </c>
      <c r="F95" s="23" t="s">
        <v>85</v>
      </c>
      <c r="G95" s="23" t="s">
        <v>86</v>
      </c>
      <c r="H95" s="23" t="s">
        <v>58</v>
      </c>
      <c r="I95" s="23" t="s">
        <v>89</v>
      </c>
      <c r="J95" s="43">
        <f>IF(I95="",VLOOKUP(H95,kokku!H:AT,3,FALSE),VLOOKUP(I95,kokku!I:AT,2,FALSE))</f>
        <v>4500000</v>
      </c>
      <c r="K95" s="24">
        <v>5000000</v>
      </c>
      <c r="L95" s="25">
        <f t="shared" si="28"/>
        <v>1.1111111111111112</v>
      </c>
      <c r="M95" s="24">
        <v>1645374</v>
      </c>
      <c r="N95" s="25">
        <f t="shared" si="29"/>
        <v>0.36563866666666667</v>
      </c>
      <c r="O95" s="26">
        <v>72243</v>
      </c>
      <c r="P95" s="202">
        <f>IF(I95="",VLOOKUP(H95,kokku!H:AT,9,FALSE),VLOOKUP(I95,kokku!I:AT,8,FALSE))</f>
        <v>-500000</v>
      </c>
      <c r="Q95" s="27">
        <f t="shared" si="30"/>
        <v>1</v>
      </c>
      <c r="R95" s="28">
        <v>359443</v>
      </c>
      <c r="S95" s="49">
        <f>IF(I95="",VLOOKUP(H95,kokku!H:AT,12,FALSE),VLOOKUP(I95,kokku!I:AT,11,FALSE))</f>
        <v>333321</v>
      </c>
      <c r="T95" s="20">
        <f t="shared" si="37"/>
        <v>0.43970999999999999</v>
      </c>
      <c r="U95" s="52">
        <f>IF(I95="",VLOOKUP(H95,kokku!H:AT,14,FALSE),VLOOKUP(I95,kokku!I:AT,13,FALSE))</f>
        <v>0</v>
      </c>
      <c r="V95" s="25">
        <f t="shared" si="31"/>
        <v>1</v>
      </c>
      <c r="W95" s="49">
        <f>IF(I95="",VLOOKUP(H95,kokku!H:AT,16,FALSE),VLOOKUP(I95,kokku!I:AT,15,FALSE))</f>
        <v>366721</v>
      </c>
      <c r="X95" s="20">
        <f t="shared" si="38"/>
        <v>0.52120355555555553</v>
      </c>
      <c r="Y95" s="52">
        <f>IF(I95="",VLOOKUP(H95,kokku!H:AT,18,FALSE),VLOOKUP(I95,kokku!I:AT,17,FALSE))</f>
        <v>0</v>
      </c>
      <c r="Z95" s="25">
        <f t="shared" si="32"/>
        <v>1</v>
      </c>
      <c r="AA95" s="49">
        <f>IF(I95="",VLOOKUP(H95,kokku!H:AT,20,FALSE),VLOOKUP(I95,kokku!I:AT,19,FALSE))</f>
        <v>366721</v>
      </c>
      <c r="AB95" s="20">
        <f t="shared" si="39"/>
        <v>0.60269711111111113</v>
      </c>
      <c r="AC95" s="52">
        <f>IF(I95="",VLOOKUP(H95,kokku!H:AT,22,FALSE),VLOOKUP(I95,kokku!I:AT,21,FALSE))</f>
        <v>0</v>
      </c>
      <c r="AD95" s="25">
        <f t="shared" si="33"/>
        <v>1</v>
      </c>
      <c r="AE95" s="49">
        <f>IF(I95="",VLOOKUP(H95,kokku!H:AT,24,FALSE),VLOOKUP(I95,kokku!I:AT,23,FALSE))</f>
        <v>645292</v>
      </c>
      <c r="AF95" s="20">
        <f t="shared" si="40"/>
        <v>0.74609533333333333</v>
      </c>
      <c r="AG95" s="52">
        <f>IF(I95="",VLOOKUP(H95,kokku!H:AT,26,FALSE),VLOOKUP(I95,kokku!I:AT,25,FALSE))</f>
        <v>0</v>
      </c>
      <c r="AH95" s="25">
        <f t="shared" si="34"/>
        <v>1</v>
      </c>
      <c r="AI95" s="49">
        <f>IF(I95="",VLOOKUP(H95,kokku!H:AT,28,FALSE),VLOOKUP(I95,kokku!I:AT,27,FALSE))</f>
        <v>754740</v>
      </c>
      <c r="AJ95" s="20">
        <f t="shared" si="41"/>
        <v>0.91381533333333331</v>
      </c>
      <c r="AK95" s="52">
        <f>IF(I95="",VLOOKUP(H95,kokku!H:AT,30,FALSE),VLOOKUP(I95,kokku!I:AT,29,FALSE))</f>
        <v>0</v>
      </c>
      <c r="AL95" s="25">
        <f t="shared" si="35"/>
        <v>1</v>
      </c>
      <c r="AM95" s="55">
        <f>IF(I95="",VLOOKUP(H95,kokku!H:AT,32,FALSE),VLOOKUP(I95,kokku!I:AT,31,FALSE))</f>
        <v>387831</v>
      </c>
      <c r="AN95" s="20">
        <f t="shared" si="42"/>
        <v>1</v>
      </c>
      <c r="AO95" s="52">
        <f>IF(I95="",VLOOKUP(H95,kokku!H:AT,34,FALSE),VLOOKUP(I95,kokku!I:AT,33,FALSE))</f>
        <v>0</v>
      </c>
      <c r="AP95" s="20">
        <f t="shared" si="43"/>
        <v>1</v>
      </c>
      <c r="AQ95" s="29">
        <f t="shared" si="36"/>
        <v>0</v>
      </c>
      <c r="AR95" s="22">
        <f t="shared" si="44"/>
        <v>0</v>
      </c>
      <c r="AS95" s="149">
        <f>IF(I95="",VLOOKUP(H95,kokku!H:AT,38,FALSE),VLOOKUP(I95,kokku!I:AT,37,FALSE))</f>
        <v>0</v>
      </c>
      <c r="AT95" s="150">
        <f>IF(I95="",VLOOKUP(H95,kokku!H:AT,39,FALSE),VLOOKUP(I95,kokku!I:AT,38,FALSE))</f>
        <v>0</v>
      </c>
    </row>
    <row r="96" spans="1:46" ht="216" x14ac:dyDescent="0.25">
      <c r="A96" s="23" t="s">
        <v>35</v>
      </c>
      <c r="B96" s="23" t="s">
        <v>381</v>
      </c>
      <c r="C96" s="23" t="s">
        <v>295</v>
      </c>
      <c r="D96" s="23" t="s">
        <v>54</v>
      </c>
      <c r="E96" s="23" t="s">
        <v>55</v>
      </c>
      <c r="F96" s="23" t="s">
        <v>413</v>
      </c>
      <c r="G96" s="23" t="s">
        <v>414</v>
      </c>
      <c r="H96" s="23" t="s">
        <v>388</v>
      </c>
      <c r="I96" s="23" t="s">
        <v>415</v>
      </c>
      <c r="J96" s="43">
        <f>IF(I96="",VLOOKUP(H96,kokku!H:AT,3,FALSE),VLOOKUP(I96,kokku!I:AT,2,FALSE))</f>
        <v>38660000</v>
      </c>
      <c r="K96" s="24">
        <v>35227040</v>
      </c>
      <c r="L96" s="25">
        <f t="shared" si="28"/>
        <v>0.91120124159337812</v>
      </c>
      <c r="M96" s="24">
        <v>11111348</v>
      </c>
      <c r="N96" s="25">
        <f t="shared" si="29"/>
        <v>0.28741200206932227</v>
      </c>
      <c r="O96" s="26">
        <v>211285</v>
      </c>
      <c r="P96" s="202">
        <f>IF(I96="",VLOOKUP(H96,kokku!H:AT,9,FALSE),VLOOKUP(I96,kokku!I:AT,8,FALSE))</f>
        <v>-282116</v>
      </c>
      <c r="Q96" s="27">
        <f t="shared" si="30"/>
        <v>0.90390387997930677</v>
      </c>
      <c r="R96" s="28">
        <v>4233882</v>
      </c>
      <c r="S96" s="49">
        <f>IF(I96="",VLOOKUP(H96,kokku!H:AT,12,FALSE),VLOOKUP(I96,kokku!I:AT,11,FALSE))</f>
        <v>4458983</v>
      </c>
      <c r="T96" s="20">
        <f t="shared" si="37"/>
        <v>0.40275041386445937</v>
      </c>
      <c r="U96" s="52">
        <f>IF(I96="",VLOOKUP(H96,kokku!H:AT,14,FALSE),VLOOKUP(I96,kokku!I:AT,13,FALSE))</f>
        <v>3715076</v>
      </c>
      <c r="V96" s="25">
        <f t="shared" si="31"/>
        <v>1</v>
      </c>
      <c r="W96" s="49">
        <f>IF(I96="",VLOOKUP(H96,kokku!H:AT,16,FALSE),VLOOKUP(I96,kokku!I:AT,15,FALSE))</f>
        <v>6840829</v>
      </c>
      <c r="X96" s="20">
        <f t="shared" si="38"/>
        <v>0.57969891360579406</v>
      </c>
      <c r="Y96" s="52">
        <f>IF(I96="",VLOOKUP(H96,kokku!H:AT,18,FALSE),VLOOKUP(I96,kokku!I:AT,17,FALSE))</f>
        <v>0</v>
      </c>
      <c r="Z96" s="25">
        <f t="shared" si="32"/>
        <v>1</v>
      </c>
      <c r="AA96" s="49">
        <f>IF(I96="",VLOOKUP(H96,kokku!H:AT,20,FALSE),VLOOKUP(I96,kokku!I:AT,19,FALSE))</f>
        <v>5982836</v>
      </c>
      <c r="AB96" s="20">
        <f t="shared" si="39"/>
        <v>0.73445411277806516</v>
      </c>
      <c r="AC96" s="52">
        <f>IF(I96="",VLOOKUP(H96,kokku!H:AT,22,FALSE),VLOOKUP(I96,kokku!I:AT,21,FALSE))</f>
        <v>0</v>
      </c>
      <c r="AD96" s="25">
        <f t="shared" si="33"/>
        <v>1</v>
      </c>
      <c r="AE96" s="49">
        <f>IF(I96="",VLOOKUP(H96,kokku!H:AT,24,FALSE),VLOOKUP(I96,kokku!I:AT,23,FALSE))</f>
        <v>6771902</v>
      </c>
      <c r="AF96" s="20">
        <f t="shared" si="40"/>
        <v>0.90961971029487843</v>
      </c>
      <c r="AG96" s="52">
        <f>IF(I96="",VLOOKUP(H96,kokku!H:AT,26,FALSE),VLOOKUP(I96,kokku!I:AT,25,FALSE))</f>
        <v>0</v>
      </c>
      <c r="AH96" s="25">
        <f t="shared" si="34"/>
        <v>1</v>
      </c>
      <c r="AI96" s="49">
        <f>IF(I96="",VLOOKUP(H96,kokku!H:AT,28,FALSE),VLOOKUP(I96,kokku!I:AT,27,FALSE))</f>
        <v>2519312</v>
      </c>
      <c r="AJ96" s="20">
        <f t="shared" si="41"/>
        <v>0.97478556647697878</v>
      </c>
      <c r="AK96" s="52">
        <f>IF(I96="",VLOOKUP(H96,kokku!H:AT,30,FALSE),VLOOKUP(I96,kokku!I:AT,29,FALSE))</f>
        <v>0</v>
      </c>
      <c r="AL96" s="25">
        <f t="shared" si="35"/>
        <v>1</v>
      </c>
      <c r="AM96" s="55">
        <f>IF(I96="",VLOOKUP(H96,kokku!H:AT,32,FALSE),VLOOKUP(I96,kokku!I:AT,31,FALSE))</f>
        <v>838394</v>
      </c>
      <c r="AN96" s="20">
        <f t="shared" si="42"/>
        <v>0.99647190894981896</v>
      </c>
      <c r="AO96" s="52">
        <f>IF(I96="",VLOOKUP(H96,kokku!H:AT,34,FALSE),VLOOKUP(I96,kokku!I:AT,33,FALSE))</f>
        <v>136396</v>
      </c>
      <c r="AP96" s="20">
        <f t="shared" si="43"/>
        <v>1</v>
      </c>
      <c r="AQ96" s="29">
        <f t="shared" si="36"/>
        <v>0</v>
      </c>
      <c r="AR96" s="22">
        <f t="shared" si="44"/>
        <v>0</v>
      </c>
      <c r="AS96" s="149" t="str">
        <f>IF(I96="",VLOOKUP(H96,kokku!H:AT,38,FALSE),VLOOKUP(I96,kokku!I:AT,37,FALSE))</f>
        <v>2025 II poolaasta kohustuste vähenemine on seotud SKA TATi eelarve vähendamisega 1 232 912,18€, mida tasakaalustas KOVide  31.03.2025 lõppenud vooru kohustuste ülesvõtmine, sh vooru eelarve suurendamine, sest taotlusi esitati rohkem. 2026 I poolaastal lisanduvad kohustused on seotud avatud taotlusvoorudega (Kagu-Eesti voor lõpeb 14.10.2025, uus koordinatsioonimudeli voor novembris 2025).  Pikaajalise hoolduse TAT käskkirja abikõlblikkuse pikendamine 2 aasta võrra seoses lisanduvate vanemaealiste tegevuse ja heaolutehnoloogiate arendusprogrammiga; eelarve kasutust mõjutavad nihked hangete ajakavas ja/või luhtumised, sh kuni lepingud ei ole 100% üles võetud, on keeruline maksete edenemist prognoosida.</v>
      </c>
      <c r="AT96" s="150">
        <f>IF(I96="",VLOOKUP(H96,kokku!H:AT,39,FALSE),VLOOKUP(I96,kokku!I:AT,38,FALSE))</f>
        <v>0</v>
      </c>
    </row>
    <row r="97" spans="1:46" ht="94.5" x14ac:dyDescent="0.25">
      <c r="A97" s="23" t="s">
        <v>35</v>
      </c>
      <c r="B97" s="23" t="s">
        <v>381</v>
      </c>
      <c r="C97" s="23" t="s">
        <v>295</v>
      </c>
      <c r="D97" s="23" t="s">
        <v>54</v>
      </c>
      <c r="E97" s="23" t="s">
        <v>55</v>
      </c>
      <c r="F97" s="23" t="s">
        <v>413</v>
      </c>
      <c r="G97" s="23" t="s">
        <v>414</v>
      </c>
      <c r="H97" s="23" t="s">
        <v>417</v>
      </c>
      <c r="I97" s="23" t="s">
        <v>418</v>
      </c>
      <c r="J97" s="43">
        <f>IF(I97="",VLOOKUP(H97,kokku!H:AT,3,FALSE),VLOOKUP(I97,kokku!I:AT,2,FALSE))</f>
        <v>4996835</v>
      </c>
      <c r="K97" s="24">
        <v>4996835</v>
      </c>
      <c r="L97" s="25">
        <f t="shared" si="28"/>
        <v>1</v>
      </c>
      <c r="M97" s="24">
        <v>54864</v>
      </c>
      <c r="N97" s="25">
        <f t="shared" si="29"/>
        <v>1.097975018186512E-2</v>
      </c>
      <c r="O97" s="26">
        <v>25322</v>
      </c>
      <c r="P97" s="202">
        <f>IF(I97="",VLOOKUP(H97,kokku!H:AT,9,FALSE),VLOOKUP(I97,kokku!I:AT,8,FALSE))</f>
        <v>0</v>
      </c>
      <c r="Q97" s="27">
        <f t="shared" si="30"/>
        <v>1</v>
      </c>
      <c r="R97" s="28">
        <v>511400</v>
      </c>
      <c r="S97" s="49">
        <f>IF(I97="",VLOOKUP(H97,kokku!H:AT,12,FALSE),VLOOKUP(I97,kokku!I:AT,11,FALSE))</f>
        <v>696350</v>
      </c>
      <c r="T97" s="20">
        <f t="shared" si="37"/>
        <v>0.15033796393116844</v>
      </c>
      <c r="U97" s="52">
        <f>IF(I97="",VLOOKUP(H97,kokku!H:AT,14,FALSE),VLOOKUP(I97,kokku!I:AT,13,FALSE))</f>
        <v>0</v>
      </c>
      <c r="V97" s="25">
        <f t="shared" si="31"/>
        <v>1</v>
      </c>
      <c r="W97" s="49">
        <f>IF(I97="",VLOOKUP(H97,kokku!H:AT,16,FALSE),VLOOKUP(I97,kokku!I:AT,15,FALSE))</f>
        <v>540198</v>
      </c>
      <c r="X97" s="20">
        <f t="shared" si="38"/>
        <v>0.25844599631566784</v>
      </c>
      <c r="Y97" s="52">
        <f>IF(I97="",VLOOKUP(H97,kokku!H:AT,18,FALSE),VLOOKUP(I97,kokku!I:AT,17,FALSE))</f>
        <v>0</v>
      </c>
      <c r="Z97" s="25">
        <f t="shared" si="32"/>
        <v>1</v>
      </c>
      <c r="AA97" s="49">
        <f>IF(I97="",VLOOKUP(H97,kokku!H:AT,20,FALSE),VLOOKUP(I97,kokku!I:AT,19,FALSE))</f>
        <v>1021313</v>
      </c>
      <c r="AB97" s="20">
        <f t="shared" si="39"/>
        <v>0.46283797643908592</v>
      </c>
      <c r="AC97" s="52">
        <f>IF(I97="",VLOOKUP(H97,kokku!H:AT,22,FALSE),VLOOKUP(I97,kokku!I:AT,21,FALSE))</f>
        <v>0</v>
      </c>
      <c r="AD97" s="25">
        <f t="shared" si="33"/>
        <v>1</v>
      </c>
      <c r="AE97" s="49">
        <f>IF(I97="",VLOOKUP(H97,kokku!H:AT,24,FALSE),VLOOKUP(I97,kokku!I:AT,23,FALSE))</f>
        <v>1515088</v>
      </c>
      <c r="AF97" s="20">
        <f t="shared" si="40"/>
        <v>0.76604750807261002</v>
      </c>
      <c r="AG97" s="52">
        <f>IF(I97="",VLOOKUP(H97,kokku!H:AT,26,FALSE),VLOOKUP(I97,kokku!I:AT,25,FALSE))</f>
        <v>0</v>
      </c>
      <c r="AH97" s="25">
        <f t="shared" si="34"/>
        <v>1</v>
      </c>
      <c r="AI97" s="49">
        <f>IF(I97="",VLOOKUP(H97,kokku!H:AT,28,FALSE),VLOOKUP(I97,kokku!I:AT,27,FALSE))</f>
        <v>928466</v>
      </c>
      <c r="AJ97" s="20">
        <f t="shared" si="41"/>
        <v>0.95185832632056089</v>
      </c>
      <c r="AK97" s="52">
        <f>IF(I97="",VLOOKUP(H97,kokku!H:AT,30,FALSE),VLOOKUP(I97,kokku!I:AT,29,FALSE))</f>
        <v>0</v>
      </c>
      <c r="AL97" s="25">
        <f t="shared" si="35"/>
        <v>1</v>
      </c>
      <c r="AM97" s="55">
        <f>IF(I97="",VLOOKUP(H97,kokku!H:AT,32,FALSE),VLOOKUP(I97,kokku!I:AT,31,FALSE))</f>
        <v>240556.1</v>
      </c>
      <c r="AN97" s="20">
        <f t="shared" si="42"/>
        <v>1.000000020012668</v>
      </c>
      <c r="AO97" s="52">
        <f>IF(I97="",VLOOKUP(H97,kokku!H:AT,34,FALSE),VLOOKUP(I97,kokku!I:AT,33,FALSE))</f>
        <v>0</v>
      </c>
      <c r="AP97" s="20">
        <f t="shared" si="43"/>
        <v>1.000000020012668</v>
      </c>
      <c r="AQ97" s="29">
        <f t="shared" si="36"/>
        <v>0</v>
      </c>
      <c r="AR97" s="22">
        <f t="shared" si="44"/>
        <v>-0.10000000000582077</v>
      </c>
      <c r="AS97" s="149" t="str">
        <f>IF(I97="",VLOOKUP(H97,kokku!H:AT,38,FALSE),VLOOKUP(I97,kokku!I:AT,37,FALSE))</f>
        <v xml:space="preserve">Maksed esitatakse kui kohalike tegevusrühmade minivoorude tulemusena väljavalitud miniprojektid on ellu viidud, sh on minivoorud jagatud aastate lõikes perioodi lõpuni. Kasutusel ühikuhind. Kohalikud tegevusrühmad ei saanud ESF+ vahendeid kasutusele võtta enne kui varasemad vahendid olid kasutatud. </v>
      </c>
      <c r="AT97" s="150">
        <f>IF(I97="",VLOOKUP(H97,kokku!H:AT,39,FALSE),VLOOKUP(I97,kokku!I:AT,38,FALSE))</f>
        <v>0</v>
      </c>
    </row>
    <row r="98" spans="1:46" ht="108" x14ac:dyDescent="0.25">
      <c r="A98" s="23" t="s">
        <v>35</v>
      </c>
      <c r="B98" s="23" t="s">
        <v>381</v>
      </c>
      <c r="C98" s="23" t="s">
        <v>295</v>
      </c>
      <c r="D98" s="23" t="s">
        <v>54</v>
      </c>
      <c r="E98" s="23" t="s">
        <v>55</v>
      </c>
      <c r="F98" s="23" t="s">
        <v>413</v>
      </c>
      <c r="G98" s="23" t="s">
        <v>414</v>
      </c>
      <c r="H98" s="23" t="s">
        <v>391</v>
      </c>
      <c r="I98" s="23" t="s">
        <v>420</v>
      </c>
      <c r="J98" s="43">
        <f>IF(I98="",VLOOKUP(H98,kokku!H:AT,3,FALSE),VLOOKUP(I98,kokku!I:AT,2,FALSE))</f>
        <v>4000462</v>
      </c>
      <c r="K98" s="24">
        <v>4500000</v>
      </c>
      <c r="L98" s="25">
        <f t="shared" si="28"/>
        <v>1.1248700775060481</v>
      </c>
      <c r="M98" s="24">
        <v>91495</v>
      </c>
      <c r="N98" s="25">
        <f t="shared" si="29"/>
        <v>2.2871108386981302E-2</v>
      </c>
      <c r="O98" s="26">
        <v>15133</v>
      </c>
      <c r="P98" s="202">
        <f>IF(I98="",VLOOKUP(H98,kokku!H:AT,9,FALSE),VLOOKUP(I98,kokku!I:AT,8,FALSE))</f>
        <v>0</v>
      </c>
      <c r="Q98" s="27">
        <f t="shared" si="30"/>
        <v>1.1248700775060481</v>
      </c>
      <c r="R98" s="28">
        <v>875746</v>
      </c>
      <c r="S98" s="49">
        <f>IF(I98="",VLOOKUP(H98,kokku!H:AT,12,FALSE),VLOOKUP(I98,kokku!I:AT,11,FALSE))</f>
        <v>290010</v>
      </c>
      <c r="T98" s="20">
        <f t="shared" si="37"/>
        <v>9.5365235315321081E-2</v>
      </c>
      <c r="U98" s="52">
        <f>IF(I98="",VLOOKUP(H98,kokku!H:AT,14,FALSE),VLOOKUP(I98,kokku!I:AT,13,FALSE))</f>
        <v>-499538</v>
      </c>
      <c r="V98" s="25">
        <f t="shared" si="31"/>
        <v>1</v>
      </c>
      <c r="W98" s="49">
        <f>IF(I98="",VLOOKUP(H98,kokku!H:AT,16,FALSE),VLOOKUP(I98,kokku!I:AT,15,FALSE))</f>
        <v>671968</v>
      </c>
      <c r="X98" s="20">
        <f t="shared" si="38"/>
        <v>0.26333783448011755</v>
      </c>
      <c r="Y98" s="52">
        <f>IF(I98="",VLOOKUP(H98,kokku!H:AT,18,FALSE),VLOOKUP(I98,kokku!I:AT,17,FALSE))</f>
        <v>0</v>
      </c>
      <c r="Z98" s="25">
        <f t="shared" si="32"/>
        <v>1</v>
      </c>
      <c r="AA98" s="49">
        <f>IF(I98="",VLOOKUP(H98,kokku!H:AT,20,FALSE),VLOOKUP(I98,kokku!I:AT,19,FALSE))</f>
        <v>1100000</v>
      </c>
      <c r="AB98" s="20">
        <f t="shared" si="39"/>
        <v>0.53830607564826261</v>
      </c>
      <c r="AC98" s="52">
        <f>IF(I98="",VLOOKUP(H98,kokku!H:AT,22,FALSE),VLOOKUP(I98,kokku!I:AT,21,FALSE))</f>
        <v>0</v>
      </c>
      <c r="AD98" s="25">
        <f t="shared" si="33"/>
        <v>1</v>
      </c>
      <c r="AE98" s="49">
        <f>IF(I98="",VLOOKUP(H98,kokku!H:AT,24,FALSE),VLOOKUP(I98,kokku!I:AT,23,FALSE))</f>
        <v>1746989</v>
      </c>
      <c r="AF98" s="20">
        <f t="shared" si="40"/>
        <v>0.97500288716653227</v>
      </c>
      <c r="AG98" s="52">
        <f>IF(I98="",VLOOKUP(H98,kokku!H:AT,26,FALSE),VLOOKUP(I98,kokku!I:AT,25,FALSE))</f>
        <v>0</v>
      </c>
      <c r="AH98" s="25">
        <f t="shared" si="34"/>
        <v>1</v>
      </c>
      <c r="AI98" s="49">
        <f>IF(I98="",VLOOKUP(H98,kokku!H:AT,28,FALSE),VLOOKUP(I98,kokku!I:AT,27,FALSE))</f>
        <v>100000</v>
      </c>
      <c r="AJ98" s="20">
        <f t="shared" si="41"/>
        <v>1</v>
      </c>
      <c r="AK98" s="52">
        <f>IF(I98="",VLOOKUP(H98,kokku!H:AT,30,FALSE),VLOOKUP(I98,kokku!I:AT,29,FALSE))</f>
        <v>0</v>
      </c>
      <c r="AL98" s="25">
        <f t="shared" si="35"/>
        <v>1</v>
      </c>
      <c r="AM98" s="55">
        <f>IF(I98="",VLOOKUP(H98,kokku!H:AT,32,FALSE),VLOOKUP(I98,kokku!I:AT,31,FALSE))</f>
        <v>0</v>
      </c>
      <c r="AN98" s="20">
        <f t="shared" si="42"/>
        <v>1</v>
      </c>
      <c r="AO98" s="52">
        <f>IF(I98="",VLOOKUP(H98,kokku!H:AT,34,FALSE),VLOOKUP(I98,kokku!I:AT,33,FALSE))</f>
        <v>0</v>
      </c>
      <c r="AP98" s="20">
        <f t="shared" si="43"/>
        <v>1</v>
      </c>
      <c r="AQ98" s="29">
        <f t="shared" si="36"/>
        <v>0</v>
      </c>
      <c r="AR98" s="22">
        <f t="shared" si="44"/>
        <v>0</v>
      </c>
      <c r="AS98" s="149" t="str">
        <f>IF(I98="",VLOOKUP(H98,kokku!H:AT,38,FALSE),VLOOKUP(I98,kokku!I:AT,37,FALSE))</f>
        <v xml:space="preserve">Kohustuste vähenemine 2026 I poolaastal seotud TAT käskkirja muutmisega seoses vahendite suunamisega REARMi. Eelarve senine kasutus on olnud planeeritust väiksem, sest osaliselt on hanked viibinud ning mõned tegevused on osutunud soodsamaks. See on vahendite kasutamist edasi lükanud, kuig riski, et vahendid kasutamata jäävad, hetkel ei ole. </v>
      </c>
      <c r="AT98" s="150">
        <f>IF(I98="",VLOOKUP(H98,kokku!H:AT,39,FALSE),VLOOKUP(I98,kokku!I:AT,38,FALSE))</f>
        <v>0</v>
      </c>
    </row>
    <row r="99" spans="1:46" ht="40.5" x14ac:dyDescent="0.25">
      <c r="A99" s="23" t="s">
        <v>35</v>
      </c>
      <c r="B99" s="23" t="s">
        <v>323</v>
      </c>
      <c r="C99" s="23" t="s">
        <v>324</v>
      </c>
      <c r="D99" s="23" t="s">
        <v>38</v>
      </c>
      <c r="E99" s="23" t="s">
        <v>336</v>
      </c>
      <c r="F99" s="23" t="s">
        <v>337</v>
      </c>
      <c r="G99" s="23" t="s">
        <v>338</v>
      </c>
      <c r="H99" s="23" t="s">
        <v>339</v>
      </c>
      <c r="I99" s="23" t="s">
        <v>340</v>
      </c>
      <c r="J99" s="24">
        <f>IF(I99="",VLOOKUP(H99,kokku!H:AT,3,FALSE),VLOOKUP(I99,kokku!I:AT,2,FALSE))</f>
        <v>41716000</v>
      </c>
      <c r="K99" s="24">
        <v>9520737</v>
      </c>
      <c r="L99" s="25">
        <f t="shared" si="28"/>
        <v>0.22822746667945154</v>
      </c>
      <c r="M99" s="24">
        <v>362711</v>
      </c>
      <c r="N99" s="25">
        <f t="shared" si="29"/>
        <v>8.6947693930386431E-3</v>
      </c>
      <c r="O99" s="26"/>
      <c r="P99" s="202">
        <f>IF(I99="",VLOOKUP(H99,kokku!H:AT,9,FALSE),VLOOKUP(I99,kokku!I:AT,8,FALSE))</f>
        <v>6000000</v>
      </c>
      <c r="Q99" s="27">
        <f t="shared" si="30"/>
        <v>0.37205717230798735</v>
      </c>
      <c r="R99" s="28">
        <v>3989978</v>
      </c>
      <c r="S99" s="49">
        <f>IF(I99="",VLOOKUP(H99,kokku!H:AT,12,FALSE),VLOOKUP(I99,kokku!I:AT,11,FALSE))</f>
        <v>800000</v>
      </c>
      <c r="T99" s="20">
        <f t="shared" si="37"/>
        <v>2.7872063476843418E-2</v>
      </c>
      <c r="U99" s="52">
        <f>IF(I99="",VLOOKUP(H99,kokku!H:AT,14,FALSE),VLOOKUP(I99,kokku!I:AT,13,FALSE))</f>
        <v>15000000</v>
      </c>
      <c r="V99" s="25">
        <f t="shared" si="31"/>
        <v>0.73163143637932693</v>
      </c>
      <c r="W99" s="49">
        <f>IF(I99="",VLOOKUP(H99,kokku!H:AT,16,FALSE),VLOOKUP(I99,kokku!I:AT,15,FALSE))</f>
        <v>2500000</v>
      </c>
      <c r="X99" s="20">
        <f t="shared" si="38"/>
        <v>8.7801107488733335E-2</v>
      </c>
      <c r="Y99" s="52">
        <f>IF(I99="",VLOOKUP(H99,kokku!H:AT,18,FALSE),VLOOKUP(I99,kokku!I:AT,17,FALSE))</f>
        <v>3000000</v>
      </c>
      <c r="Z99" s="25">
        <f t="shared" si="32"/>
        <v>0.80354628919359483</v>
      </c>
      <c r="AA99" s="49">
        <f>IF(I99="",VLOOKUP(H99,kokku!H:AT,20,FALSE),VLOOKUP(I99,kokku!I:AT,19,FALSE))</f>
        <v>4000000</v>
      </c>
      <c r="AB99" s="20">
        <f t="shared" si="39"/>
        <v>0.18368757790775722</v>
      </c>
      <c r="AC99" s="52">
        <f>IF(I99="",VLOOKUP(H99,kokku!H:AT,22,FALSE),VLOOKUP(I99,kokku!I:AT,21,FALSE))</f>
        <v>8195263</v>
      </c>
      <c r="AD99" s="25">
        <f t="shared" si="33"/>
        <v>1</v>
      </c>
      <c r="AE99" s="49">
        <f>IF(I99="",VLOOKUP(H99,kokku!H:AT,24,FALSE),VLOOKUP(I99,kokku!I:AT,23,FALSE))</f>
        <v>11700000</v>
      </c>
      <c r="AF99" s="20">
        <f t="shared" si="40"/>
        <v>0.46415550388340204</v>
      </c>
      <c r="AG99" s="52">
        <f>IF(I99="",VLOOKUP(H99,kokku!H:AT,26,FALSE),VLOOKUP(I99,kokku!I:AT,25,FALSE))</f>
        <v>0</v>
      </c>
      <c r="AH99" s="25">
        <f t="shared" si="34"/>
        <v>1</v>
      </c>
      <c r="AI99" s="49">
        <f>IF(I99="",VLOOKUP(H99,kokku!H:AT,28,FALSE),VLOOKUP(I99,kokku!I:AT,27,FALSE))</f>
        <v>16500000</v>
      </c>
      <c r="AJ99" s="20">
        <f t="shared" si="41"/>
        <v>0.85968719436187557</v>
      </c>
      <c r="AK99" s="52">
        <f>IF(I99="",VLOOKUP(H99,kokku!H:AT,30,FALSE),VLOOKUP(I99,kokku!I:AT,29,FALSE))</f>
        <v>0</v>
      </c>
      <c r="AL99" s="25">
        <f t="shared" si="35"/>
        <v>1</v>
      </c>
      <c r="AM99" s="55">
        <f>IF(I99="",VLOOKUP(H99,kokku!H:AT,32,FALSE),VLOOKUP(I99,kokku!I:AT,31,FALSE))</f>
        <v>4000000</v>
      </c>
      <c r="AN99" s="20">
        <f t="shared" si="42"/>
        <v>0.95557366478089945</v>
      </c>
      <c r="AO99" s="52">
        <f>IF(I99="",VLOOKUP(H99,kokku!H:AT,34,FALSE),VLOOKUP(I99,kokku!I:AT,33,FALSE))</f>
        <v>1853289</v>
      </c>
      <c r="AP99" s="20">
        <f t="shared" si="43"/>
        <v>1</v>
      </c>
      <c r="AQ99" s="29">
        <f t="shared" si="36"/>
        <v>0</v>
      </c>
      <c r="AR99" s="22">
        <f t="shared" si="44"/>
        <v>0</v>
      </c>
      <c r="AS99" s="149" t="str">
        <f>IF(I99="",VLOOKUP(H99,kokku!H:AT,38,FALSE),VLOOKUP(I99,kokku!I:AT,37,FALSE))</f>
        <v>Aluseks taotlusvoorud ning linnapiirkondade tegevuskava projektidele seatud esitamise tähtaeg + plaanitava lisavooru ajakava</v>
      </c>
      <c r="AT99" s="150">
        <f>IF(I99="",VLOOKUP(H99,kokku!H:AT,39,FALSE),VLOOKUP(I99,kokku!I:AT,38,FALSE))</f>
        <v>0</v>
      </c>
    </row>
    <row r="100" spans="1:46" ht="27" x14ac:dyDescent="0.25">
      <c r="A100" s="23" t="s">
        <v>35</v>
      </c>
      <c r="B100" s="23" t="s">
        <v>323</v>
      </c>
      <c r="C100" s="23" t="s">
        <v>324</v>
      </c>
      <c r="D100" s="23" t="s">
        <v>38</v>
      </c>
      <c r="E100" s="23" t="s">
        <v>336</v>
      </c>
      <c r="F100" s="23" t="s">
        <v>342</v>
      </c>
      <c r="G100" s="23" t="s">
        <v>343</v>
      </c>
      <c r="H100" s="23" t="s">
        <v>344</v>
      </c>
      <c r="I100" s="23" t="s">
        <v>345</v>
      </c>
      <c r="J100" s="43">
        <f>IF(I100="",VLOOKUP(H100,kokku!H:AT,3,FALSE),VLOOKUP(I100,kokku!I:AT,2,FALSE))</f>
        <v>138607904</v>
      </c>
      <c r="K100" s="24">
        <v>94093907</v>
      </c>
      <c r="L100" s="25">
        <f t="shared" ref="L100:L125" si="45">IFERROR(K100/J100,"")</f>
        <v>0.67884950485940543</v>
      </c>
      <c r="M100" s="24">
        <v>17960812</v>
      </c>
      <c r="N100" s="25">
        <f t="shared" ref="N100:N125" si="46">IFERROR(M100/J100,"")</f>
        <v>0.12957999855477217</v>
      </c>
      <c r="O100" s="26">
        <v>1492850</v>
      </c>
      <c r="P100" s="202">
        <f>IF(I100="",VLOOKUP(H100,kokku!H:AT,9,FALSE),VLOOKUP(I100,kokku!I:AT,8,FALSE))</f>
        <v>2267127</v>
      </c>
      <c r="Q100" s="27">
        <f t="shared" ref="Q100:Q124" si="47">IFERROR((K100+P100)/J100,"")</f>
        <v>0.69520590975821983</v>
      </c>
      <c r="R100" s="28">
        <v>33799814</v>
      </c>
      <c r="S100" s="49">
        <f>IF(I100="",VLOOKUP(H100,kokku!H:AT,12,FALSE),VLOOKUP(I100,kokku!I:AT,11,FALSE))</f>
        <v>15000000</v>
      </c>
      <c r="T100" s="20">
        <f t="shared" si="37"/>
        <v>0.23779893533344246</v>
      </c>
      <c r="U100" s="52">
        <f>IF(I100="",VLOOKUP(H100,kokku!H:AT,14,FALSE),VLOOKUP(I100,kokku!I:AT,13,FALSE))</f>
        <v>42000000</v>
      </c>
      <c r="V100" s="25">
        <f t="shared" ref="V100:V124" si="48">IFERROR((K100+P100+U100)/J100,"")</f>
        <v>0.9982189327384966</v>
      </c>
      <c r="W100" s="49">
        <f>IF(I100="",VLOOKUP(H100,kokku!H:AT,16,FALSE),VLOOKUP(I100,kokku!I:AT,15,FALSE))</f>
        <v>19000000</v>
      </c>
      <c r="X100" s="20">
        <f t="shared" si="38"/>
        <v>0.37487625525309148</v>
      </c>
      <c r="Y100" s="52">
        <f>IF(I100="",VLOOKUP(H100,kokku!H:AT,18,FALSE),VLOOKUP(I100,kokku!I:AT,17,FALSE))</f>
        <v>0</v>
      </c>
      <c r="Z100" s="25">
        <f t="shared" ref="Z100:Z124" si="49">IFERROR((K100+P100+U100+Y100)/J100,"")</f>
        <v>0.9982189327384966</v>
      </c>
      <c r="AA100" s="49">
        <f>IF(I100="",VLOOKUP(H100,kokku!H:AT,20,FALSE),VLOOKUP(I100,kokku!I:AT,19,FALSE))</f>
        <v>24000000</v>
      </c>
      <c r="AB100" s="20">
        <f t="shared" si="39"/>
        <v>0.54802655409896395</v>
      </c>
      <c r="AC100" s="52">
        <f>IF(I100="",VLOOKUP(H100,kokku!H:AT,22,FALSE),VLOOKUP(I100,kokku!I:AT,21,FALSE))</f>
        <v>246870</v>
      </c>
      <c r="AD100" s="25">
        <f t="shared" ref="AD100:AD124" si="50">IFERROR((K100+P100+U100+Y100+AC100)/J100,"")</f>
        <v>1</v>
      </c>
      <c r="AE100" s="49">
        <f>IF(I100="",VLOOKUP(H100,kokku!H:AT,24,FALSE),VLOOKUP(I100,kokku!I:AT,23,FALSE))</f>
        <v>30000000</v>
      </c>
      <c r="AF100" s="20">
        <f t="shared" si="40"/>
        <v>0.76446442765630451</v>
      </c>
      <c r="AG100" s="52">
        <f>IF(I100="",VLOOKUP(H100,kokku!H:AT,26,FALSE),VLOOKUP(I100,kokku!I:AT,25,FALSE))</f>
        <v>0</v>
      </c>
      <c r="AH100" s="25">
        <f t="shared" ref="AH100:AH124" si="51">IFERROR((K100+P100+U100+Y100+AC100+AG100)/J100,"")</f>
        <v>1</v>
      </c>
      <c r="AI100" s="49">
        <f>IF(I100="",VLOOKUP(H100,kokku!H:AT,28,FALSE),VLOOKUP(I100,kokku!I:AT,27,FALSE))</f>
        <v>18000000</v>
      </c>
      <c r="AJ100" s="20">
        <f t="shared" si="41"/>
        <v>0.89432715179070887</v>
      </c>
      <c r="AK100" s="52">
        <f>IF(I100="",VLOOKUP(H100,kokku!H:AT,30,FALSE),VLOOKUP(I100,kokku!I:AT,29,FALSE))</f>
        <v>0</v>
      </c>
      <c r="AL100" s="25">
        <f t="shared" ref="AL100:AL124" si="52">IFERROR((K100+P100+U100+Y100+AC100+AG100+AK100)/J100,"")</f>
        <v>1</v>
      </c>
      <c r="AM100" s="55">
        <f>IF(I100="",VLOOKUP(H100,kokku!H:AT,32,FALSE),VLOOKUP(I100,kokku!I:AT,31,FALSE))</f>
        <v>10492850</v>
      </c>
      <c r="AN100" s="20">
        <f t="shared" si="42"/>
        <v>0.97002882317591355</v>
      </c>
      <c r="AO100" s="52">
        <f>IF(I100="",VLOOKUP(H100,kokku!H:AT,34,FALSE),VLOOKUP(I100,kokku!I:AT,33,FALSE))</f>
        <v>4154242</v>
      </c>
      <c r="AP100" s="20">
        <f t="shared" si="43"/>
        <v>1</v>
      </c>
      <c r="AQ100" s="29">
        <f t="shared" ref="AQ100:AQ119" si="53">J100-K100-P100-U100-Y100-AC100-AG100-AK100</f>
        <v>0</v>
      </c>
      <c r="AR100" s="22">
        <f t="shared" si="44"/>
        <v>0</v>
      </c>
      <c r="AS100" s="149" t="str">
        <f>IF(I100="",VLOOKUP(H100,kokku!H:AT,38,FALSE),VLOOKUP(I100,kokku!I:AT,37,FALSE))</f>
        <v>Aluseks taotlusvoorude ajakava ning projektide pikkus</v>
      </c>
      <c r="AT100" s="150">
        <f>IF(I100="",VLOOKUP(H100,kokku!H:AT,39,FALSE),VLOOKUP(I100,kokku!I:AT,38,FALSE))</f>
        <v>0</v>
      </c>
    </row>
    <row r="101" spans="1:46" ht="27" x14ac:dyDescent="0.25">
      <c r="A101" s="23" t="s">
        <v>139</v>
      </c>
      <c r="B101" s="23" t="s">
        <v>262</v>
      </c>
      <c r="C101" s="23" t="s">
        <v>37</v>
      </c>
      <c r="D101" s="23" t="s">
        <v>90</v>
      </c>
      <c r="E101" s="23" t="s">
        <v>91</v>
      </c>
      <c r="F101" s="23" t="s">
        <v>92</v>
      </c>
      <c r="G101" s="23" t="s">
        <v>93</v>
      </c>
      <c r="H101" s="23" t="s">
        <v>308</v>
      </c>
      <c r="I101" s="23" t="s">
        <v>309</v>
      </c>
      <c r="J101" s="43">
        <f>IF(I101="",VLOOKUP(H101,kokku!H:AT,3,FALSE),VLOOKUP(I101,kokku!I:AT,2,FALSE))</f>
        <v>163321224</v>
      </c>
      <c r="K101" s="24">
        <v>177793562</v>
      </c>
      <c r="L101" s="25">
        <f t="shared" si="45"/>
        <v>1.0886127206590124</v>
      </c>
      <c r="M101" s="24">
        <v>13036261</v>
      </c>
      <c r="N101" s="25">
        <f t="shared" si="46"/>
        <v>7.9819760596455E-2</v>
      </c>
      <c r="O101" s="26">
        <v>231768</v>
      </c>
      <c r="P101" s="202">
        <f>IF(I101="",VLOOKUP(H101,kokku!H:AT,9,FALSE),VLOOKUP(I101,kokku!I:AT,8,FALSE))</f>
        <v>-10147452</v>
      </c>
      <c r="Q101" s="27">
        <f t="shared" si="47"/>
        <v>1.0264808571358734</v>
      </c>
      <c r="R101" s="28"/>
      <c r="S101" s="49">
        <f>IF(I101="",VLOOKUP(H101,kokku!H:AT,12,FALSE),VLOOKUP(I101,kokku!I:AT,11,FALSE))</f>
        <v>14300000</v>
      </c>
      <c r="T101" s="20">
        <f t="shared" si="37"/>
        <v>0.16737727241133094</v>
      </c>
      <c r="U101" s="52">
        <f>IF(I101="",VLOOKUP(H101,kokku!H:AT,14,FALSE),VLOOKUP(I101,kokku!I:AT,13,FALSE))</f>
        <v>0</v>
      </c>
      <c r="V101" s="25">
        <f t="shared" si="48"/>
        <v>1.0264808571358734</v>
      </c>
      <c r="W101" s="49">
        <f>IF(I101="",VLOOKUP(H101,kokku!H:AT,16,FALSE),VLOOKUP(I101,kokku!I:AT,15,FALSE))</f>
        <v>20000000</v>
      </c>
      <c r="X101" s="20">
        <f t="shared" si="38"/>
        <v>0.28983533089367491</v>
      </c>
      <c r="Y101" s="52">
        <f>IF(I101="",VLOOKUP(H101,kokku!H:AT,18,FALSE),VLOOKUP(I101,kokku!I:AT,17,FALSE))</f>
        <v>0</v>
      </c>
      <c r="Z101" s="25">
        <f t="shared" si="49"/>
        <v>1.0264808571358734</v>
      </c>
      <c r="AA101" s="49">
        <f>IF(I101="",VLOOKUP(H101,kokku!H:AT,20,FALSE),VLOOKUP(I101,kokku!I:AT,19,FALSE))</f>
        <v>20000000</v>
      </c>
      <c r="AB101" s="20">
        <f t="shared" si="39"/>
        <v>0.41229338937601889</v>
      </c>
      <c r="AC101" s="52">
        <f>IF(I101="",VLOOKUP(H101,kokku!H:AT,22,FALSE),VLOOKUP(I101,kokku!I:AT,21,FALSE))</f>
        <v>0</v>
      </c>
      <c r="AD101" s="25">
        <f t="shared" si="50"/>
        <v>1.0264808571358734</v>
      </c>
      <c r="AE101" s="49">
        <f>IF(I101="",VLOOKUP(H101,kokku!H:AT,24,FALSE),VLOOKUP(I101,kokku!I:AT,23,FALSE))</f>
        <v>50000000</v>
      </c>
      <c r="AF101" s="20">
        <f t="shared" si="40"/>
        <v>0.71843853558187887</v>
      </c>
      <c r="AG101" s="52">
        <f>IF(I101="",VLOOKUP(H101,kokku!H:AT,26,FALSE),VLOOKUP(I101,kokku!I:AT,25,FALSE))</f>
        <v>0</v>
      </c>
      <c r="AH101" s="25">
        <f t="shared" si="51"/>
        <v>1.0264808571358734</v>
      </c>
      <c r="AI101" s="49">
        <f>IF(I101="",VLOOKUP(H101,kokku!H:AT,28,FALSE),VLOOKUP(I101,kokku!I:AT,27,FALSE))</f>
        <v>30000000</v>
      </c>
      <c r="AJ101" s="20">
        <f t="shared" si="41"/>
        <v>0.90212562330539481</v>
      </c>
      <c r="AK101" s="52">
        <f>IF(I101="",VLOOKUP(H101,kokku!H:AT,30,FALSE),VLOOKUP(I101,kokku!I:AT,29,FALSE))</f>
        <v>0</v>
      </c>
      <c r="AL101" s="25">
        <f t="shared" si="52"/>
        <v>1.0264808571358734</v>
      </c>
      <c r="AM101" s="55">
        <f>IF(I101="",VLOOKUP(H101,kokku!H:AT,32,FALSE),VLOOKUP(I101,kokku!I:AT,31,FALSE))</f>
        <v>20309499</v>
      </c>
      <c r="AN101" s="20">
        <f t="shared" si="42"/>
        <v>1.0264787141198501</v>
      </c>
      <c r="AO101" s="52">
        <f>IF(I101="",VLOOKUP(H101,kokku!H:AT,34,FALSE),VLOOKUP(I101,kokku!I:AT,33,FALSE))</f>
        <v>0</v>
      </c>
      <c r="AP101" s="20">
        <f t="shared" si="43"/>
        <v>1.0264787141198501</v>
      </c>
      <c r="AQ101" s="29">
        <f t="shared" si="53"/>
        <v>-4324886</v>
      </c>
      <c r="AR101" s="22">
        <f t="shared" si="44"/>
        <v>-4324536</v>
      </c>
      <c r="AS101" s="149" t="str">
        <f>IF(I101="",VLOOKUP(H101,kokku!H:AT,38,FALSE),VLOOKUP(I101,kokku!I:AT,37,FALSE))</f>
        <v>veerus P vähendatud kohustusi, et läheks vastavusse tegelikuga</v>
      </c>
      <c r="AT101" s="150">
        <f>IF(I101="",VLOOKUP(H101,kokku!H:AT,39,FALSE),VLOOKUP(I101,kokku!I:AT,38,FALSE))</f>
        <v>0</v>
      </c>
    </row>
    <row r="102" spans="1:46" ht="27" x14ac:dyDescent="0.25">
      <c r="A102" s="23" t="s">
        <v>35</v>
      </c>
      <c r="B102" s="23" t="s">
        <v>323</v>
      </c>
      <c r="C102" s="23" t="s">
        <v>324</v>
      </c>
      <c r="D102" s="23" t="s">
        <v>90</v>
      </c>
      <c r="E102" s="23" t="s">
        <v>91</v>
      </c>
      <c r="F102" s="23" t="s">
        <v>92</v>
      </c>
      <c r="G102" s="23" t="s">
        <v>93</v>
      </c>
      <c r="H102" s="23" t="s">
        <v>347</v>
      </c>
      <c r="I102" s="23" t="s">
        <v>348</v>
      </c>
      <c r="J102" s="24">
        <f>IF(I102="",VLOOKUP(H102,kokku!H:AT,3,FALSE),VLOOKUP(I102,kokku!I:AT,2,FALSE))</f>
        <v>20100000</v>
      </c>
      <c r="K102" s="24">
        <v>19854533</v>
      </c>
      <c r="L102" s="25">
        <f t="shared" si="45"/>
        <v>0.9877877114427861</v>
      </c>
      <c r="M102" s="24">
        <v>560321</v>
      </c>
      <c r="N102" s="25">
        <f t="shared" si="46"/>
        <v>2.7876666666666668E-2</v>
      </c>
      <c r="O102" s="26">
        <v>389174</v>
      </c>
      <c r="P102" s="202">
        <f>IF(I102="",VLOOKUP(H102,kokku!H:AT,9,FALSE),VLOOKUP(I102,kokku!I:AT,8,FALSE))</f>
        <v>0</v>
      </c>
      <c r="Q102" s="27">
        <f t="shared" si="47"/>
        <v>0.9877877114427861</v>
      </c>
      <c r="R102" s="28">
        <v>8783289</v>
      </c>
      <c r="S102" s="49">
        <f>IF(I102="",VLOOKUP(H102,kokku!H:AT,12,FALSE),VLOOKUP(I102,kokku!I:AT,11,FALSE))</f>
        <v>5000000</v>
      </c>
      <c r="T102" s="20">
        <f t="shared" si="37"/>
        <v>0.27663288557213933</v>
      </c>
      <c r="U102" s="52">
        <f>IF(I102="",VLOOKUP(H102,kokku!H:AT,14,FALSE),VLOOKUP(I102,kokku!I:AT,13,FALSE))</f>
        <v>0</v>
      </c>
      <c r="V102" s="25">
        <f t="shared" si="48"/>
        <v>0.9877877114427861</v>
      </c>
      <c r="W102" s="49">
        <f>IF(I102="",VLOOKUP(H102,kokku!H:AT,16,FALSE),VLOOKUP(I102,kokku!I:AT,15,FALSE))</f>
        <v>3000000</v>
      </c>
      <c r="X102" s="20">
        <f t="shared" si="38"/>
        <v>0.4258866169154229</v>
      </c>
      <c r="Y102" s="52">
        <f>IF(I102="",VLOOKUP(H102,kokku!H:AT,18,FALSE),VLOOKUP(I102,kokku!I:AT,17,FALSE))</f>
        <v>245467</v>
      </c>
      <c r="Z102" s="25">
        <f t="shared" si="49"/>
        <v>1</v>
      </c>
      <c r="AA102" s="49">
        <f>IF(I102="",VLOOKUP(H102,kokku!H:AT,20,FALSE),VLOOKUP(I102,kokku!I:AT,19,FALSE))</f>
        <v>5000000</v>
      </c>
      <c r="AB102" s="20">
        <f t="shared" si="39"/>
        <v>0.67464283582089557</v>
      </c>
      <c r="AC102" s="52">
        <f>IF(I102="",VLOOKUP(H102,kokku!H:AT,22,FALSE),VLOOKUP(I102,kokku!I:AT,21,FALSE))</f>
        <v>0</v>
      </c>
      <c r="AD102" s="25">
        <f t="shared" si="50"/>
        <v>1</v>
      </c>
      <c r="AE102" s="49">
        <f>IF(I102="",VLOOKUP(H102,kokku!H:AT,24,FALSE),VLOOKUP(I102,kokku!I:AT,23,FALSE))</f>
        <v>6539679</v>
      </c>
      <c r="AF102" s="20">
        <f t="shared" si="40"/>
        <v>1</v>
      </c>
      <c r="AG102" s="52">
        <f>IF(I102="",VLOOKUP(H102,kokku!H:AT,26,FALSE),VLOOKUP(I102,kokku!I:AT,25,FALSE))</f>
        <v>0</v>
      </c>
      <c r="AH102" s="25">
        <f t="shared" si="51"/>
        <v>1</v>
      </c>
      <c r="AI102" s="49">
        <f>IF(I102="",VLOOKUP(H102,kokku!H:AT,28,FALSE),VLOOKUP(I102,kokku!I:AT,27,FALSE))</f>
        <v>0</v>
      </c>
      <c r="AJ102" s="20">
        <f t="shared" si="41"/>
        <v>1</v>
      </c>
      <c r="AK102" s="52">
        <f>IF(I102="",VLOOKUP(H102,kokku!H:AT,30,FALSE),VLOOKUP(I102,kokku!I:AT,29,FALSE))</f>
        <v>0</v>
      </c>
      <c r="AL102" s="25">
        <f t="shared" si="52"/>
        <v>1</v>
      </c>
      <c r="AM102" s="55">
        <f>IF(I102="",VLOOKUP(H102,kokku!H:AT,32,FALSE),VLOOKUP(I102,kokku!I:AT,31,FALSE))</f>
        <v>0</v>
      </c>
      <c r="AN102" s="20">
        <f t="shared" si="42"/>
        <v>1</v>
      </c>
      <c r="AO102" s="52">
        <f>IF(I102="",VLOOKUP(H102,kokku!H:AT,34,FALSE),VLOOKUP(I102,kokku!I:AT,33,FALSE))</f>
        <v>0</v>
      </c>
      <c r="AP102" s="20">
        <f t="shared" si="43"/>
        <v>1</v>
      </c>
      <c r="AQ102" s="29">
        <f t="shared" si="53"/>
        <v>0</v>
      </c>
      <c r="AR102" s="22">
        <f t="shared" ref="AR102:AR124" si="54">J102-M102-S102-W102-AA102-AE102-AI102-AM102-AO102</f>
        <v>0</v>
      </c>
      <c r="AS102" s="149" t="str">
        <f>IF(I102="",VLOOKUP(H102,kokku!H:AT,38,FALSE),VLOOKUP(I102,kokku!I:AT,37,FALSE))</f>
        <v>Meetme abikõlblikkuse periood kuni aprill 2027, eeldatavalt tehakse kõik maksed 2027 a lõpuks</v>
      </c>
      <c r="AT102" s="150">
        <f>IF(I102="",VLOOKUP(H102,kokku!H:AT,39,FALSE),VLOOKUP(I102,kokku!I:AT,38,FALSE))</f>
        <v>0</v>
      </c>
    </row>
    <row r="103" spans="1:46" ht="81" x14ac:dyDescent="0.25">
      <c r="A103" s="23" t="s">
        <v>35</v>
      </c>
      <c r="B103" s="23" t="s">
        <v>323</v>
      </c>
      <c r="C103" s="23" t="s">
        <v>324</v>
      </c>
      <c r="D103" s="23" t="s">
        <v>90</v>
      </c>
      <c r="E103" s="23" t="s">
        <v>91</v>
      </c>
      <c r="F103" s="23" t="s">
        <v>92</v>
      </c>
      <c r="G103" s="23" t="s">
        <v>93</v>
      </c>
      <c r="H103" s="23" t="s">
        <v>350</v>
      </c>
      <c r="I103" s="23" t="s">
        <v>351</v>
      </c>
      <c r="J103" s="24">
        <f>IF(I103="",VLOOKUP(H103,kokku!H:AT,3,FALSE),VLOOKUP(I103,kokku!I:AT,2,FALSE))</f>
        <v>16740430.720000001</v>
      </c>
      <c r="K103" s="24">
        <v>14540060</v>
      </c>
      <c r="L103" s="25">
        <f t="shared" si="45"/>
        <v>0.86855949187907155</v>
      </c>
      <c r="M103" s="24">
        <v>2025844</v>
      </c>
      <c r="N103" s="25">
        <f t="shared" si="46"/>
        <v>0.1210150463798819</v>
      </c>
      <c r="O103" s="26">
        <v>279304</v>
      </c>
      <c r="P103" s="202">
        <f>IF(I103="",VLOOKUP(H103,kokku!H:AT,9,FALSE),VLOOKUP(I103,kokku!I:AT,8,FALSE))</f>
        <v>1500000</v>
      </c>
      <c r="Q103" s="27">
        <f t="shared" si="47"/>
        <v>0.95816292115093193</v>
      </c>
      <c r="R103" s="28">
        <v>5666392</v>
      </c>
      <c r="S103" s="49">
        <f>IF(I103="",VLOOKUP(H103,kokku!H:AT,12,FALSE),VLOOKUP(I103,kokku!I:AT,11,FALSE))</f>
        <v>4000000</v>
      </c>
      <c r="T103" s="20">
        <f t="shared" si="37"/>
        <v>0.35995752443817647</v>
      </c>
      <c r="U103" s="52">
        <f>IF(I103="",VLOOKUP(H103,kokku!H:AT,14,FALSE),VLOOKUP(I103,kokku!I:AT,13,FALSE))</f>
        <v>400000</v>
      </c>
      <c r="V103" s="25">
        <f t="shared" si="48"/>
        <v>0.98205716895676143</v>
      </c>
      <c r="W103" s="49">
        <f>IF(I103="",VLOOKUP(H103,kokku!H:AT,16,FALSE),VLOOKUP(I103,kokku!I:AT,15,FALSE))</f>
        <v>3500000</v>
      </c>
      <c r="X103" s="20">
        <f t="shared" si="38"/>
        <v>0.56903219273918415</v>
      </c>
      <c r="Y103" s="52">
        <f>IF(I103="",VLOOKUP(H103,kokku!H:AT,18,FALSE),VLOOKUP(I103,kokku!I:AT,17,FALSE))</f>
        <v>300371</v>
      </c>
      <c r="Z103" s="25">
        <f t="shared" si="49"/>
        <v>1.0000000167259735</v>
      </c>
      <c r="AA103" s="49">
        <f>IF(I103="",VLOOKUP(H103,kokku!H:AT,20,FALSE),VLOOKUP(I103,kokku!I:AT,19,FALSE))</f>
        <v>5000000</v>
      </c>
      <c r="AB103" s="20">
        <f t="shared" si="39"/>
        <v>0.86771029031205238</v>
      </c>
      <c r="AC103" s="52">
        <f>IF(I103="",VLOOKUP(H103,kokku!H:AT,22,FALSE),VLOOKUP(I103,kokku!I:AT,21,FALSE))</f>
        <v>0</v>
      </c>
      <c r="AD103" s="25">
        <f t="shared" si="50"/>
        <v>1.0000000167259735</v>
      </c>
      <c r="AE103" s="49">
        <f>IF(I103="",VLOOKUP(H103,kokku!H:AT,24,FALSE),VLOOKUP(I103,kokku!I:AT,23,FALSE))</f>
        <v>1800000</v>
      </c>
      <c r="AF103" s="20">
        <f t="shared" si="40"/>
        <v>0.97523440543828488</v>
      </c>
      <c r="AG103" s="52">
        <f>IF(I103="",VLOOKUP(H103,kokku!H:AT,26,FALSE),VLOOKUP(I103,kokku!I:AT,25,FALSE))</f>
        <v>0</v>
      </c>
      <c r="AH103" s="25">
        <f t="shared" si="51"/>
        <v>1.0000000167259735</v>
      </c>
      <c r="AI103" s="49">
        <f>IF(I103="",VLOOKUP(H103,kokku!H:AT,28,FALSE),VLOOKUP(I103,kokku!I:AT,27,FALSE))</f>
        <v>414587</v>
      </c>
      <c r="AJ103" s="20">
        <f t="shared" si="41"/>
        <v>1.0000000167259735</v>
      </c>
      <c r="AK103" s="52">
        <f>IF(I103="",VLOOKUP(H103,kokku!H:AT,30,FALSE),VLOOKUP(I103,kokku!I:AT,29,FALSE))</f>
        <v>0</v>
      </c>
      <c r="AL103" s="25">
        <f t="shared" si="52"/>
        <v>1.0000000167259735</v>
      </c>
      <c r="AM103" s="55">
        <f>IF(I103="",VLOOKUP(H103,kokku!H:AT,32,FALSE),VLOOKUP(I103,kokku!I:AT,31,FALSE))</f>
        <v>0</v>
      </c>
      <c r="AN103" s="20">
        <f t="shared" si="42"/>
        <v>1.0000000167259735</v>
      </c>
      <c r="AO103" s="52">
        <f>IF(I103="",VLOOKUP(H103,kokku!H:AT,34,FALSE),VLOOKUP(I103,kokku!I:AT,33,FALSE))</f>
        <v>0</v>
      </c>
      <c r="AP103" s="20">
        <f t="shared" si="43"/>
        <v>1.0000000167259735</v>
      </c>
      <c r="AQ103" s="29">
        <f t="shared" si="53"/>
        <v>-0.27999999932944775</v>
      </c>
      <c r="AR103" s="22">
        <f t="shared" si="54"/>
        <v>-0.27999999932944775</v>
      </c>
      <c r="AS103" s="149" t="str">
        <f>IF(I103="",VLOOKUP(H103,kokku!H:AT,38,FALSE),VLOOKUP(I103,kokku!I:AT,37,FALSE))</f>
        <v>Voorudest võimalikud vabanevad vahendid raskesti prognoositavad ning nende ajastusega pole arvestatud. Teatud vabanemisi keskmiste ja suurporojektide voorust ilmselt tuleb, mida saab võtta kasutusele väikeprojektide vooru pikendamiseks</v>
      </c>
      <c r="AT103" s="150">
        <f>IF(I103="",VLOOKUP(H103,kokku!H:AT,39,FALSE),VLOOKUP(I103,kokku!I:AT,38,FALSE))</f>
        <v>0</v>
      </c>
    </row>
    <row r="104" spans="1:46" ht="40.5" x14ac:dyDescent="0.25">
      <c r="A104" s="23" t="s">
        <v>35</v>
      </c>
      <c r="B104" s="23" t="s">
        <v>381</v>
      </c>
      <c r="C104" s="23" t="s">
        <v>295</v>
      </c>
      <c r="D104" s="23" t="s">
        <v>90</v>
      </c>
      <c r="E104" s="23" t="s">
        <v>91</v>
      </c>
      <c r="F104" s="23" t="s">
        <v>92</v>
      </c>
      <c r="G104" s="23" t="s">
        <v>93</v>
      </c>
      <c r="H104" s="23" t="s">
        <v>422</v>
      </c>
      <c r="I104" s="23" t="s">
        <v>423</v>
      </c>
      <c r="J104" s="24">
        <f>IF(I104="",VLOOKUP(H104,kokku!H:AT,3,FALSE),VLOOKUP(I104,kokku!I:AT,2,FALSE))</f>
        <v>5000000</v>
      </c>
      <c r="K104" s="24">
        <v>5000000</v>
      </c>
      <c r="L104" s="25">
        <f t="shared" si="45"/>
        <v>1</v>
      </c>
      <c r="M104" s="24">
        <v>306511</v>
      </c>
      <c r="N104" s="25">
        <f t="shared" si="46"/>
        <v>6.1302200000000001E-2</v>
      </c>
      <c r="O104" s="26">
        <v>19537</v>
      </c>
      <c r="P104" s="202">
        <f>IF(I104="",VLOOKUP(H104,kokku!H:AT,9,FALSE),VLOOKUP(I104,kokku!I:AT,8,FALSE))</f>
        <v>0</v>
      </c>
      <c r="Q104" s="27">
        <f t="shared" si="47"/>
        <v>1</v>
      </c>
      <c r="R104" s="28">
        <v>313320</v>
      </c>
      <c r="S104" s="49">
        <f>IF(I104="",VLOOKUP(H104,kokku!H:AT,12,FALSE),VLOOKUP(I104,kokku!I:AT,11,FALSE))</f>
        <v>1068479</v>
      </c>
      <c r="T104" s="20">
        <f t="shared" si="37"/>
        <v>0.27499800000000002</v>
      </c>
      <c r="U104" s="52">
        <f>IF(I104="",VLOOKUP(H104,kokku!H:AT,14,FALSE),VLOOKUP(I104,kokku!I:AT,13,FALSE))</f>
        <v>0</v>
      </c>
      <c r="V104" s="25">
        <f t="shared" si="48"/>
        <v>1</v>
      </c>
      <c r="W104" s="49">
        <f>IF(I104="",VLOOKUP(H104,kokku!H:AT,16,FALSE),VLOOKUP(I104,kokku!I:AT,15,FALSE))</f>
        <v>1129097</v>
      </c>
      <c r="X104" s="20">
        <f t="shared" si="38"/>
        <v>0.50081739999999997</v>
      </c>
      <c r="Y104" s="52">
        <f>IF(I104="",VLOOKUP(H104,kokku!H:AT,18,FALSE),VLOOKUP(I104,kokku!I:AT,17,FALSE))</f>
        <v>0</v>
      </c>
      <c r="Z104" s="25">
        <f t="shared" si="49"/>
        <v>1</v>
      </c>
      <c r="AA104" s="49">
        <f>IF(I104="",VLOOKUP(H104,kokku!H:AT,20,FALSE),VLOOKUP(I104,kokku!I:AT,19,FALSE))</f>
        <v>618792</v>
      </c>
      <c r="AB104" s="20">
        <f t="shared" si="39"/>
        <v>0.62457580000000001</v>
      </c>
      <c r="AC104" s="52">
        <f>IF(I104="",VLOOKUP(H104,kokku!H:AT,22,FALSE),VLOOKUP(I104,kokku!I:AT,21,FALSE))</f>
        <v>0</v>
      </c>
      <c r="AD104" s="25">
        <f t="shared" si="50"/>
        <v>1</v>
      </c>
      <c r="AE104" s="49">
        <f>IF(I104="",VLOOKUP(H104,kokku!H:AT,24,FALSE),VLOOKUP(I104,kokku!I:AT,23,FALSE))</f>
        <v>1665745</v>
      </c>
      <c r="AF104" s="20">
        <f t="shared" si="40"/>
        <v>0.95772480000000004</v>
      </c>
      <c r="AG104" s="52">
        <f>IF(I104="",VLOOKUP(H104,kokku!H:AT,26,FALSE),VLOOKUP(I104,kokku!I:AT,25,FALSE))</f>
        <v>0</v>
      </c>
      <c r="AH104" s="25">
        <f t="shared" si="51"/>
        <v>1</v>
      </c>
      <c r="AI104" s="49">
        <f>IF(I104="",VLOOKUP(H104,kokku!H:AT,28,FALSE),VLOOKUP(I104,kokku!I:AT,27,FALSE))</f>
        <v>211376</v>
      </c>
      <c r="AJ104" s="20">
        <f t="shared" si="41"/>
        <v>1</v>
      </c>
      <c r="AK104" s="52">
        <f>IF(I104="",VLOOKUP(H104,kokku!H:AT,30,FALSE),VLOOKUP(I104,kokku!I:AT,29,FALSE))</f>
        <v>0</v>
      </c>
      <c r="AL104" s="25">
        <f t="shared" si="52"/>
        <v>1</v>
      </c>
      <c r="AM104" s="55">
        <f>IF(I104="",VLOOKUP(H104,kokku!H:AT,32,FALSE),VLOOKUP(I104,kokku!I:AT,31,FALSE))</f>
        <v>0</v>
      </c>
      <c r="AN104" s="20">
        <f t="shared" si="42"/>
        <v>1</v>
      </c>
      <c r="AO104" s="52">
        <f>IF(I104="",VLOOKUP(H104,kokku!H:AT,34,FALSE),VLOOKUP(I104,kokku!I:AT,33,FALSE))</f>
        <v>0</v>
      </c>
      <c r="AP104" s="20">
        <f t="shared" si="43"/>
        <v>1</v>
      </c>
      <c r="AQ104" s="29">
        <f t="shared" si="53"/>
        <v>0</v>
      </c>
      <c r="AR104" s="22">
        <f t="shared" si="54"/>
        <v>0</v>
      </c>
      <c r="AS104" s="149" t="str">
        <f>IF(I104="",VLOOKUP(H104,kokku!H:AT,38,FALSE),VLOOKUP(I104,kokku!I:AT,37,FALSE))</f>
        <v>Rakendamine nüüdseks plaanipärane, tegevused on käivitunud, meeskond on komplekteeritud ja maksed  edenevad.</v>
      </c>
      <c r="AT104" s="150">
        <f>IF(I104="",VLOOKUP(H104,kokku!H:AT,39,FALSE),VLOOKUP(I104,kokku!I:AT,38,FALSE))</f>
        <v>0</v>
      </c>
    </row>
    <row r="105" spans="1:46" ht="13.5" x14ac:dyDescent="0.25">
      <c r="A105" s="23" t="s">
        <v>147</v>
      </c>
      <c r="B105" s="23" t="s">
        <v>140</v>
      </c>
      <c r="C105" s="23" t="s">
        <v>148</v>
      </c>
      <c r="D105" s="23" t="s">
        <v>90</v>
      </c>
      <c r="E105" s="23" t="s">
        <v>91</v>
      </c>
      <c r="F105" s="23" t="s">
        <v>92</v>
      </c>
      <c r="G105" s="23" t="s">
        <v>93</v>
      </c>
      <c r="H105" s="23" t="s">
        <v>223</v>
      </c>
      <c r="I105" s="23" t="s">
        <v>224</v>
      </c>
      <c r="J105" s="43">
        <f>IF(I105="",VLOOKUP(H105,kokku!H:AT,3,FALSE),VLOOKUP(I105,kokku!I:AT,2,FALSE))</f>
        <v>0</v>
      </c>
      <c r="K105" s="24"/>
      <c r="L105" s="25" t="str">
        <f t="shared" si="45"/>
        <v/>
      </c>
      <c r="M105" s="24"/>
      <c r="N105" s="25" t="str">
        <f t="shared" si="46"/>
        <v/>
      </c>
      <c r="O105" s="26"/>
      <c r="P105" s="202">
        <f>IF(I105="",VLOOKUP(H105,kokku!H:AT,9,FALSE),VLOOKUP(I105,kokku!I:AT,8,FALSE))</f>
        <v>0</v>
      </c>
      <c r="Q105" s="27" t="str">
        <f t="shared" si="47"/>
        <v/>
      </c>
      <c r="R105" s="28"/>
      <c r="S105" s="49">
        <f>IF(I105="",VLOOKUP(H105,kokku!H:AT,12,FALSE),VLOOKUP(I105,kokku!I:AT,11,FALSE))</f>
        <v>0</v>
      </c>
      <c r="T105" s="20" t="str">
        <f t="shared" si="37"/>
        <v/>
      </c>
      <c r="U105" s="52">
        <f>IF(I105="",VLOOKUP(H105,kokku!H:AT,14,FALSE),VLOOKUP(I105,kokku!I:AT,13,FALSE))</f>
        <v>0</v>
      </c>
      <c r="V105" s="25" t="str">
        <f t="shared" si="48"/>
        <v/>
      </c>
      <c r="W105" s="49">
        <f>IF(I105="",VLOOKUP(H105,kokku!H:AT,16,FALSE),VLOOKUP(I105,kokku!I:AT,15,FALSE))</f>
        <v>0</v>
      </c>
      <c r="X105" s="20" t="str">
        <f t="shared" si="38"/>
        <v/>
      </c>
      <c r="Y105" s="52">
        <f>IF(I105="",VLOOKUP(H105,kokku!H:AT,18,FALSE),VLOOKUP(I105,kokku!I:AT,17,FALSE))</f>
        <v>0</v>
      </c>
      <c r="Z105" s="25" t="str">
        <f t="shared" si="49"/>
        <v/>
      </c>
      <c r="AA105" s="49">
        <f>IF(I105="",VLOOKUP(H105,kokku!H:AT,20,FALSE),VLOOKUP(I105,kokku!I:AT,19,FALSE))</f>
        <v>0</v>
      </c>
      <c r="AB105" s="20" t="str">
        <f t="shared" si="39"/>
        <v/>
      </c>
      <c r="AC105" s="52">
        <f>IF(I105="",VLOOKUP(H105,kokku!H:AT,22,FALSE),VLOOKUP(I105,kokku!I:AT,21,FALSE))</f>
        <v>0</v>
      </c>
      <c r="AD105" s="25" t="str">
        <f t="shared" si="50"/>
        <v/>
      </c>
      <c r="AE105" s="49">
        <f>IF(I105="",VLOOKUP(H105,kokku!H:AT,24,FALSE),VLOOKUP(I105,kokku!I:AT,23,FALSE))</f>
        <v>0</v>
      </c>
      <c r="AF105" s="20" t="str">
        <f t="shared" si="40"/>
        <v/>
      </c>
      <c r="AG105" s="52">
        <f>IF(I105="",VLOOKUP(H105,kokku!H:AT,26,FALSE),VLOOKUP(I105,kokku!I:AT,25,FALSE))</f>
        <v>0</v>
      </c>
      <c r="AH105" s="25" t="str">
        <f t="shared" si="51"/>
        <v/>
      </c>
      <c r="AI105" s="49">
        <f>IF(I105="",VLOOKUP(H105,kokku!H:AT,28,FALSE),VLOOKUP(I105,kokku!I:AT,27,FALSE))</f>
        <v>0</v>
      </c>
      <c r="AJ105" s="20" t="str">
        <f t="shared" si="41"/>
        <v/>
      </c>
      <c r="AK105" s="52">
        <f>IF(I105="",VLOOKUP(H105,kokku!H:AT,30,FALSE),VLOOKUP(I105,kokku!I:AT,29,FALSE))</f>
        <v>0</v>
      </c>
      <c r="AL105" s="25" t="str">
        <f t="shared" si="52"/>
        <v/>
      </c>
      <c r="AM105" s="55">
        <f>IF(I105="",VLOOKUP(H105,kokku!H:AT,32,FALSE),VLOOKUP(I105,kokku!I:AT,31,FALSE))</f>
        <v>0</v>
      </c>
      <c r="AN105" s="20" t="str">
        <f t="shared" si="42"/>
        <v/>
      </c>
      <c r="AO105" s="52">
        <f>IF(I105="",VLOOKUP(H105,kokku!H:AT,34,FALSE),VLOOKUP(I105,kokku!I:AT,33,FALSE))</f>
        <v>0</v>
      </c>
      <c r="AP105" s="20" t="str">
        <f t="shared" si="43"/>
        <v/>
      </c>
      <c r="AQ105" s="29">
        <f t="shared" si="53"/>
        <v>0</v>
      </c>
      <c r="AR105" s="22">
        <f t="shared" si="54"/>
        <v>0</v>
      </c>
      <c r="AS105" s="149">
        <f>IF(I105="",VLOOKUP(H105,kokku!H:AT,38,FALSE),VLOOKUP(I105,kokku!I:AT,37,FALSE))</f>
        <v>0</v>
      </c>
      <c r="AT105" s="150">
        <f>IF(I105="",VLOOKUP(H105,kokku!H:AT,39,FALSE),VLOOKUP(I105,kokku!I:AT,38,FALSE))</f>
        <v>0</v>
      </c>
    </row>
    <row r="106" spans="1:46" ht="13.5" x14ac:dyDescent="0.25">
      <c r="A106" s="23" t="s">
        <v>35</v>
      </c>
      <c r="B106" s="23" t="s">
        <v>140</v>
      </c>
      <c r="C106" s="23" t="s">
        <v>152</v>
      </c>
      <c r="D106" s="23" t="s">
        <v>90</v>
      </c>
      <c r="E106" s="23" t="s">
        <v>91</v>
      </c>
      <c r="F106" s="23" t="s">
        <v>92</v>
      </c>
      <c r="G106" s="23" t="s">
        <v>93</v>
      </c>
      <c r="H106" s="23" t="s">
        <v>225</v>
      </c>
      <c r="I106" s="23" t="s">
        <v>226</v>
      </c>
      <c r="J106" s="24">
        <f>IF(I106="",VLOOKUP(H106,kokku!H:AT,3,FALSE),VLOOKUP(I106,kokku!I:AT,2,FALSE))</f>
        <v>2710000</v>
      </c>
      <c r="K106" s="24">
        <v>2710000</v>
      </c>
      <c r="L106" s="25">
        <f t="shared" si="45"/>
        <v>1</v>
      </c>
      <c r="M106" s="24">
        <v>114428</v>
      </c>
      <c r="N106" s="25">
        <f t="shared" si="46"/>
        <v>4.2224354243542435E-2</v>
      </c>
      <c r="O106" s="26"/>
      <c r="P106" s="202">
        <f>IF(I106="",VLOOKUP(H106,kokku!H:AT,9,FALSE),VLOOKUP(I106,kokku!I:AT,8,FALSE))</f>
        <v>0</v>
      </c>
      <c r="Q106" s="27">
        <f t="shared" si="47"/>
        <v>1</v>
      </c>
      <c r="R106" s="28">
        <v>994000</v>
      </c>
      <c r="S106" s="49">
        <f>IF(I106="",VLOOKUP(H106,kokku!H:AT,12,FALSE),VLOOKUP(I106,kokku!I:AT,11,FALSE))</f>
        <v>1661721</v>
      </c>
      <c r="T106" s="20">
        <f t="shared" si="37"/>
        <v>0.6554055350553506</v>
      </c>
      <c r="U106" s="52">
        <f>IF(I106="",VLOOKUP(H106,kokku!H:AT,14,FALSE),VLOOKUP(I106,kokku!I:AT,13,FALSE))</f>
        <v>0</v>
      </c>
      <c r="V106" s="25">
        <f t="shared" si="48"/>
        <v>1</v>
      </c>
      <c r="W106" s="49">
        <f>IF(I106="",VLOOKUP(H106,kokku!H:AT,16,FALSE),VLOOKUP(I106,kokku!I:AT,15,FALSE))</f>
        <v>373540</v>
      </c>
      <c r="X106" s="20">
        <f t="shared" si="38"/>
        <v>0.79324317343173434</v>
      </c>
      <c r="Y106" s="52">
        <f>IF(I106="",VLOOKUP(H106,kokku!H:AT,18,FALSE),VLOOKUP(I106,kokku!I:AT,17,FALSE))</f>
        <v>0</v>
      </c>
      <c r="Z106" s="25">
        <f t="shared" si="49"/>
        <v>1</v>
      </c>
      <c r="AA106" s="49">
        <f>IF(I106="",VLOOKUP(H106,kokku!H:AT,20,FALSE),VLOOKUP(I106,kokku!I:AT,19,FALSE))</f>
        <v>560310.6</v>
      </c>
      <c r="AB106" s="20">
        <f t="shared" si="39"/>
        <v>0.99999985239852407</v>
      </c>
      <c r="AC106" s="52">
        <f>IF(I106="",VLOOKUP(H106,kokku!H:AT,22,FALSE),VLOOKUP(I106,kokku!I:AT,21,FALSE))</f>
        <v>0</v>
      </c>
      <c r="AD106" s="25">
        <f t="shared" si="50"/>
        <v>1</v>
      </c>
      <c r="AE106" s="49">
        <f>IF(I106="",VLOOKUP(H106,kokku!H:AT,24,FALSE),VLOOKUP(I106,kokku!I:AT,23,FALSE))</f>
        <v>0</v>
      </c>
      <c r="AF106" s="20">
        <f t="shared" si="40"/>
        <v>0.99999985239852407</v>
      </c>
      <c r="AG106" s="52">
        <f>IF(I106="",VLOOKUP(H106,kokku!H:AT,26,FALSE),VLOOKUP(I106,kokku!I:AT,25,FALSE))</f>
        <v>0</v>
      </c>
      <c r="AH106" s="25">
        <f t="shared" si="51"/>
        <v>1</v>
      </c>
      <c r="AI106" s="49">
        <f>IF(I106="",VLOOKUP(H106,kokku!H:AT,28,FALSE),VLOOKUP(I106,kokku!I:AT,27,FALSE))</f>
        <v>0</v>
      </c>
      <c r="AJ106" s="20">
        <f t="shared" si="41"/>
        <v>0.99999985239852407</v>
      </c>
      <c r="AK106" s="52">
        <f>IF(I106="",VLOOKUP(H106,kokku!H:AT,30,FALSE),VLOOKUP(I106,kokku!I:AT,29,FALSE))</f>
        <v>0</v>
      </c>
      <c r="AL106" s="25">
        <f t="shared" si="52"/>
        <v>1</v>
      </c>
      <c r="AM106" s="55">
        <f>IF(I106="",VLOOKUP(H106,kokku!H:AT,32,FALSE),VLOOKUP(I106,kokku!I:AT,31,FALSE))</f>
        <v>0</v>
      </c>
      <c r="AN106" s="20">
        <f t="shared" si="42"/>
        <v>0.99999985239852407</v>
      </c>
      <c r="AO106" s="52">
        <f>IF(I106="",VLOOKUP(H106,kokku!H:AT,34,FALSE),VLOOKUP(I106,kokku!I:AT,33,FALSE))</f>
        <v>0</v>
      </c>
      <c r="AP106" s="20">
        <f t="shared" si="43"/>
        <v>0.99999985239852407</v>
      </c>
      <c r="AQ106" s="29">
        <f t="shared" si="53"/>
        <v>0</v>
      </c>
      <c r="AR106" s="22">
        <f t="shared" si="54"/>
        <v>0.40000000002328306</v>
      </c>
      <c r="AS106" s="149">
        <f>IF(I106="",VLOOKUP(H106,kokku!H:AT,38,FALSE),VLOOKUP(I106,kokku!I:AT,37,FALSE))</f>
        <v>0</v>
      </c>
      <c r="AT106" s="150">
        <f>IF(I106="",VLOOKUP(H106,kokku!H:AT,39,FALSE),VLOOKUP(I106,kokku!I:AT,38,FALSE))</f>
        <v>0</v>
      </c>
    </row>
    <row r="107" spans="1:46" ht="13.5" x14ac:dyDescent="0.25">
      <c r="A107" s="23" t="s">
        <v>35</v>
      </c>
      <c r="B107" s="23" t="s">
        <v>140</v>
      </c>
      <c r="C107" s="23" t="s">
        <v>152</v>
      </c>
      <c r="D107" s="23" t="s">
        <v>90</v>
      </c>
      <c r="E107" s="23" t="s">
        <v>91</v>
      </c>
      <c r="F107" s="23" t="s">
        <v>92</v>
      </c>
      <c r="G107" s="23" t="s">
        <v>93</v>
      </c>
      <c r="H107" s="23" t="s">
        <v>227</v>
      </c>
      <c r="I107" s="23" t="s">
        <v>228</v>
      </c>
      <c r="J107" s="24">
        <f>IF(I107="",VLOOKUP(H107,kokku!H:AT,3,FALSE),VLOOKUP(I107,kokku!I:AT,2,FALSE))</f>
        <v>1410000</v>
      </c>
      <c r="K107" s="24">
        <v>1410000</v>
      </c>
      <c r="L107" s="25">
        <f t="shared" si="45"/>
        <v>1</v>
      </c>
      <c r="M107" s="24">
        <v>38100</v>
      </c>
      <c r="N107" s="25">
        <f t="shared" si="46"/>
        <v>2.702127659574468E-2</v>
      </c>
      <c r="O107" s="26"/>
      <c r="P107" s="202">
        <f>IF(I107="",VLOOKUP(H107,kokku!H:AT,9,FALSE),VLOOKUP(I107,kokku!I:AT,8,FALSE))</f>
        <v>0</v>
      </c>
      <c r="Q107" s="27">
        <f t="shared" si="47"/>
        <v>1</v>
      </c>
      <c r="R107" s="28">
        <v>41300</v>
      </c>
      <c r="S107" s="49">
        <f>IF(I107="",VLOOKUP(H107,kokku!H:AT,12,FALSE),VLOOKUP(I107,kokku!I:AT,11,FALSE))</f>
        <v>83450</v>
      </c>
      <c r="T107" s="20">
        <f t="shared" si="37"/>
        <v>8.6205673758865245E-2</v>
      </c>
      <c r="U107" s="52">
        <f>IF(I107="",VLOOKUP(H107,kokku!H:AT,14,FALSE),VLOOKUP(I107,kokku!I:AT,13,FALSE))</f>
        <v>0</v>
      </c>
      <c r="V107" s="25">
        <f t="shared" si="48"/>
        <v>1</v>
      </c>
      <c r="W107" s="49">
        <f>IF(I107="",VLOOKUP(H107,kokku!H:AT,16,FALSE),VLOOKUP(I107,kokku!I:AT,15,FALSE))</f>
        <v>168000</v>
      </c>
      <c r="X107" s="20">
        <f t="shared" si="38"/>
        <v>0.205354609929078</v>
      </c>
      <c r="Y107" s="52">
        <f>IF(I107="",VLOOKUP(H107,kokku!H:AT,18,FALSE),VLOOKUP(I107,kokku!I:AT,17,FALSE))</f>
        <v>0</v>
      </c>
      <c r="Z107" s="25">
        <f t="shared" si="49"/>
        <v>1</v>
      </c>
      <c r="AA107" s="49">
        <f>IF(I107="",VLOOKUP(H107,kokku!H:AT,20,FALSE),VLOOKUP(I107,kokku!I:AT,19,FALSE))</f>
        <v>252000</v>
      </c>
      <c r="AB107" s="20">
        <f t="shared" si="39"/>
        <v>0.38407801418439719</v>
      </c>
      <c r="AC107" s="52">
        <f>IF(I107="",VLOOKUP(H107,kokku!H:AT,22,FALSE),VLOOKUP(I107,kokku!I:AT,21,FALSE))</f>
        <v>0</v>
      </c>
      <c r="AD107" s="25">
        <f t="shared" si="50"/>
        <v>1</v>
      </c>
      <c r="AE107" s="49">
        <f>IF(I107="",VLOOKUP(H107,kokku!H:AT,24,FALSE),VLOOKUP(I107,kokku!I:AT,23,FALSE))</f>
        <v>770000</v>
      </c>
      <c r="AF107" s="20">
        <f t="shared" si="40"/>
        <v>0.93017730496453899</v>
      </c>
      <c r="AG107" s="52">
        <f>IF(I107="",VLOOKUP(H107,kokku!H:AT,26,FALSE),VLOOKUP(I107,kokku!I:AT,25,FALSE))</f>
        <v>0</v>
      </c>
      <c r="AH107" s="25">
        <f t="shared" si="51"/>
        <v>1</v>
      </c>
      <c r="AI107" s="49">
        <f>IF(I107="",VLOOKUP(H107,kokku!H:AT,28,FALSE),VLOOKUP(I107,kokku!I:AT,27,FALSE))</f>
        <v>49560</v>
      </c>
      <c r="AJ107" s="20">
        <f t="shared" si="41"/>
        <v>0.96532624113475174</v>
      </c>
      <c r="AK107" s="52">
        <f>IF(I107="",VLOOKUP(H107,kokku!H:AT,30,FALSE),VLOOKUP(I107,kokku!I:AT,29,FALSE))</f>
        <v>0</v>
      </c>
      <c r="AL107" s="25">
        <f t="shared" si="52"/>
        <v>1</v>
      </c>
      <c r="AM107" s="55">
        <f>IF(I107="",VLOOKUP(H107,kokku!H:AT,32,FALSE),VLOOKUP(I107,kokku!I:AT,31,FALSE))</f>
        <v>48890</v>
      </c>
      <c r="AN107" s="20">
        <f t="shared" si="42"/>
        <v>1</v>
      </c>
      <c r="AO107" s="52">
        <f>IF(I107="",VLOOKUP(H107,kokku!H:AT,34,FALSE),VLOOKUP(I107,kokku!I:AT,33,FALSE))</f>
        <v>0</v>
      </c>
      <c r="AP107" s="20">
        <f t="shared" si="43"/>
        <v>1</v>
      </c>
      <c r="AQ107" s="29">
        <f t="shared" si="53"/>
        <v>0</v>
      </c>
      <c r="AR107" s="22">
        <f t="shared" si="54"/>
        <v>0</v>
      </c>
      <c r="AS107" s="149">
        <f>IF(I107="",VLOOKUP(H107,kokku!H:AT,38,FALSE),VLOOKUP(I107,kokku!I:AT,37,FALSE))</f>
        <v>0</v>
      </c>
      <c r="AT107" s="150">
        <f>IF(I107="",VLOOKUP(H107,kokku!H:AT,39,FALSE),VLOOKUP(I107,kokku!I:AT,38,FALSE))</f>
        <v>0</v>
      </c>
    </row>
    <row r="108" spans="1:46" ht="13.5" x14ac:dyDescent="0.25">
      <c r="A108" s="23" t="s">
        <v>139</v>
      </c>
      <c r="B108" s="23" t="s">
        <v>140</v>
      </c>
      <c r="C108" s="23" t="s">
        <v>37</v>
      </c>
      <c r="D108" s="23" t="s">
        <v>90</v>
      </c>
      <c r="E108" s="23" t="s">
        <v>91</v>
      </c>
      <c r="F108" s="23" t="s">
        <v>92</v>
      </c>
      <c r="G108" s="23" t="s">
        <v>93</v>
      </c>
      <c r="H108" s="23" t="s">
        <v>229</v>
      </c>
      <c r="I108" s="23" t="s">
        <v>230</v>
      </c>
      <c r="J108" s="24">
        <f>IF(I108="",VLOOKUP(H108,kokku!H:AT,3,FALSE),VLOOKUP(I108,kokku!I:AT,2,FALSE))</f>
        <v>15000000</v>
      </c>
      <c r="K108" s="24">
        <v>14267712</v>
      </c>
      <c r="L108" s="25">
        <f t="shared" si="45"/>
        <v>0.95118080000000005</v>
      </c>
      <c r="M108" s="24"/>
      <c r="N108" s="25">
        <f t="shared" si="46"/>
        <v>0</v>
      </c>
      <c r="O108" s="26"/>
      <c r="P108" s="202">
        <f>IF(I108="",VLOOKUP(H108,kokku!H:AT,9,FALSE),VLOOKUP(I108,kokku!I:AT,8,FALSE))</f>
        <v>0</v>
      </c>
      <c r="Q108" s="27">
        <f t="shared" si="47"/>
        <v>0.95118080000000005</v>
      </c>
      <c r="R108" s="28"/>
      <c r="S108" s="49">
        <f>IF(I108="",VLOOKUP(H108,kokku!H:AT,12,FALSE),VLOOKUP(I108,kokku!I:AT,11,FALSE))</f>
        <v>10000000</v>
      </c>
      <c r="T108" s="20">
        <f t="shared" si="37"/>
        <v>0.66666666666666663</v>
      </c>
      <c r="U108" s="52">
        <f>IF(I108="",VLOOKUP(H108,kokku!H:AT,14,FALSE),VLOOKUP(I108,kokku!I:AT,13,FALSE))</f>
        <v>0</v>
      </c>
      <c r="V108" s="25">
        <f t="shared" si="48"/>
        <v>0.95118080000000005</v>
      </c>
      <c r="W108" s="49">
        <f>IF(I108="",VLOOKUP(H108,kokku!H:AT,16,FALSE),VLOOKUP(I108,kokku!I:AT,15,FALSE))</f>
        <v>1500000</v>
      </c>
      <c r="X108" s="20">
        <f t="shared" si="38"/>
        <v>0.76666666666666672</v>
      </c>
      <c r="Y108" s="52">
        <f>IF(I108="",VLOOKUP(H108,kokku!H:AT,18,FALSE),VLOOKUP(I108,kokku!I:AT,17,FALSE))</f>
        <v>0</v>
      </c>
      <c r="Z108" s="25">
        <f t="shared" si="49"/>
        <v>0.95118080000000005</v>
      </c>
      <c r="AA108" s="49">
        <f>IF(I108="",VLOOKUP(H108,kokku!H:AT,20,FALSE),VLOOKUP(I108,kokku!I:AT,19,FALSE))</f>
        <v>1500000</v>
      </c>
      <c r="AB108" s="20">
        <f t="shared" si="39"/>
        <v>0.8666666666666667</v>
      </c>
      <c r="AC108" s="52">
        <f>IF(I108="",VLOOKUP(H108,kokku!H:AT,22,FALSE),VLOOKUP(I108,kokku!I:AT,21,FALSE))</f>
        <v>732288</v>
      </c>
      <c r="AD108" s="25">
        <f t="shared" si="50"/>
        <v>1</v>
      </c>
      <c r="AE108" s="49">
        <f>IF(I108="",VLOOKUP(H108,kokku!H:AT,24,FALSE),VLOOKUP(I108,kokku!I:AT,23,FALSE))</f>
        <v>2000000</v>
      </c>
      <c r="AF108" s="20">
        <f t="shared" si="40"/>
        <v>1</v>
      </c>
      <c r="AG108" s="52">
        <f>IF(I108="",VLOOKUP(H108,kokku!H:AT,26,FALSE),VLOOKUP(I108,kokku!I:AT,25,FALSE))</f>
        <v>0</v>
      </c>
      <c r="AH108" s="25">
        <f t="shared" si="51"/>
        <v>1</v>
      </c>
      <c r="AI108" s="49">
        <f>IF(I108="",VLOOKUP(H108,kokku!H:AT,28,FALSE),VLOOKUP(I108,kokku!I:AT,27,FALSE))</f>
        <v>0</v>
      </c>
      <c r="AJ108" s="20">
        <f t="shared" si="41"/>
        <v>1</v>
      </c>
      <c r="AK108" s="52">
        <f>IF(I108="",VLOOKUP(H108,kokku!H:AT,30,FALSE),VLOOKUP(I108,kokku!I:AT,29,FALSE))</f>
        <v>0</v>
      </c>
      <c r="AL108" s="25">
        <f t="shared" si="52"/>
        <v>1</v>
      </c>
      <c r="AM108" s="55">
        <f>IF(I108="",VLOOKUP(H108,kokku!H:AT,32,FALSE),VLOOKUP(I108,kokku!I:AT,31,FALSE))</f>
        <v>0</v>
      </c>
      <c r="AN108" s="20">
        <f t="shared" si="42"/>
        <v>1</v>
      </c>
      <c r="AO108" s="52">
        <f>IF(I108="",VLOOKUP(H108,kokku!H:AT,34,FALSE),VLOOKUP(I108,kokku!I:AT,33,FALSE))</f>
        <v>0</v>
      </c>
      <c r="AP108" s="20">
        <f t="shared" si="43"/>
        <v>1</v>
      </c>
      <c r="AQ108" s="29">
        <f t="shared" si="53"/>
        <v>0</v>
      </c>
      <c r="AR108" s="22">
        <f t="shared" si="54"/>
        <v>0</v>
      </c>
      <c r="AS108" s="149">
        <f>IF(I108="",VLOOKUP(H108,kokku!H:AT,38,FALSE),VLOOKUP(I108,kokku!I:AT,37,FALSE))</f>
        <v>0</v>
      </c>
      <c r="AT108" s="150">
        <f>IF(I108="",VLOOKUP(H108,kokku!H:AT,39,FALSE),VLOOKUP(I108,kokku!I:AT,38,FALSE))</f>
        <v>0</v>
      </c>
    </row>
    <row r="109" spans="1:46" ht="67.5" x14ac:dyDescent="0.25">
      <c r="A109" s="23" t="s">
        <v>139</v>
      </c>
      <c r="B109" s="23" t="s">
        <v>262</v>
      </c>
      <c r="C109" s="23" t="s">
        <v>37</v>
      </c>
      <c r="D109" s="23" t="s">
        <v>90</v>
      </c>
      <c r="E109" s="23" t="s">
        <v>91</v>
      </c>
      <c r="F109" s="23" t="s">
        <v>92</v>
      </c>
      <c r="G109" s="23" t="s">
        <v>93</v>
      </c>
      <c r="H109" s="23" t="s">
        <v>311</v>
      </c>
      <c r="I109" s="23" t="s">
        <v>312</v>
      </c>
      <c r="J109" s="43">
        <f>IF(I109="",VLOOKUP(H109,kokku!H:AT,3,FALSE),VLOOKUP(I109,kokku!I:AT,2,FALSE))</f>
        <v>10661395</v>
      </c>
      <c r="K109" s="24">
        <v>5953041</v>
      </c>
      <c r="L109" s="25">
        <f t="shared" si="45"/>
        <v>0.55837355242911457</v>
      </c>
      <c r="M109" s="24">
        <v>279552</v>
      </c>
      <c r="N109" s="25">
        <f t="shared" si="46"/>
        <v>2.6220958889526184E-2</v>
      </c>
      <c r="O109" s="26">
        <v>83852</v>
      </c>
      <c r="P109" s="202">
        <f>IF(I109="",VLOOKUP(H109,kokku!H:AT,9,FALSE),VLOOKUP(I109,kokku!I:AT,8,FALSE))</f>
        <v>-371521</v>
      </c>
      <c r="Q109" s="27">
        <f t="shared" si="47"/>
        <v>0.52352623648218644</v>
      </c>
      <c r="R109" s="28"/>
      <c r="S109" s="49">
        <f>IF(I109="",VLOOKUP(H109,kokku!H:AT,12,FALSE),VLOOKUP(I109,kokku!I:AT,11,FALSE))</f>
        <v>2254473</v>
      </c>
      <c r="T109" s="20">
        <f t="shared" si="37"/>
        <v>0.23768231080454294</v>
      </c>
      <c r="U109" s="52">
        <f>IF(I109="",VLOOKUP(H109,kokku!H:AT,14,FALSE),VLOOKUP(I109,kokku!I:AT,13,FALSE))</f>
        <v>0</v>
      </c>
      <c r="V109" s="25">
        <f t="shared" si="48"/>
        <v>0.52352623648218644</v>
      </c>
      <c r="W109" s="49">
        <f>IF(I109="",VLOOKUP(H109,kokku!H:AT,16,FALSE),VLOOKUP(I109,kokku!I:AT,15,FALSE))</f>
        <v>927780</v>
      </c>
      <c r="X109" s="20">
        <f t="shared" si="38"/>
        <v>0.32470469389793738</v>
      </c>
      <c r="Y109" s="52">
        <f>IF(I109="",VLOOKUP(H109,kokku!H:AT,18,FALSE),VLOOKUP(I109,kokku!I:AT,17,FALSE))</f>
        <v>0</v>
      </c>
      <c r="Z109" s="25">
        <f t="shared" si="49"/>
        <v>0.52352623648218644</v>
      </c>
      <c r="AA109" s="49">
        <f>IF(I109="",VLOOKUP(H109,kokku!H:AT,20,FALSE),VLOOKUP(I109,kokku!I:AT,19,FALSE))</f>
        <v>927780</v>
      </c>
      <c r="AB109" s="20">
        <f t="shared" si="39"/>
        <v>0.41172707699133182</v>
      </c>
      <c r="AC109" s="52">
        <f>IF(I109="",VLOOKUP(H109,kokku!H:AT,22,FALSE),VLOOKUP(I109,kokku!I:AT,21,FALSE))</f>
        <v>0</v>
      </c>
      <c r="AD109" s="25">
        <f t="shared" si="50"/>
        <v>0.52352623648218644</v>
      </c>
      <c r="AE109" s="49">
        <f>IF(I109="",VLOOKUP(H109,kokku!H:AT,24,FALSE),VLOOKUP(I109,kokku!I:AT,23,FALSE))</f>
        <v>1191935</v>
      </c>
      <c r="AF109" s="20">
        <f t="shared" si="40"/>
        <v>0.52352623648218644</v>
      </c>
      <c r="AG109" s="52">
        <f>IF(I109="",VLOOKUP(H109,kokku!H:AT,26,FALSE),VLOOKUP(I109,kokku!I:AT,25,FALSE))</f>
        <v>0</v>
      </c>
      <c r="AH109" s="25">
        <f t="shared" si="51"/>
        <v>0.52352623648218644</v>
      </c>
      <c r="AI109" s="49">
        <f>IF(I109="",VLOOKUP(H109,kokku!H:AT,28,FALSE),VLOOKUP(I109,kokku!I:AT,27,FALSE))</f>
        <v>0</v>
      </c>
      <c r="AJ109" s="20">
        <f t="shared" si="41"/>
        <v>0.52352623648218644</v>
      </c>
      <c r="AK109" s="52">
        <f>IF(I109="",VLOOKUP(H109,kokku!H:AT,30,FALSE),VLOOKUP(I109,kokku!I:AT,29,FALSE))</f>
        <v>0</v>
      </c>
      <c r="AL109" s="25">
        <f t="shared" si="52"/>
        <v>0.52352623648218644</v>
      </c>
      <c r="AM109" s="55">
        <f>IF(I109="",VLOOKUP(H109,kokku!H:AT,32,FALSE),VLOOKUP(I109,kokku!I:AT,31,FALSE))</f>
        <v>0</v>
      </c>
      <c r="AN109" s="20">
        <f t="shared" si="42"/>
        <v>0.52352623648218644</v>
      </c>
      <c r="AO109" s="52">
        <f>IF(I109="",VLOOKUP(H109,kokku!H:AT,34,FALSE),VLOOKUP(I109,kokku!I:AT,33,FALSE))</f>
        <v>0</v>
      </c>
      <c r="AP109" s="20">
        <f t="shared" si="43"/>
        <v>0.52352623648218644</v>
      </c>
      <c r="AQ109" s="29">
        <f t="shared" si="53"/>
        <v>5079875</v>
      </c>
      <c r="AR109" s="22">
        <f t="shared" si="54"/>
        <v>5079875</v>
      </c>
      <c r="AS109" s="149" t="str">
        <f>IF(I109="",VLOOKUP(H109,kokku!H:AT,38,FALSE),VLOOKUP(I109,kokku!I:AT,37,FALSE))</f>
        <v>Siit vahepeal kaetud osaliselt ettevõtete investeeringute meetme kohustusi ja uusi otsuseid enam peale ei tehta - kõik jäägid ÕÜF VKE investeeringutoetuse meetmesse. Muudatus kajastub meetme 6.1.5 prognoosis.</v>
      </c>
      <c r="AT109" s="150">
        <f>IF(I109="",VLOOKUP(H109,kokku!H:AT,39,FALSE),VLOOKUP(I109,kokku!I:AT,38,FALSE))</f>
        <v>0</v>
      </c>
    </row>
    <row r="110" spans="1:46" ht="13.5" x14ac:dyDescent="0.25">
      <c r="A110" s="23" t="s">
        <v>35</v>
      </c>
      <c r="B110" s="23" t="s">
        <v>36</v>
      </c>
      <c r="C110" s="23" t="s">
        <v>37</v>
      </c>
      <c r="D110" s="23" t="s">
        <v>90</v>
      </c>
      <c r="E110" s="23" t="s">
        <v>91</v>
      </c>
      <c r="F110" s="23" t="s">
        <v>92</v>
      </c>
      <c r="G110" s="23" t="s">
        <v>93</v>
      </c>
      <c r="H110" s="23" t="s">
        <v>42</v>
      </c>
      <c r="I110" s="23" t="s">
        <v>94</v>
      </c>
      <c r="J110" s="24">
        <f>IF(I110="",VLOOKUP(H110,kokku!H:AT,3,FALSE),VLOOKUP(I110,kokku!I:AT,2,FALSE))</f>
        <v>25000000</v>
      </c>
      <c r="K110" s="24">
        <v>25000000</v>
      </c>
      <c r="L110" s="25">
        <f t="shared" si="45"/>
        <v>1</v>
      </c>
      <c r="M110" s="24">
        <v>5409343</v>
      </c>
      <c r="N110" s="25">
        <f t="shared" si="46"/>
        <v>0.21637371999999999</v>
      </c>
      <c r="O110" s="26">
        <v>67304</v>
      </c>
      <c r="P110" s="202">
        <f>IF(I110="",VLOOKUP(H110,kokku!H:AT,9,FALSE),VLOOKUP(I110,kokku!I:AT,8,FALSE))</f>
        <v>0</v>
      </c>
      <c r="Q110" s="27">
        <f t="shared" si="47"/>
        <v>1</v>
      </c>
      <c r="R110" s="28">
        <v>3601403</v>
      </c>
      <c r="S110" s="49">
        <f>IF(I110="",VLOOKUP(H110,kokku!H:AT,12,FALSE),VLOOKUP(I110,kokku!I:AT,11,FALSE))</f>
        <v>4548119</v>
      </c>
      <c r="T110" s="20">
        <f t="shared" si="37"/>
        <v>0.39829848000000001</v>
      </c>
      <c r="U110" s="52">
        <f>IF(I110="",VLOOKUP(H110,kokku!H:AT,14,FALSE),VLOOKUP(I110,kokku!I:AT,13,FALSE))</f>
        <v>0</v>
      </c>
      <c r="V110" s="25">
        <f t="shared" si="48"/>
        <v>1</v>
      </c>
      <c r="W110" s="49">
        <f>IF(I110="",VLOOKUP(H110,kokku!H:AT,16,FALSE),VLOOKUP(I110,kokku!I:AT,15,FALSE))</f>
        <v>2317778</v>
      </c>
      <c r="X110" s="20">
        <f t="shared" si="38"/>
        <v>0.49100959999999999</v>
      </c>
      <c r="Y110" s="52">
        <f>IF(I110="",VLOOKUP(H110,kokku!H:AT,18,FALSE),VLOOKUP(I110,kokku!I:AT,17,FALSE))</f>
        <v>0</v>
      </c>
      <c r="Z110" s="25">
        <f t="shared" si="49"/>
        <v>1</v>
      </c>
      <c r="AA110" s="49">
        <f>IF(I110="",VLOOKUP(H110,kokku!H:AT,20,FALSE),VLOOKUP(I110,kokku!I:AT,19,FALSE))</f>
        <v>2824207</v>
      </c>
      <c r="AB110" s="20">
        <f t="shared" si="39"/>
        <v>0.60397787999999997</v>
      </c>
      <c r="AC110" s="52">
        <f>IF(I110="",VLOOKUP(H110,kokku!H:AT,22,FALSE),VLOOKUP(I110,kokku!I:AT,21,FALSE))</f>
        <v>0</v>
      </c>
      <c r="AD110" s="25">
        <f t="shared" si="50"/>
        <v>1</v>
      </c>
      <c r="AE110" s="49">
        <f>IF(I110="",VLOOKUP(H110,kokku!H:AT,24,FALSE),VLOOKUP(I110,kokku!I:AT,23,FALSE))</f>
        <v>3418809</v>
      </c>
      <c r="AF110" s="20">
        <f t="shared" si="40"/>
        <v>0.74073023999999998</v>
      </c>
      <c r="AG110" s="52">
        <f>IF(I110="",VLOOKUP(H110,kokku!H:AT,26,FALSE),VLOOKUP(I110,kokku!I:AT,25,FALSE))</f>
        <v>0</v>
      </c>
      <c r="AH110" s="25">
        <f t="shared" si="51"/>
        <v>1</v>
      </c>
      <c r="AI110" s="49">
        <f>IF(I110="",VLOOKUP(H110,kokku!H:AT,28,FALSE),VLOOKUP(I110,kokku!I:AT,27,FALSE))</f>
        <v>3419583</v>
      </c>
      <c r="AJ110" s="20">
        <f t="shared" si="41"/>
        <v>0.87751356000000003</v>
      </c>
      <c r="AK110" s="52">
        <f>IF(I110="",VLOOKUP(H110,kokku!H:AT,30,FALSE),VLOOKUP(I110,kokku!I:AT,29,FALSE))</f>
        <v>0</v>
      </c>
      <c r="AL110" s="25">
        <f t="shared" si="52"/>
        <v>1</v>
      </c>
      <c r="AM110" s="55">
        <f>IF(I110="",VLOOKUP(H110,kokku!H:AT,32,FALSE),VLOOKUP(I110,kokku!I:AT,31,FALSE))</f>
        <v>3062161</v>
      </c>
      <c r="AN110" s="20">
        <f t="shared" si="42"/>
        <v>1</v>
      </c>
      <c r="AO110" s="52">
        <f>IF(I110="",VLOOKUP(H110,kokku!H:AT,34,FALSE),VLOOKUP(I110,kokku!I:AT,33,FALSE))</f>
        <v>0</v>
      </c>
      <c r="AP110" s="20">
        <f t="shared" si="43"/>
        <v>1</v>
      </c>
      <c r="AQ110" s="29">
        <f t="shared" si="53"/>
        <v>0</v>
      </c>
      <c r="AR110" s="22">
        <f t="shared" si="54"/>
        <v>0</v>
      </c>
      <c r="AS110" s="149">
        <f>IF(I110="",VLOOKUP(H110,kokku!H:AT,38,FALSE),VLOOKUP(I110,kokku!I:AT,37,FALSE))</f>
        <v>0</v>
      </c>
      <c r="AT110" s="150">
        <f>IF(I110="",VLOOKUP(H110,kokku!H:AT,39,FALSE),VLOOKUP(I110,kokku!I:AT,38,FALSE))</f>
        <v>0</v>
      </c>
    </row>
    <row r="111" spans="1:46" ht="13.5" x14ac:dyDescent="0.25">
      <c r="A111" s="23" t="s">
        <v>139</v>
      </c>
      <c r="B111" s="23" t="s">
        <v>262</v>
      </c>
      <c r="C111" s="23" t="s">
        <v>37</v>
      </c>
      <c r="D111" s="23" t="s">
        <v>90</v>
      </c>
      <c r="E111" s="23" t="s">
        <v>91</v>
      </c>
      <c r="F111" s="23" t="s">
        <v>92</v>
      </c>
      <c r="G111" s="23" t="s">
        <v>93</v>
      </c>
      <c r="H111" s="23" t="s">
        <v>314</v>
      </c>
      <c r="I111" s="23" t="s">
        <v>315</v>
      </c>
      <c r="J111" s="24">
        <f>IF(I111="",VLOOKUP(H111,kokku!H:AT,3,FALSE),VLOOKUP(I111,kokku!I:AT,2,FALSE))</f>
        <v>29000000</v>
      </c>
      <c r="K111" s="24">
        <v>29000000</v>
      </c>
      <c r="L111" s="25">
        <f t="shared" si="45"/>
        <v>1</v>
      </c>
      <c r="M111" s="24">
        <v>3189485</v>
      </c>
      <c r="N111" s="25">
        <f t="shared" si="46"/>
        <v>0.10998224137931034</v>
      </c>
      <c r="O111" s="26">
        <v>76109</v>
      </c>
      <c r="P111" s="202">
        <f>IF(I111="",VLOOKUP(H111,kokku!H:AT,9,FALSE),VLOOKUP(I111,kokku!I:AT,8,FALSE))</f>
        <v>0</v>
      </c>
      <c r="Q111" s="27">
        <f t="shared" si="47"/>
        <v>1</v>
      </c>
      <c r="R111" s="28"/>
      <c r="S111" s="49">
        <f>IF(I111="",VLOOKUP(H111,kokku!H:AT,12,FALSE),VLOOKUP(I111,kokku!I:AT,11,FALSE))</f>
        <v>4200000</v>
      </c>
      <c r="T111" s="20">
        <f t="shared" si="37"/>
        <v>0.25480982758620691</v>
      </c>
      <c r="U111" s="52">
        <f>IF(I111="",VLOOKUP(H111,kokku!H:AT,14,FALSE),VLOOKUP(I111,kokku!I:AT,13,FALSE))</f>
        <v>0</v>
      </c>
      <c r="V111" s="25">
        <f t="shared" si="48"/>
        <v>1</v>
      </c>
      <c r="W111" s="49">
        <f>IF(I111="",VLOOKUP(H111,kokku!H:AT,16,FALSE),VLOOKUP(I111,kokku!I:AT,15,FALSE))</f>
        <v>8700000</v>
      </c>
      <c r="X111" s="20">
        <f t="shared" si="38"/>
        <v>0.55480982758620689</v>
      </c>
      <c r="Y111" s="52">
        <f>IF(I111="",VLOOKUP(H111,kokku!H:AT,18,FALSE),VLOOKUP(I111,kokku!I:AT,17,FALSE))</f>
        <v>0</v>
      </c>
      <c r="Z111" s="25">
        <f t="shared" si="49"/>
        <v>1</v>
      </c>
      <c r="AA111" s="49">
        <f>IF(I111="",VLOOKUP(H111,kokku!H:AT,20,FALSE),VLOOKUP(I111,kokku!I:AT,19,FALSE))</f>
        <v>10475000</v>
      </c>
      <c r="AB111" s="20">
        <f t="shared" si="39"/>
        <v>0.916016724137931</v>
      </c>
      <c r="AC111" s="52">
        <f>IF(I111="",VLOOKUP(H111,kokku!H:AT,22,FALSE),VLOOKUP(I111,kokku!I:AT,21,FALSE))</f>
        <v>0</v>
      </c>
      <c r="AD111" s="25">
        <f t="shared" si="50"/>
        <v>1</v>
      </c>
      <c r="AE111" s="49">
        <f>IF(I111="",VLOOKUP(H111,kokku!H:AT,24,FALSE),VLOOKUP(I111,kokku!I:AT,23,FALSE))</f>
        <v>830000</v>
      </c>
      <c r="AF111" s="20">
        <f t="shared" si="40"/>
        <v>0.9446374137931034</v>
      </c>
      <c r="AG111" s="52">
        <f>IF(I111="",VLOOKUP(H111,kokku!H:AT,26,FALSE),VLOOKUP(I111,kokku!I:AT,25,FALSE))</f>
        <v>0</v>
      </c>
      <c r="AH111" s="25">
        <f t="shared" si="51"/>
        <v>1</v>
      </c>
      <c r="AI111" s="49">
        <f>IF(I111="",VLOOKUP(H111,kokku!H:AT,28,FALSE),VLOOKUP(I111,kokku!I:AT,27,FALSE))</f>
        <v>830000</v>
      </c>
      <c r="AJ111" s="20">
        <f t="shared" si="41"/>
        <v>0.9732581034482759</v>
      </c>
      <c r="AK111" s="52">
        <f>IF(I111="",VLOOKUP(H111,kokku!H:AT,30,FALSE),VLOOKUP(I111,kokku!I:AT,29,FALSE))</f>
        <v>0</v>
      </c>
      <c r="AL111" s="25">
        <f t="shared" si="52"/>
        <v>1</v>
      </c>
      <c r="AM111" s="55">
        <f>IF(I111="",VLOOKUP(H111,kokku!H:AT,32,FALSE),VLOOKUP(I111,kokku!I:AT,31,FALSE))</f>
        <v>775515</v>
      </c>
      <c r="AN111" s="20">
        <f t="shared" si="42"/>
        <v>1</v>
      </c>
      <c r="AO111" s="52">
        <f>IF(I111="",VLOOKUP(H111,kokku!H:AT,34,FALSE),VLOOKUP(I111,kokku!I:AT,33,FALSE))</f>
        <v>0</v>
      </c>
      <c r="AP111" s="20">
        <f t="shared" si="43"/>
        <v>1</v>
      </c>
      <c r="AQ111" s="29">
        <f t="shared" si="53"/>
        <v>0</v>
      </c>
      <c r="AR111" s="22">
        <f t="shared" si="54"/>
        <v>0</v>
      </c>
      <c r="AS111" s="149">
        <f>IF(I111="",VLOOKUP(H111,kokku!H:AT,38,FALSE),VLOOKUP(I111,kokku!I:AT,37,FALSE))</f>
        <v>0</v>
      </c>
      <c r="AT111" s="150">
        <f>IF(I111="",VLOOKUP(H111,kokku!H:AT,39,FALSE),VLOOKUP(I111,kokku!I:AT,38,FALSE))</f>
        <v>0</v>
      </c>
    </row>
    <row r="112" spans="1:46" ht="67.5" x14ac:dyDescent="0.25">
      <c r="A112" s="23" t="s">
        <v>139</v>
      </c>
      <c r="B112" s="23" t="s">
        <v>262</v>
      </c>
      <c r="C112" s="23" t="s">
        <v>37</v>
      </c>
      <c r="D112" s="23" t="s">
        <v>90</v>
      </c>
      <c r="E112" s="23" t="s">
        <v>91</v>
      </c>
      <c r="F112" s="23" t="s">
        <v>92</v>
      </c>
      <c r="G112" s="23" t="s">
        <v>93</v>
      </c>
      <c r="H112" s="23" t="s">
        <v>316</v>
      </c>
      <c r="I112" s="23" t="s">
        <v>317</v>
      </c>
      <c r="J112" s="43">
        <f>IF(I112="",VLOOKUP(H112,kokku!H:AT,3,FALSE),VLOOKUP(I112,kokku!I:AT,2,FALSE))</f>
        <v>14917381</v>
      </c>
      <c r="K112" s="24">
        <v>14862181</v>
      </c>
      <c r="L112" s="25">
        <f t="shared" si="45"/>
        <v>0.99629961854564153</v>
      </c>
      <c r="M112" s="24">
        <v>4308461</v>
      </c>
      <c r="N112" s="25">
        <f t="shared" si="46"/>
        <v>0.28882154313816882</v>
      </c>
      <c r="O112" s="26">
        <v>256887</v>
      </c>
      <c r="P112" s="202">
        <f>IF(I112="",VLOOKUP(H112,kokku!H:AT,9,FALSE),VLOOKUP(I112,kokku!I:AT,8,FALSE))</f>
        <v>-54833</v>
      </c>
      <c r="Q112" s="27">
        <f t="shared" si="47"/>
        <v>0.9926238392650828</v>
      </c>
      <c r="R112" s="28"/>
      <c r="S112" s="49">
        <f>IF(I112="",VLOOKUP(H112,kokku!H:AT,12,FALSE),VLOOKUP(I112,kokku!I:AT,11,FALSE))</f>
        <v>2200000</v>
      </c>
      <c r="T112" s="20">
        <f t="shared" si="37"/>
        <v>0.43630051414521087</v>
      </c>
      <c r="U112" s="52">
        <f>IF(I112="",VLOOKUP(H112,kokku!H:AT,14,FALSE),VLOOKUP(I112,kokku!I:AT,13,FALSE))</f>
        <v>6587735</v>
      </c>
      <c r="V112" s="25">
        <f t="shared" si="48"/>
        <v>1.4342385570228446</v>
      </c>
      <c r="W112" s="49">
        <f>IF(I112="",VLOOKUP(H112,kokku!H:AT,16,FALSE),VLOOKUP(I112,kokku!I:AT,15,FALSE))</f>
        <v>3500000</v>
      </c>
      <c r="X112" s="20">
        <f t="shared" si="38"/>
        <v>0.67092614983823229</v>
      </c>
      <c r="Y112" s="52">
        <f>IF(I112="",VLOOKUP(H112,kokku!H:AT,18,FALSE),VLOOKUP(I112,kokku!I:AT,17,FALSE))</f>
        <v>0</v>
      </c>
      <c r="Z112" s="25">
        <f t="shared" si="49"/>
        <v>1.4342385570228446</v>
      </c>
      <c r="AA112" s="49">
        <f>IF(I112="",VLOOKUP(H112,kokku!H:AT,20,FALSE),VLOOKUP(I112,kokku!I:AT,19,FALSE))</f>
        <v>4798887</v>
      </c>
      <c r="AB112" s="20">
        <f t="shared" si="39"/>
        <v>0.9926238392650828</v>
      </c>
      <c r="AC112" s="52">
        <f>IF(I112="",VLOOKUP(H112,kokku!H:AT,22,FALSE),VLOOKUP(I112,kokku!I:AT,21,FALSE))</f>
        <v>0</v>
      </c>
      <c r="AD112" s="25">
        <f t="shared" si="50"/>
        <v>1.4342385570228446</v>
      </c>
      <c r="AE112" s="49">
        <f>IF(I112="",VLOOKUP(H112,kokku!H:AT,24,FALSE),VLOOKUP(I112,kokku!I:AT,23,FALSE))</f>
        <v>4047797</v>
      </c>
      <c r="AF112" s="20">
        <f t="shared" si="40"/>
        <v>1.26397153763117</v>
      </c>
      <c r="AG112" s="52">
        <f>IF(I112="",VLOOKUP(H112,kokku!H:AT,26,FALSE),VLOOKUP(I112,kokku!I:AT,25,FALSE))</f>
        <v>0</v>
      </c>
      <c r="AH112" s="25">
        <f t="shared" si="51"/>
        <v>1.4342385570228446</v>
      </c>
      <c r="AI112" s="49">
        <f>IF(I112="",VLOOKUP(H112,kokku!H:AT,28,FALSE),VLOOKUP(I112,kokku!I:AT,27,FALSE))</f>
        <v>2539938</v>
      </c>
      <c r="AJ112" s="20">
        <f t="shared" si="41"/>
        <v>1.4342385570228446</v>
      </c>
      <c r="AK112" s="52">
        <f>IF(I112="",VLOOKUP(H112,kokku!H:AT,30,FALSE),VLOOKUP(I112,kokku!I:AT,29,FALSE))</f>
        <v>0</v>
      </c>
      <c r="AL112" s="25">
        <f t="shared" si="52"/>
        <v>1.4342385570228446</v>
      </c>
      <c r="AM112" s="55">
        <f>IF(I112="",VLOOKUP(H112,kokku!H:AT,32,FALSE),VLOOKUP(I112,kokku!I:AT,31,FALSE))</f>
        <v>0</v>
      </c>
      <c r="AN112" s="20">
        <f t="shared" si="42"/>
        <v>1.4342385570228446</v>
      </c>
      <c r="AO112" s="52">
        <f>IF(I112="",VLOOKUP(H112,kokku!H:AT,34,FALSE),VLOOKUP(I112,kokku!I:AT,33,FALSE))</f>
        <v>0</v>
      </c>
      <c r="AP112" s="20">
        <f t="shared" si="43"/>
        <v>1.4342385570228446</v>
      </c>
      <c r="AQ112" s="29">
        <f t="shared" si="53"/>
        <v>-6477702</v>
      </c>
      <c r="AR112" s="22">
        <f t="shared" si="54"/>
        <v>-6477702</v>
      </c>
      <c r="AS112" s="149" t="str">
        <f>IF(I112="",VLOOKUP(H112,kokku!H:AT,38,FALSE),VLOOKUP(I112,kokku!I:AT,37,FALSE))</f>
        <v>ÕÜFi jäägid plaanis suunata siia, avame oktoobirs uuesti jääkide kasutuselevõtmiseks. Määrus MA kooskõlastusringil. Siin kajastub 6.1.6 ümber suunatud raha 1 507 860 eurot. Siin kajastub meetme 6.1.2 ümbersuunamine.</v>
      </c>
      <c r="AT112" s="150">
        <f>IF(I112="",VLOOKUP(H112,kokku!H:AT,39,FALSE),VLOOKUP(I112,kokku!I:AT,38,FALSE))</f>
        <v>0</v>
      </c>
    </row>
    <row r="113" spans="1:46" ht="67.5" x14ac:dyDescent="0.25">
      <c r="A113" s="23" t="s">
        <v>35</v>
      </c>
      <c r="B113" s="23" t="s">
        <v>262</v>
      </c>
      <c r="C113" s="23" t="s">
        <v>295</v>
      </c>
      <c r="D113" s="23" t="s">
        <v>90</v>
      </c>
      <c r="E113" s="23" t="s">
        <v>91</v>
      </c>
      <c r="F113" s="23" t="s">
        <v>92</v>
      </c>
      <c r="G113" s="23" t="s">
        <v>93</v>
      </c>
      <c r="H113" s="23" t="s">
        <v>319</v>
      </c>
      <c r="I113" s="23" t="s">
        <v>320</v>
      </c>
      <c r="J113" s="24">
        <f>IF(I113="",VLOOKUP(H113,kokku!H:AT,3,FALSE),VLOOKUP(I113,kokku!I:AT,2,FALSE))</f>
        <v>5000000</v>
      </c>
      <c r="K113" s="24">
        <v>5000000</v>
      </c>
      <c r="L113" s="25">
        <f t="shared" si="45"/>
        <v>1</v>
      </c>
      <c r="M113" s="24">
        <v>129747</v>
      </c>
      <c r="N113" s="25">
        <f t="shared" si="46"/>
        <v>2.5949400000000001E-2</v>
      </c>
      <c r="O113" s="26"/>
      <c r="P113" s="202">
        <f>IF(I113="",VLOOKUP(H113,kokku!H:AT,9,FALSE),VLOOKUP(I113,kokku!I:AT,8,FALSE))</f>
        <v>-1507860</v>
      </c>
      <c r="Q113" s="27">
        <f t="shared" si="47"/>
        <v>0.69842800000000005</v>
      </c>
      <c r="R113" s="28">
        <v>133578</v>
      </c>
      <c r="S113" s="49">
        <f>IF(I113="",VLOOKUP(H113,kokku!H:AT,12,FALSE),VLOOKUP(I113,kokku!I:AT,11,FALSE))</f>
        <v>152474</v>
      </c>
      <c r="T113" s="20">
        <f t="shared" si="37"/>
        <v>5.64442E-2</v>
      </c>
      <c r="U113" s="52">
        <f>IF(I113="",VLOOKUP(H113,kokku!H:AT,14,FALSE),VLOOKUP(I113,kokku!I:AT,13,FALSE))</f>
        <v>0</v>
      </c>
      <c r="V113" s="25">
        <f t="shared" si="48"/>
        <v>0.69842800000000005</v>
      </c>
      <c r="W113" s="49">
        <f>IF(I113="",VLOOKUP(H113,kokku!H:AT,16,FALSE),VLOOKUP(I113,kokku!I:AT,15,FALSE))</f>
        <v>239007</v>
      </c>
      <c r="X113" s="20">
        <f t="shared" si="38"/>
        <v>0.10424559999999999</v>
      </c>
      <c r="Y113" s="52">
        <f>IF(I113="",VLOOKUP(H113,kokku!H:AT,18,FALSE),VLOOKUP(I113,kokku!I:AT,17,FALSE))</f>
        <v>0</v>
      </c>
      <c r="Z113" s="25">
        <f t="shared" si="49"/>
        <v>0.69842800000000005</v>
      </c>
      <c r="AA113" s="49">
        <f>IF(I113="",VLOOKUP(H113,kokku!H:AT,20,FALSE),VLOOKUP(I113,kokku!I:AT,19,FALSE))</f>
        <v>358510</v>
      </c>
      <c r="AB113" s="20">
        <f t="shared" si="39"/>
        <v>0.17594760000000001</v>
      </c>
      <c r="AC113" s="52">
        <f>IF(I113="",VLOOKUP(H113,kokku!H:AT,22,FALSE),VLOOKUP(I113,kokku!I:AT,21,FALSE))</f>
        <v>0</v>
      </c>
      <c r="AD113" s="25">
        <f t="shared" si="50"/>
        <v>0.69842800000000005</v>
      </c>
      <c r="AE113" s="49">
        <f>IF(I113="",VLOOKUP(H113,kokku!H:AT,24,FALSE),VLOOKUP(I113,kokku!I:AT,23,FALSE))</f>
        <v>897473</v>
      </c>
      <c r="AF113" s="20">
        <f t="shared" si="40"/>
        <v>0.35544219999999999</v>
      </c>
      <c r="AG113" s="52">
        <f>IF(I113="",VLOOKUP(H113,kokku!H:AT,26,FALSE),VLOOKUP(I113,kokku!I:AT,25,FALSE))</f>
        <v>0</v>
      </c>
      <c r="AH113" s="25">
        <f t="shared" si="51"/>
        <v>0.69842800000000005</v>
      </c>
      <c r="AI113" s="49">
        <f>IF(I113="",VLOOKUP(H113,kokku!H:AT,28,FALSE),VLOOKUP(I113,kokku!I:AT,27,FALSE))</f>
        <v>1047080</v>
      </c>
      <c r="AJ113" s="20">
        <f t="shared" si="41"/>
        <v>0.56485819999999998</v>
      </c>
      <c r="AK113" s="52">
        <f>IF(I113="",VLOOKUP(H113,kokku!H:AT,30,FALSE),VLOOKUP(I113,kokku!I:AT,29,FALSE))</f>
        <v>0</v>
      </c>
      <c r="AL113" s="25">
        <f t="shared" si="52"/>
        <v>0.69842800000000005</v>
      </c>
      <c r="AM113" s="55">
        <f>IF(I113="",VLOOKUP(H113,kokku!H:AT,32,FALSE),VLOOKUP(I113,kokku!I:AT,31,FALSE))</f>
        <v>621100</v>
      </c>
      <c r="AN113" s="20">
        <f t="shared" si="42"/>
        <v>0.68907819999999997</v>
      </c>
      <c r="AO113" s="52">
        <f>IF(I113="",VLOOKUP(H113,kokku!H:AT,34,FALSE),VLOOKUP(I113,kokku!I:AT,33,FALSE))</f>
        <v>46749</v>
      </c>
      <c r="AP113" s="20">
        <f t="shared" si="43"/>
        <v>0.69842800000000005</v>
      </c>
      <c r="AQ113" s="29">
        <f t="shared" si="53"/>
        <v>1507860</v>
      </c>
      <c r="AR113" s="22">
        <f t="shared" si="54"/>
        <v>1507860</v>
      </c>
      <c r="AS113" s="149" t="str">
        <f>IF(I113="",VLOOKUP(H113,kokku!H:AT,38,FALSE),VLOOKUP(I113,kokku!I:AT,37,FALSE))</f>
        <v>Kohustuste vähendamise vahendid antakse meetmele 2021-2027.21.6.1.5. TAT muudatus läheb septembris ametlikule kooskõlastusringile. Maksete prognoosimisel arvestati toetuse saaja prognoose, TAT KK eelarvet, RES/RE prognoose.</v>
      </c>
      <c r="AT113" s="150">
        <f>IF(I113="",VLOOKUP(H113,kokku!H:AT,39,FALSE),VLOOKUP(I113,kokku!I:AT,38,FALSE))</f>
        <v>0</v>
      </c>
    </row>
    <row r="114" spans="1:46" ht="13.5" x14ac:dyDescent="0.25">
      <c r="A114" s="23" t="s">
        <v>35</v>
      </c>
      <c r="B114" s="23" t="s">
        <v>36</v>
      </c>
      <c r="C114" s="23" t="s">
        <v>53</v>
      </c>
      <c r="D114" s="23" t="s">
        <v>90</v>
      </c>
      <c r="E114" s="23" t="s">
        <v>91</v>
      </c>
      <c r="F114" s="23" t="s">
        <v>92</v>
      </c>
      <c r="G114" s="23" t="s">
        <v>93</v>
      </c>
      <c r="H114" s="23" t="s">
        <v>61</v>
      </c>
      <c r="I114" s="23" t="s">
        <v>95</v>
      </c>
      <c r="J114" s="24">
        <f>IF(I114="",VLOOKUP(H114,kokku!H:AT,3,FALSE),VLOOKUP(I114,kokku!I:AT,2,FALSE))</f>
        <v>25000000</v>
      </c>
      <c r="K114" s="24">
        <v>21700000</v>
      </c>
      <c r="L114" s="25">
        <f t="shared" si="45"/>
        <v>0.86799999999999999</v>
      </c>
      <c r="M114" s="24">
        <v>1789104</v>
      </c>
      <c r="N114" s="25">
        <f t="shared" si="46"/>
        <v>7.1564160000000002E-2</v>
      </c>
      <c r="O114" s="26">
        <v>183598</v>
      </c>
      <c r="P114" s="202">
        <f>IF(I114="",VLOOKUP(H114,kokku!H:AT,9,FALSE),VLOOKUP(I114,kokku!I:AT,8,FALSE))</f>
        <v>1120000</v>
      </c>
      <c r="Q114" s="27">
        <f t="shared" si="47"/>
        <v>0.91279999999999994</v>
      </c>
      <c r="R114" s="28">
        <v>2026033</v>
      </c>
      <c r="S114" s="49">
        <f>IF(I114="",VLOOKUP(H114,kokku!H:AT,12,FALSE),VLOOKUP(I114,kokku!I:AT,11,FALSE))</f>
        <v>2060635</v>
      </c>
      <c r="T114" s="20">
        <f t="shared" si="37"/>
        <v>0.15398956</v>
      </c>
      <c r="U114" s="52">
        <f>IF(I114="",VLOOKUP(H114,kokku!H:AT,14,FALSE),VLOOKUP(I114,kokku!I:AT,13,FALSE))</f>
        <v>1120000</v>
      </c>
      <c r="V114" s="25">
        <f t="shared" si="48"/>
        <v>0.95760000000000001</v>
      </c>
      <c r="W114" s="49">
        <f>IF(I114="",VLOOKUP(H114,kokku!H:AT,16,FALSE),VLOOKUP(I114,kokku!I:AT,15,FALSE))</f>
        <v>1874768</v>
      </c>
      <c r="X114" s="20">
        <f t="shared" si="38"/>
        <v>0.22898028000000001</v>
      </c>
      <c r="Y114" s="52">
        <f>IF(I114="",VLOOKUP(H114,kokku!H:AT,18,FALSE),VLOOKUP(I114,kokku!I:AT,17,FALSE))</f>
        <v>530000</v>
      </c>
      <c r="Z114" s="25">
        <f t="shared" si="49"/>
        <v>0.9788</v>
      </c>
      <c r="AA114" s="49">
        <f>IF(I114="",VLOOKUP(H114,kokku!H:AT,20,FALSE),VLOOKUP(I114,kokku!I:AT,19,FALSE))</f>
        <v>2696163</v>
      </c>
      <c r="AB114" s="20">
        <f t="shared" si="39"/>
        <v>0.33682679999999998</v>
      </c>
      <c r="AC114" s="52">
        <f>IF(I114="",VLOOKUP(H114,kokku!H:AT,22,FALSE),VLOOKUP(I114,kokku!I:AT,21,FALSE))</f>
        <v>530000</v>
      </c>
      <c r="AD114" s="25">
        <f t="shared" si="50"/>
        <v>1</v>
      </c>
      <c r="AE114" s="49">
        <f>IF(I114="",VLOOKUP(H114,kokku!H:AT,24,FALSE),VLOOKUP(I114,kokku!I:AT,23,FALSE))</f>
        <v>5865850</v>
      </c>
      <c r="AF114" s="20">
        <f t="shared" si="40"/>
        <v>0.57146079999999999</v>
      </c>
      <c r="AG114" s="52">
        <f>IF(I114="",VLOOKUP(H114,kokku!H:AT,26,FALSE),VLOOKUP(I114,kokku!I:AT,25,FALSE))</f>
        <v>0</v>
      </c>
      <c r="AH114" s="25">
        <f t="shared" si="51"/>
        <v>1</v>
      </c>
      <c r="AI114" s="49">
        <f>IF(I114="",VLOOKUP(H114,kokku!H:AT,28,FALSE),VLOOKUP(I114,kokku!I:AT,27,FALSE))</f>
        <v>5837946</v>
      </c>
      <c r="AJ114" s="20">
        <f t="shared" si="41"/>
        <v>0.80497863999999997</v>
      </c>
      <c r="AK114" s="52">
        <f>IF(I114="",VLOOKUP(H114,kokku!H:AT,30,FALSE),VLOOKUP(I114,kokku!I:AT,29,FALSE))</f>
        <v>0</v>
      </c>
      <c r="AL114" s="25">
        <f t="shared" si="52"/>
        <v>1</v>
      </c>
      <c r="AM114" s="55">
        <f>IF(I114="",VLOOKUP(H114,kokku!H:AT,32,FALSE),VLOOKUP(I114,kokku!I:AT,31,FALSE))</f>
        <v>4875534</v>
      </c>
      <c r="AN114" s="20">
        <f t="shared" si="42"/>
        <v>1</v>
      </c>
      <c r="AO114" s="52">
        <f>IF(I114="",VLOOKUP(H114,kokku!H:AT,34,FALSE),VLOOKUP(I114,kokku!I:AT,33,FALSE))</f>
        <v>0</v>
      </c>
      <c r="AP114" s="20">
        <f t="shared" si="43"/>
        <v>1</v>
      </c>
      <c r="AQ114" s="29">
        <f t="shared" si="53"/>
        <v>0</v>
      </c>
      <c r="AR114" s="22">
        <f t="shared" si="54"/>
        <v>0</v>
      </c>
      <c r="AS114" s="149">
        <f>IF(I114="",VLOOKUP(H114,kokku!H:AT,38,FALSE),VLOOKUP(I114,kokku!I:AT,37,FALSE))</f>
        <v>0</v>
      </c>
      <c r="AT114" s="150">
        <f>IF(I114="",VLOOKUP(H114,kokku!H:AT,39,FALSE),VLOOKUP(I114,kokku!I:AT,38,FALSE))</f>
        <v>0</v>
      </c>
    </row>
    <row r="115" spans="1:46" ht="13.5" x14ac:dyDescent="0.25">
      <c r="A115" s="23" t="s">
        <v>35</v>
      </c>
      <c r="B115" s="23" t="s">
        <v>140</v>
      </c>
      <c r="C115" s="23" t="s">
        <v>152</v>
      </c>
      <c r="D115" s="23" t="s">
        <v>90</v>
      </c>
      <c r="E115" s="23" t="s">
        <v>91</v>
      </c>
      <c r="F115" s="23" t="s">
        <v>92</v>
      </c>
      <c r="G115" s="23" t="s">
        <v>93</v>
      </c>
      <c r="H115" s="23" t="s">
        <v>231</v>
      </c>
      <c r="I115" s="23" t="s">
        <v>232</v>
      </c>
      <c r="J115" s="24">
        <f>IF(I115="",VLOOKUP(H115,kokku!H:AT,3,FALSE),VLOOKUP(I115,kokku!I:AT,2,FALSE))</f>
        <v>5584455.8200000003</v>
      </c>
      <c r="K115" s="24">
        <v>903020</v>
      </c>
      <c r="L115" s="25">
        <f t="shared" si="45"/>
        <v>0.16170241633319968</v>
      </c>
      <c r="M115" s="24">
        <v>48376</v>
      </c>
      <c r="N115" s="25">
        <f t="shared" si="46"/>
        <v>8.6626166558158926E-3</v>
      </c>
      <c r="O115" s="26"/>
      <c r="P115" s="202">
        <f>IF(I115="",VLOOKUP(H115,kokku!H:AT,9,FALSE),VLOOKUP(I115,kokku!I:AT,8,FALSE))</f>
        <v>0</v>
      </c>
      <c r="Q115" s="27">
        <f t="shared" si="47"/>
        <v>0.16170241633319968</v>
      </c>
      <c r="R115" s="28">
        <v>393079</v>
      </c>
      <c r="S115" s="49">
        <f>IF(I115="",VLOOKUP(H115,kokku!H:AT,12,FALSE),VLOOKUP(I115,kokku!I:AT,11,FALSE))</f>
        <v>428577</v>
      </c>
      <c r="T115" s="20">
        <f t="shared" si="37"/>
        <v>8.540724743346613E-2</v>
      </c>
      <c r="U115" s="52">
        <f>IF(I115="",VLOOKUP(H115,kokku!H:AT,14,FALSE),VLOOKUP(I115,kokku!I:AT,13,FALSE))</f>
        <v>0</v>
      </c>
      <c r="V115" s="25">
        <f t="shared" si="48"/>
        <v>0.16170241633319968</v>
      </c>
      <c r="W115" s="49">
        <f>IF(I115="",VLOOKUP(H115,kokku!H:AT,16,FALSE),VLOOKUP(I115,kokku!I:AT,15,FALSE))</f>
        <v>275407</v>
      </c>
      <c r="X115" s="20">
        <f t="shared" si="38"/>
        <v>0.13472395954956271</v>
      </c>
      <c r="Y115" s="52">
        <f>IF(I115="",VLOOKUP(H115,kokku!H:AT,18,FALSE),VLOOKUP(I115,kokku!I:AT,17,FALSE))</f>
        <v>4681436</v>
      </c>
      <c r="Z115" s="25">
        <f t="shared" si="49"/>
        <v>1.0000000322323259</v>
      </c>
      <c r="AA115" s="49">
        <f>IF(I115="",VLOOKUP(H115,kokku!H:AT,20,FALSE),VLOOKUP(I115,kokku!I:AT,19,FALSE))</f>
        <v>413111</v>
      </c>
      <c r="AB115" s="20">
        <f t="shared" si="39"/>
        <v>0.20869911725794618</v>
      </c>
      <c r="AC115" s="52">
        <f>IF(I115="",VLOOKUP(H115,kokku!H:AT,22,FALSE),VLOOKUP(I115,kokku!I:AT,21,FALSE))</f>
        <v>0</v>
      </c>
      <c r="AD115" s="25">
        <f t="shared" si="50"/>
        <v>1.0000000322323259</v>
      </c>
      <c r="AE115" s="49">
        <f>IF(I115="",VLOOKUP(H115,kokku!H:AT,24,FALSE),VLOOKUP(I115,kokku!I:AT,23,FALSE))</f>
        <v>1544800</v>
      </c>
      <c r="AF115" s="20">
        <f t="shared" si="40"/>
        <v>0.485324100925558</v>
      </c>
      <c r="AG115" s="52">
        <f>IF(I115="",VLOOKUP(H115,kokku!H:AT,26,FALSE),VLOOKUP(I115,kokku!I:AT,25,FALSE))</f>
        <v>0</v>
      </c>
      <c r="AH115" s="25">
        <f t="shared" si="51"/>
        <v>1.0000000322323259</v>
      </c>
      <c r="AI115" s="49">
        <f>IF(I115="",VLOOKUP(H115,kokku!H:AT,28,FALSE),VLOOKUP(I115,kokku!I:AT,27,FALSE))</f>
        <v>1544800</v>
      </c>
      <c r="AJ115" s="20">
        <f t="shared" si="41"/>
        <v>0.7619490845931699</v>
      </c>
      <c r="AK115" s="52">
        <f>IF(I115="",VLOOKUP(H115,kokku!H:AT,30,FALSE),VLOOKUP(I115,kokku!I:AT,29,FALSE))</f>
        <v>0</v>
      </c>
      <c r="AL115" s="25">
        <f t="shared" si="52"/>
        <v>1.0000000322323259</v>
      </c>
      <c r="AM115" s="55">
        <f>IF(I115="",VLOOKUP(H115,kokku!H:AT,32,FALSE),VLOOKUP(I115,kokku!I:AT,31,FALSE))</f>
        <v>1329385</v>
      </c>
      <c r="AN115" s="20">
        <f t="shared" si="42"/>
        <v>1.0000000322323259</v>
      </c>
      <c r="AO115" s="52">
        <f>IF(I115="",VLOOKUP(H115,kokku!H:AT,34,FALSE),VLOOKUP(I115,kokku!I:AT,33,FALSE))</f>
        <v>0</v>
      </c>
      <c r="AP115" s="20">
        <f t="shared" si="43"/>
        <v>1.0000000322323259</v>
      </c>
      <c r="AQ115" s="29">
        <f t="shared" si="53"/>
        <v>-0.17999999970197678</v>
      </c>
      <c r="AR115" s="22">
        <f t="shared" si="54"/>
        <v>-0.17999999970197678</v>
      </c>
      <c r="AS115" s="149">
        <f>IF(I115="",VLOOKUP(H115,kokku!H:AT,38,FALSE),VLOOKUP(I115,kokku!I:AT,37,FALSE))</f>
        <v>0</v>
      </c>
      <c r="AT115" s="150">
        <f>IF(I115="",VLOOKUP(H115,kokku!H:AT,39,FALSE),VLOOKUP(I115,kokku!I:AT,38,FALSE))</f>
        <v>0</v>
      </c>
    </row>
    <row r="116" spans="1:46" ht="54" x14ac:dyDescent="0.25">
      <c r="A116" s="23" t="s">
        <v>147</v>
      </c>
      <c r="B116" s="23" t="s">
        <v>381</v>
      </c>
      <c r="C116" s="23" t="s">
        <v>382</v>
      </c>
      <c r="D116" s="23" t="s">
        <v>90</v>
      </c>
      <c r="E116" s="23" t="s">
        <v>91</v>
      </c>
      <c r="F116" s="23" t="s">
        <v>92</v>
      </c>
      <c r="G116" s="23" t="s">
        <v>93</v>
      </c>
      <c r="H116" s="23" t="s">
        <v>425</v>
      </c>
      <c r="I116" s="23" t="s">
        <v>426</v>
      </c>
      <c r="J116" s="24">
        <f>IF(I116="",VLOOKUP(H116,kokku!H:AT,3,FALSE),VLOOKUP(I116,kokku!I:AT,2,FALSE))</f>
        <v>840000</v>
      </c>
      <c r="K116" s="24">
        <v>840000</v>
      </c>
      <c r="L116" s="25">
        <f t="shared" si="45"/>
        <v>1</v>
      </c>
      <c r="M116" s="24"/>
      <c r="N116" s="25">
        <f t="shared" si="46"/>
        <v>0</v>
      </c>
      <c r="O116" s="26"/>
      <c r="P116" s="202">
        <f>IF(I116="",VLOOKUP(H116,kokku!H:AT,9,FALSE),VLOOKUP(I116,kokku!I:AT,8,FALSE))</f>
        <v>0</v>
      </c>
      <c r="Q116" s="27">
        <f t="shared" si="47"/>
        <v>1</v>
      </c>
      <c r="R116" s="28">
        <v>144938</v>
      </c>
      <c r="S116" s="49">
        <f>IF(I116="",VLOOKUP(H116,kokku!H:AT,12,FALSE),VLOOKUP(I116,kokku!I:AT,11,FALSE))</f>
        <v>239127</v>
      </c>
      <c r="T116" s="20">
        <f t="shared" si="37"/>
        <v>0.28467500000000001</v>
      </c>
      <c r="U116" s="52">
        <f>IF(I116="",VLOOKUP(H116,kokku!H:AT,14,FALSE),VLOOKUP(I116,kokku!I:AT,13,FALSE))</f>
        <v>0</v>
      </c>
      <c r="V116" s="25">
        <f t="shared" si="48"/>
        <v>1</v>
      </c>
      <c r="W116" s="49">
        <f>IF(I116="",VLOOKUP(H116,kokku!H:AT,16,FALSE),VLOOKUP(I116,kokku!I:AT,15,FALSE))</f>
        <v>46484</v>
      </c>
      <c r="X116" s="20">
        <f t="shared" si="38"/>
        <v>0.34001309523809525</v>
      </c>
      <c r="Y116" s="52">
        <f>IF(I116="",VLOOKUP(H116,kokku!H:AT,18,FALSE),VLOOKUP(I116,kokku!I:AT,17,FALSE))</f>
        <v>0</v>
      </c>
      <c r="Z116" s="25">
        <f t="shared" si="49"/>
        <v>1</v>
      </c>
      <c r="AA116" s="49">
        <f>IF(I116="",VLOOKUP(H116,kokku!H:AT,20,FALSE),VLOOKUP(I116,kokku!I:AT,19,FALSE))</f>
        <v>228764</v>
      </c>
      <c r="AB116" s="20">
        <f t="shared" si="39"/>
        <v>0.61235119047619047</v>
      </c>
      <c r="AC116" s="52">
        <f>IF(I116="",VLOOKUP(H116,kokku!H:AT,22,FALSE),VLOOKUP(I116,kokku!I:AT,21,FALSE))</f>
        <v>0</v>
      </c>
      <c r="AD116" s="25">
        <f t="shared" si="50"/>
        <v>1</v>
      </c>
      <c r="AE116" s="49">
        <f>IF(I116="",VLOOKUP(H116,kokku!H:AT,24,FALSE),VLOOKUP(I116,kokku!I:AT,23,FALSE))</f>
        <v>318591</v>
      </c>
      <c r="AF116" s="20">
        <f t="shared" si="40"/>
        <v>0.99162619047619049</v>
      </c>
      <c r="AG116" s="52">
        <f>IF(I116="",VLOOKUP(H116,kokku!H:AT,26,FALSE),VLOOKUP(I116,kokku!I:AT,25,FALSE))</f>
        <v>0</v>
      </c>
      <c r="AH116" s="25">
        <f t="shared" si="51"/>
        <v>1</v>
      </c>
      <c r="AI116" s="49">
        <f>IF(I116="",VLOOKUP(H116,kokku!H:AT,28,FALSE),VLOOKUP(I116,kokku!I:AT,27,FALSE))</f>
        <v>7034</v>
      </c>
      <c r="AJ116" s="20">
        <f t="shared" si="41"/>
        <v>1</v>
      </c>
      <c r="AK116" s="52">
        <f>IF(I116="",VLOOKUP(H116,kokku!H:AT,30,FALSE),VLOOKUP(I116,kokku!I:AT,29,FALSE))</f>
        <v>0</v>
      </c>
      <c r="AL116" s="25">
        <f t="shared" si="52"/>
        <v>1</v>
      </c>
      <c r="AM116" s="55">
        <f>IF(I116="",VLOOKUP(H116,kokku!H:AT,32,FALSE),VLOOKUP(I116,kokku!I:AT,31,FALSE))</f>
        <v>0</v>
      </c>
      <c r="AN116" s="20">
        <f t="shared" si="42"/>
        <v>1</v>
      </c>
      <c r="AO116" s="52">
        <f>IF(I116="",VLOOKUP(H116,kokku!H:AT,34,FALSE),VLOOKUP(I116,kokku!I:AT,33,FALSE))</f>
        <v>0</v>
      </c>
      <c r="AP116" s="20">
        <f t="shared" si="43"/>
        <v>1</v>
      </c>
      <c r="AQ116" s="29">
        <f t="shared" si="53"/>
        <v>0</v>
      </c>
      <c r="AR116" s="22">
        <f t="shared" si="54"/>
        <v>0</v>
      </c>
      <c r="AS116" s="149" t="str">
        <f>IF(I116="",VLOOKUP(H116,kokku!H:AT,38,FALSE),VLOOKUP(I116,kokku!I:AT,37,FALSE))</f>
        <v>Kohustused ülesvõetud, sh 92% eelarvest lepingutega kaetud. Eelarve saab kasutatud kiiremini kui algselt planeeriti, sh vaja muuta TAT abikõlblikkuse lõppkuupäeva varasemaks.</v>
      </c>
      <c r="AT116" s="150">
        <f>IF(I116="",VLOOKUP(H116,kokku!H:AT,39,FALSE),VLOOKUP(I116,kokku!I:AT,38,FALSE))</f>
        <v>0</v>
      </c>
    </row>
    <row r="117" spans="1:46" ht="81" x14ac:dyDescent="0.25">
      <c r="A117" s="23" t="s">
        <v>35</v>
      </c>
      <c r="B117" s="23" t="s">
        <v>359</v>
      </c>
      <c r="C117" s="23" t="s">
        <v>360</v>
      </c>
      <c r="D117" s="23" t="s">
        <v>361</v>
      </c>
      <c r="E117" s="23" t="s">
        <v>360</v>
      </c>
      <c r="F117" s="23" t="s">
        <v>362</v>
      </c>
      <c r="G117" s="23" t="s">
        <v>360</v>
      </c>
      <c r="H117" s="23" t="s">
        <v>363</v>
      </c>
      <c r="I117" s="23" t="s">
        <v>364</v>
      </c>
      <c r="J117" s="24">
        <f>IF(I117="",VLOOKUP(H117,kokku!H:AT,3,FALSE),VLOOKUP(I117,kokku!I:AT,2,FALSE))</f>
        <v>3225000</v>
      </c>
      <c r="K117" s="24">
        <v>1734920</v>
      </c>
      <c r="L117" s="25">
        <f t="shared" si="45"/>
        <v>0.53795968992248067</v>
      </c>
      <c r="M117" s="24">
        <v>1734920</v>
      </c>
      <c r="N117" s="25">
        <f t="shared" si="46"/>
        <v>0.53795968992248067</v>
      </c>
      <c r="O117" s="26"/>
      <c r="P117" s="202">
        <f>IF(I117="",VLOOKUP(H117,kokku!H:AT,9,FALSE),VLOOKUP(I117,kokku!I:AT,8,FALSE))</f>
        <v>0</v>
      </c>
      <c r="Q117" s="27">
        <f t="shared" si="47"/>
        <v>0.53795968992248067</v>
      </c>
      <c r="R117" s="28"/>
      <c r="S117" s="49">
        <f>IF(I117="",VLOOKUP(H117,kokku!H:AT,12,FALSE),VLOOKUP(I117,kokku!I:AT,11,FALSE))</f>
        <v>0</v>
      </c>
      <c r="T117" s="20">
        <f t="shared" si="37"/>
        <v>0.53795968992248067</v>
      </c>
      <c r="U117" s="52">
        <f>IF(I117="",VLOOKUP(H117,kokku!H:AT,14,FALSE),VLOOKUP(I117,kokku!I:AT,13,FALSE))</f>
        <v>400000</v>
      </c>
      <c r="V117" s="25">
        <f t="shared" si="48"/>
        <v>0.66199069767441865</v>
      </c>
      <c r="W117" s="49">
        <f>IF(I117="",VLOOKUP(H117,kokku!H:AT,16,FALSE),VLOOKUP(I117,kokku!I:AT,15,FALSE))</f>
        <v>400000</v>
      </c>
      <c r="X117" s="20">
        <f t="shared" si="38"/>
        <v>0.66199069767441865</v>
      </c>
      <c r="Y117" s="52">
        <f>IF(I117="",VLOOKUP(H117,kokku!H:AT,18,FALSE),VLOOKUP(I117,kokku!I:AT,17,FALSE))</f>
        <v>0</v>
      </c>
      <c r="Z117" s="25">
        <f t="shared" si="49"/>
        <v>0.66199069767441865</v>
      </c>
      <c r="AA117" s="49">
        <f>IF(I117="",VLOOKUP(H117,kokku!H:AT,20,FALSE),VLOOKUP(I117,kokku!I:AT,19,FALSE))</f>
        <v>0</v>
      </c>
      <c r="AB117" s="20">
        <f t="shared" si="39"/>
        <v>0.66199069767441865</v>
      </c>
      <c r="AC117" s="52">
        <f>IF(I117="",VLOOKUP(H117,kokku!H:AT,22,FALSE),VLOOKUP(I117,kokku!I:AT,21,FALSE))</f>
        <v>400000</v>
      </c>
      <c r="AD117" s="25">
        <f t="shared" si="50"/>
        <v>0.78602170542635663</v>
      </c>
      <c r="AE117" s="49">
        <f>IF(I117="",VLOOKUP(H117,kokku!H:AT,24,FALSE),VLOOKUP(I117,kokku!I:AT,23,FALSE))</f>
        <v>400000</v>
      </c>
      <c r="AF117" s="20">
        <f t="shared" si="40"/>
        <v>0.78602170542635663</v>
      </c>
      <c r="AG117" s="52">
        <f>IF(I117="",VLOOKUP(H117,kokku!H:AT,26,FALSE),VLOOKUP(I117,kokku!I:AT,25,FALSE))</f>
        <v>200000</v>
      </c>
      <c r="AH117" s="25">
        <f t="shared" si="51"/>
        <v>0.84803720930232562</v>
      </c>
      <c r="AI117" s="49">
        <f>IF(I117="",VLOOKUP(H117,kokku!H:AT,28,FALSE),VLOOKUP(I117,kokku!I:AT,27,FALSE))</f>
        <v>200000</v>
      </c>
      <c r="AJ117" s="20">
        <f t="shared" si="41"/>
        <v>0.84803720930232562</v>
      </c>
      <c r="AK117" s="52">
        <f>IF(I117="",VLOOKUP(H117,kokku!H:AT,30,FALSE),VLOOKUP(I117,kokku!I:AT,29,FALSE))</f>
        <v>0</v>
      </c>
      <c r="AL117" s="25">
        <f t="shared" si="52"/>
        <v>0.84803720930232562</v>
      </c>
      <c r="AM117" s="55">
        <f>IF(I117="",VLOOKUP(H117,kokku!H:AT,32,FALSE),VLOOKUP(I117,kokku!I:AT,31,FALSE))</f>
        <v>0</v>
      </c>
      <c r="AN117" s="20">
        <f t="shared" si="42"/>
        <v>0.84803720930232562</v>
      </c>
      <c r="AO117" s="52">
        <f>IF(I117="",VLOOKUP(H117,kokku!H:AT,34,FALSE),VLOOKUP(I117,kokku!I:AT,33,FALSE))</f>
        <v>0</v>
      </c>
      <c r="AP117" s="20">
        <f t="shared" si="43"/>
        <v>0.84803720930232562</v>
      </c>
      <c r="AQ117" s="29">
        <f t="shared" si="53"/>
        <v>490080</v>
      </c>
      <c r="AR117" s="22">
        <f t="shared" si="54"/>
        <v>490080</v>
      </c>
      <c r="AS117" s="149">
        <f>IF(I117="",VLOOKUP(H117,kokku!H:AT,38,FALSE),VLOOKUP(I117,kokku!I:AT,37,FALSE))</f>
        <v>0</v>
      </c>
      <c r="AT117" s="150" t="str">
        <f>IF(I117="",VLOOKUP(H117,kokku!H:AT,39,FALSE),VLOOKUP(I117,kokku!I:AT,38,FALSE))</f>
        <v>Kuna osad partnerid ei ole kaasunud, siis on võimalik pikendada partnerite võimestamise tegevusi võrreldes teekaardis planeeritule 1 aasta võrra kuni aastani 2029</v>
      </c>
    </row>
    <row r="118" spans="1:46" ht="54" x14ac:dyDescent="0.25">
      <c r="A118" s="23" t="s">
        <v>35</v>
      </c>
      <c r="B118" s="23" t="s">
        <v>359</v>
      </c>
      <c r="C118" s="23" t="s">
        <v>360</v>
      </c>
      <c r="D118" s="23" t="s">
        <v>361</v>
      </c>
      <c r="E118" s="23" t="s">
        <v>360</v>
      </c>
      <c r="F118" s="23" t="s">
        <v>362</v>
      </c>
      <c r="G118" s="23" t="s">
        <v>360</v>
      </c>
      <c r="H118" s="23" t="s">
        <v>360</v>
      </c>
      <c r="I118" s="23" t="s">
        <v>366</v>
      </c>
      <c r="J118" s="244">
        <v>105980664.0748</v>
      </c>
      <c r="K118" s="24">
        <v>34718746</v>
      </c>
      <c r="L118" s="25">
        <f t="shared" si="45"/>
        <v>0.32759509768211953</v>
      </c>
      <c r="M118" s="24">
        <v>18917277</v>
      </c>
      <c r="N118" s="25">
        <f t="shared" si="46"/>
        <v>0.17849743785949851</v>
      </c>
      <c r="O118" s="26"/>
      <c r="P118" s="202">
        <f>IF(I118="",VLOOKUP(H118,kokku!H:AT,9,FALSE),VLOOKUP(I118,kokku!I:AT,8,FALSE))</f>
        <v>0</v>
      </c>
      <c r="Q118" s="27">
        <f t="shared" si="47"/>
        <v>0.32759509768211953</v>
      </c>
      <c r="R118" s="28">
        <v>7461218</v>
      </c>
      <c r="S118" s="49">
        <f>IF(I118="",VLOOKUP(H118,kokku!H:AT,12,FALSE),VLOOKUP(I118,kokku!I:AT,11,FALSE))</f>
        <v>7461218</v>
      </c>
      <c r="T118" s="20">
        <f t="shared" si="37"/>
        <v>0.24889912919758972</v>
      </c>
      <c r="U118" s="52">
        <f>IF(I118="",VLOOKUP(H118,kokku!H:AT,14,FALSE),VLOOKUP(I118,kokku!I:AT,13,FALSE))</f>
        <v>15972917</v>
      </c>
      <c r="V118" s="25">
        <f t="shared" si="48"/>
        <v>0.47831048656406205</v>
      </c>
      <c r="W118" s="49">
        <f>IF(I118="",VLOOKUP(H118,kokku!H:AT,16,FALSE),VLOOKUP(I118,kokku!I:AT,15,FALSE))</f>
        <v>7986458</v>
      </c>
      <c r="X118" s="20">
        <f t="shared" si="38"/>
        <v>0.32425681892071928</v>
      </c>
      <c r="Y118" s="52">
        <f>IF(I118="",VLOOKUP(H118,kokku!H:AT,18,FALSE),VLOOKUP(I118,kokku!I:AT,17,FALSE))</f>
        <v>0</v>
      </c>
      <c r="Z118" s="25">
        <f t="shared" si="49"/>
        <v>0.47831048656406205</v>
      </c>
      <c r="AA118" s="49">
        <f>IF(I118="",VLOOKUP(H118,kokku!H:AT,20,FALSE),VLOOKUP(I118,kokku!I:AT,19,FALSE))</f>
        <v>7986458</v>
      </c>
      <c r="AB118" s="20">
        <f t="shared" si="39"/>
        <v>0.39961450864384879</v>
      </c>
      <c r="AC118" s="52">
        <f>IF(I118="",VLOOKUP(H118,kokku!H:AT,22,FALSE),VLOOKUP(I118,kokku!I:AT,21,FALSE))</f>
        <v>16220798</v>
      </c>
      <c r="AD118" s="25">
        <f t="shared" si="50"/>
        <v>0.63136480209988033</v>
      </c>
      <c r="AE118" s="49">
        <f>IF(I118="",VLOOKUP(H118,kokku!H:AT,24,FALSE),VLOOKUP(I118,kokku!I:AT,23,FALSE))</f>
        <v>16220798</v>
      </c>
      <c r="AF118" s="20">
        <f t="shared" si="40"/>
        <v>0.55266882417966712</v>
      </c>
      <c r="AG118" s="52">
        <f>IF(I118="",VLOOKUP(H118,kokku!H:AT,26,FALSE),VLOOKUP(I118,kokku!I:AT,25,FALSE))</f>
        <v>19818367</v>
      </c>
      <c r="AH118" s="25">
        <f t="shared" si="51"/>
        <v>0.818364639976084</v>
      </c>
      <c r="AI118" s="49">
        <f>IF(I118="",VLOOKUP(H118,kokku!H:AT,28,FALSE),VLOOKUP(I118,kokku!I:AT,27,FALSE))</f>
        <v>19818367</v>
      </c>
      <c r="AJ118" s="20">
        <f t="shared" si="41"/>
        <v>0.73966866205587067</v>
      </c>
      <c r="AK118" s="52">
        <f>IF(I118="",VLOOKUP(H118,kokku!H:AT,30,FALSE),VLOOKUP(I118,kokku!I:AT,29,FALSE))</f>
        <v>19897789</v>
      </c>
      <c r="AL118" s="25">
        <f t="shared" si="52"/>
        <v>1.0061138787047295</v>
      </c>
      <c r="AM118" s="55">
        <f>IF(I118="",VLOOKUP(H118,kokku!H:AT,32,FALSE),VLOOKUP(I118,kokku!I:AT,31,FALSE))</f>
        <v>19897789.379999999</v>
      </c>
      <c r="AN118" s="20">
        <f t="shared" si="42"/>
        <v>0.92741790437007576</v>
      </c>
      <c r="AO118" s="52">
        <f>IF(I118="",VLOOKUP(H118,kokku!H:AT,34,FALSE),VLOOKUP(I118,kokku!I:AT,33,FALSE))</f>
        <v>7959116</v>
      </c>
      <c r="AP118" s="20">
        <f t="shared" si="43"/>
        <v>1.0025176036358074</v>
      </c>
      <c r="AQ118" s="29">
        <f t="shared" si="53"/>
        <v>-647952.92520000041</v>
      </c>
      <c r="AR118" s="22">
        <f t="shared" si="54"/>
        <v>-266817.30519999936</v>
      </c>
      <c r="AS118" s="149" t="str">
        <f>IF(I118="",VLOOKUP(H118,kokku!H:AT,38,FALSE),VLOOKUP(I118,kokku!I:AT,37,FALSE))</f>
        <v>Sisaldab lisaks potentsiaalseid IT investeeringuid seoses uue rahastusperioodi käivitamisega aastatel 2028-2029</v>
      </c>
      <c r="AT118" s="150" t="str">
        <f>IF(I118="",VLOOKUP(H118,kokku!H:AT,39,FALSE),VLOOKUP(I118,kokku!I:AT,38,FALSE))</f>
        <v>Seoses REARM muudatustega fondide vahel väheneb TA maht 884 083 euro võrra (08.08.25 seisuga)</v>
      </c>
    </row>
    <row r="119" spans="1:46" ht="13.5" x14ac:dyDescent="0.25">
      <c r="A119" s="23" t="s">
        <v>35</v>
      </c>
      <c r="B119" s="23" t="s">
        <v>359</v>
      </c>
      <c r="C119" s="23" t="s">
        <v>360</v>
      </c>
      <c r="D119" s="23" t="s">
        <v>361</v>
      </c>
      <c r="E119" s="23" t="s">
        <v>360</v>
      </c>
      <c r="F119" s="23" t="s">
        <v>362</v>
      </c>
      <c r="G119" s="23" t="s">
        <v>360</v>
      </c>
      <c r="H119" s="35" t="s">
        <v>360</v>
      </c>
      <c r="I119" s="35" t="s">
        <v>369</v>
      </c>
      <c r="J119" s="24">
        <f>IF(I119="",VLOOKUP(H119,kokku!H:AT,3,FALSE),VLOOKUP(I119,kokku!I:AT,2,FALSE))</f>
        <v>624485</v>
      </c>
      <c r="K119" s="24">
        <v>234237</v>
      </c>
      <c r="L119" s="25">
        <f t="shared" si="45"/>
        <v>0.37508827273673506</v>
      </c>
      <c r="M119" s="24">
        <v>6547</v>
      </c>
      <c r="N119" s="25">
        <f t="shared" si="46"/>
        <v>1.0483838683074854E-2</v>
      </c>
      <c r="O119" s="26"/>
      <c r="P119" s="203">
        <f>IF(I119="",VLOOKUP(H119,kokku!H:AT,9,FALSE),VLOOKUP(I119,kokku!I:AT,8,FALSE))</f>
        <v>0</v>
      </c>
      <c r="Q119" s="37">
        <f t="shared" si="47"/>
        <v>0.37508827273673506</v>
      </c>
      <c r="R119" s="38">
        <v>76025</v>
      </c>
      <c r="S119" s="50">
        <f>IF(I119="",VLOOKUP(H119,kokku!H:AT,12,FALSE),VLOOKUP(I119,kokku!I:AT,11,FALSE))</f>
        <v>76025</v>
      </c>
      <c r="T119" s="20">
        <f t="shared" si="37"/>
        <v>0.1322241527018263</v>
      </c>
      <c r="U119" s="53">
        <f>IF(I119="",VLOOKUP(H119,kokku!H:AT,14,FALSE),VLOOKUP(I119,kokku!I:AT,13,FALSE))</f>
        <v>83751</v>
      </c>
      <c r="V119" s="39">
        <f t="shared" si="48"/>
        <v>0.50920038111403798</v>
      </c>
      <c r="W119" s="74">
        <f>IF(I119="",VLOOKUP(H119,kokku!H:AT,16,FALSE),VLOOKUP(I119,kokku!I:AT,15,FALSE))</f>
        <v>41875</v>
      </c>
      <c r="X119" s="20">
        <f t="shared" si="38"/>
        <v>0.19927940623073412</v>
      </c>
      <c r="Y119" s="77">
        <f>IF(I119="",VLOOKUP(H119,kokku!H:AT,18,FALSE),VLOOKUP(I119,kokku!I:AT,17,FALSE))</f>
        <v>0</v>
      </c>
      <c r="Z119" s="39">
        <f t="shared" si="49"/>
        <v>0.50920038111403798</v>
      </c>
      <c r="AA119" s="50">
        <f>IF(I119="",VLOOKUP(H119,kokku!H:AT,20,FALSE),VLOOKUP(I119,kokku!I:AT,19,FALSE))</f>
        <v>41875</v>
      </c>
      <c r="AB119" s="20">
        <f t="shared" si="39"/>
        <v>0.26633465975964193</v>
      </c>
      <c r="AC119" s="53">
        <f>IF(I119="",VLOOKUP(H119,kokku!H:AT,22,FALSE),VLOOKUP(I119,kokku!I:AT,21,FALSE))</f>
        <v>86263</v>
      </c>
      <c r="AD119" s="39">
        <f t="shared" si="50"/>
        <v>0.64733500404333166</v>
      </c>
      <c r="AE119" s="50">
        <f>IF(I119="",VLOOKUP(H119,kokku!H:AT,24,FALSE),VLOOKUP(I119,kokku!I:AT,23,FALSE))</f>
        <v>86263</v>
      </c>
      <c r="AF119" s="20">
        <f t="shared" si="40"/>
        <v>0.40446928268893567</v>
      </c>
      <c r="AG119" s="53">
        <f>IF(I119="",VLOOKUP(H119,kokku!H:AT,26,FALSE),VLOOKUP(I119,kokku!I:AT,25,FALSE))</f>
        <v>88851</v>
      </c>
      <c r="AH119" s="39">
        <f t="shared" si="51"/>
        <v>0.78961384180564786</v>
      </c>
      <c r="AI119" s="50">
        <f>IF(I119="",VLOOKUP(H119,kokku!H:AT,28,FALSE),VLOOKUP(I119,kokku!I:AT,27,FALSE))</f>
        <v>88851</v>
      </c>
      <c r="AJ119" s="20">
        <f t="shared" si="41"/>
        <v>0.54674812045125187</v>
      </c>
      <c r="AK119" s="53">
        <f>IF(I119="",VLOOKUP(H119,kokku!H:AT,30,FALSE),VLOOKUP(I119,kokku!I:AT,29,FALSE))</f>
        <v>91517</v>
      </c>
      <c r="AL119" s="39">
        <f t="shared" si="52"/>
        <v>0.93616179732099247</v>
      </c>
      <c r="AM119" s="56">
        <f>IF(I119="",VLOOKUP(H119,kokku!H:AT,32,FALSE),VLOOKUP(I119,kokku!I:AT,31,FALSE))</f>
        <v>91516.55</v>
      </c>
      <c r="AN119" s="20">
        <f t="shared" si="42"/>
        <v>0.69329535537282716</v>
      </c>
      <c r="AO119" s="53">
        <f>IF(I119="",VLOOKUP(H119,kokku!H:AT,34,FALSE),VLOOKUP(I119,kokku!I:AT,33,FALSE))</f>
        <v>18303</v>
      </c>
      <c r="AP119" s="20">
        <f t="shared" si="43"/>
        <v>0.72260430594810121</v>
      </c>
      <c r="AQ119" s="40">
        <f t="shared" si="53"/>
        <v>39866</v>
      </c>
      <c r="AR119" s="22">
        <f t="shared" si="54"/>
        <v>173229.45</v>
      </c>
      <c r="AS119" s="149">
        <f>IF(I119="",VLOOKUP(H119,kokku!H:AT,38,FALSE),VLOOKUP(I119,kokku!I:AT,37,FALSE))</f>
        <v>0</v>
      </c>
      <c r="AT119" s="150">
        <f>IF(I119="",VLOOKUP(H119,kokku!H:AT,39,FALSE),VLOOKUP(I119,kokku!I:AT,38,FALSE))</f>
        <v>0</v>
      </c>
    </row>
    <row r="120" spans="1:46" ht="27" x14ac:dyDescent="0.25">
      <c r="A120" s="36" t="s">
        <v>35</v>
      </c>
      <c r="B120" s="36" t="s">
        <v>36</v>
      </c>
      <c r="C120" s="36"/>
      <c r="D120" s="36" t="s">
        <v>38</v>
      </c>
      <c r="E120" s="36" t="s">
        <v>39</v>
      </c>
      <c r="F120" s="36" t="s">
        <v>96</v>
      </c>
      <c r="G120" s="36" t="s">
        <v>97</v>
      </c>
      <c r="H120" s="36" t="s">
        <v>98</v>
      </c>
      <c r="I120" s="36"/>
      <c r="J120" s="70">
        <f>IF(I120="",VLOOKUP(H120,kokku!H:AT,3,FALSE),VLOOKUP(I120,kokku!I:AT,2,FALSE))</f>
        <v>14900000</v>
      </c>
      <c r="K120" s="24"/>
      <c r="L120" s="25">
        <f t="shared" si="45"/>
        <v>0</v>
      </c>
      <c r="M120" s="24"/>
      <c r="N120" s="25">
        <f t="shared" si="46"/>
        <v>0</v>
      </c>
      <c r="O120" s="164"/>
      <c r="P120" s="72">
        <f>IF(I120="",VLOOKUP(H120,kokku!H:AT,9,FALSE),VLOOKUP(I120,kokku!I:AT,8,FALSE))</f>
        <v>0</v>
      </c>
      <c r="Q120" s="37">
        <f t="shared" si="47"/>
        <v>0</v>
      </c>
      <c r="R120" s="42"/>
      <c r="S120" s="41">
        <f>IF(I120="",VLOOKUP(H120,kokku!H:AT,12,FALSE),VLOOKUP(I120,kokku!I:AT,11,FALSE))</f>
        <v>0</v>
      </c>
      <c r="T120" s="20">
        <f t="shared" si="37"/>
        <v>0</v>
      </c>
      <c r="U120" s="41">
        <f>IF(I120="",VLOOKUP(H120,kokku!H:AT,14,FALSE),VLOOKUP(I120,kokku!I:AT,13,FALSE))</f>
        <v>0</v>
      </c>
      <c r="V120" s="39">
        <f t="shared" si="48"/>
        <v>0</v>
      </c>
      <c r="W120" s="75">
        <f>IF(I120="",VLOOKUP(H120,kokku!H:AT,16,FALSE),VLOOKUP(I120,kokku!I:AT,15,FALSE))</f>
        <v>0</v>
      </c>
      <c r="X120" s="20">
        <f t="shared" si="38"/>
        <v>0</v>
      </c>
      <c r="Y120" s="72">
        <f>IF(I120="",VLOOKUP(H120,kokku!H:AT,18,FALSE),VLOOKUP(I120,kokku!I:AT,17,FALSE))</f>
        <v>14900000</v>
      </c>
      <c r="Z120" s="39">
        <f t="shared" si="49"/>
        <v>1</v>
      </c>
      <c r="AA120" s="41">
        <f>IF(I120="",VLOOKUP(H120,kokku!H:AT,20,FALSE),VLOOKUP(I120,kokku!I:AT,19,FALSE))</f>
        <v>0</v>
      </c>
      <c r="AB120" s="20">
        <f t="shared" si="39"/>
        <v>0</v>
      </c>
      <c r="AC120" s="41">
        <f>IF(I120="",VLOOKUP(H120,kokku!H:AT,22,FALSE),VLOOKUP(I120,kokku!I:AT,21,FALSE))</f>
        <v>0</v>
      </c>
      <c r="AD120" s="39">
        <f t="shared" si="50"/>
        <v>1</v>
      </c>
      <c r="AE120" s="41">
        <f>IF(I120="",VLOOKUP(H120,kokku!H:AT,24,FALSE),VLOOKUP(I120,kokku!I:AT,23,FALSE))</f>
        <v>4966667</v>
      </c>
      <c r="AF120" s="20">
        <f t="shared" si="40"/>
        <v>0.33333335570469796</v>
      </c>
      <c r="AG120" s="41">
        <f>IF(I120="",VLOOKUP(H120,kokku!H:AT,26,FALSE),VLOOKUP(I120,kokku!I:AT,25,FALSE))</f>
        <v>0</v>
      </c>
      <c r="AH120" s="39">
        <f t="shared" si="51"/>
        <v>1</v>
      </c>
      <c r="AI120" s="41">
        <f>IF(I120="",VLOOKUP(H120,kokku!H:AT,28,FALSE),VLOOKUP(I120,kokku!I:AT,27,FALSE))</f>
        <v>4966667</v>
      </c>
      <c r="AJ120" s="20">
        <f t="shared" si="41"/>
        <v>0.66666671140939593</v>
      </c>
      <c r="AK120" s="41">
        <f>IF(I120="",VLOOKUP(H120,kokku!H:AT,30,FALSE),VLOOKUP(I120,kokku!I:AT,29,FALSE))</f>
        <v>0</v>
      </c>
      <c r="AL120" s="39">
        <f t="shared" si="52"/>
        <v>1</v>
      </c>
      <c r="AM120" s="57">
        <f>IF(I120="",VLOOKUP(H120,kokku!H:AT,32,FALSE),VLOOKUP(I120,kokku!I:AT,31,FALSE))</f>
        <v>4966666</v>
      </c>
      <c r="AN120" s="20">
        <f t="shared" si="42"/>
        <v>1</v>
      </c>
      <c r="AO120" s="41">
        <f>IF(I120="",VLOOKUP(H120,kokku!H:AT,34,FALSE),VLOOKUP(I120,kokku!I:AT,33,FALSE))</f>
        <v>0</v>
      </c>
      <c r="AP120" s="20">
        <f t="shared" si="43"/>
        <v>1</v>
      </c>
      <c r="AQ120" s="40">
        <f t="shared" ref="AQ120:AQ124" si="55">J120-K120-P120-U120-Y120-AC120-AG120-AK120</f>
        <v>0</v>
      </c>
      <c r="AR120" s="22">
        <f t="shared" si="54"/>
        <v>0</v>
      </c>
      <c r="AS120" s="149" t="str">
        <f>IF(I120="",VLOOKUP(H120,kokku!H:AT,38,FALSE),VLOOKUP(I120,kokku!I:AT,37,FALSE))</f>
        <v>Meetme eelarvesse suunati 14,9 mln meetme 1.1.2 eelarvest</v>
      </c>
      <c r="AT120" s="150">
        <f>IF(I120="",VLOOKUP(H120,kokku!H:AT,39,FALSE),VLOOKUP(I120,kokku!I:AT,38,FALSE))</f>
        <v>0</v>
      </c>
    </row>
    <row r="121" spans="1:46" ht="13.5" x14ac:dyDescent="0.25">
      <c r="A121" s="45" t="s">
        <v>139</v>
      </c>
      <c r="B121" s="45" t="s">
        <v>262</v>
      </c>
      <c r="C121" s="45"/>
      <c r="D121" s="45" t="s">
        <v>38</v>
      </c>
      <c r="E121" s="45" t="s">
        <v>39</v>
      </c>
      <c r="F121" s="45" t="s">
        <v>96</v>
      </c>
      <c r="G121" s="45" t="s">
        <v>97</v>
      </c>
      <c r="H121" s="45" t="s">
        <v>322</v>
      </c>
      <c r="I121" s="45"/>
      <c r="J121" s="71">
        <f>IF(I121="",VLOOKUP(H121,kokku!H:AT,3,FALSE),VLOOKUP(I121,kokku!I:AT,2,FALSE))</f>
        <v>23800000</v>
      </c>
      <c r="K121" s="24"/>
      <c r="L121" s="25">
        <f t="shared" si="45"/>
        <v>0</v>
      </c>
      <c r="M121" s="24"/>
      <c r="N121" s="25">
        <f t="shared" si="46"/>
        <v>0</v>
      </c>
      <c r="O121" s="164"/>
      <c r="P121" s="73">
        <f>IF(I121="",VLOOKUP(H121,kokku!H:AT,9,FALSE),VLOOKUP(I121,kokku!I:AT,8,FALSE))</f>
        <v>0</v>
      </c>
      <c r="Q121" s="37">
        <f t="shared" si="47"/>
        <v>0</v>
      </c>
      <c r="R121" s="47"/>
      <c r="S121" s="46">
        <f>IF(I121="",VLOOKUP(H121,kokku!H:AT,12,FALSE),VLOOKUP(I121,kokku!I:AT,11,FALSE))</f>
        <v>0</v>
      </c>
      <c r="T121" s="20">
        <f t="shared" si="37"/>
        <v>0</v>
      </c>
      <c r="U121" s="46">
        <f>IF(I121="",VLOOKUP(H121,kokku!H:AT,14,FALSE),VLOOKUP(I121,kokku!I:AT,13,FALSE))</f>
        <v>1200000</v>
      </c>
      <c r="V121" s="39">
        <f t="shared" si="48"/>
        <v>5.0420168067226892E-2</v>
      </c>
      <c r="W121" s="76">
        <f>IF(I121="",VLOOKUP(H121,kokku!H:AT,16,FALSE),VLOOKUP(I121,kokku!I:AT,15,FALSE))</f>
        <v>200000</v>
      </c>
      <c r="X121" s="20">
        <f t="shared" si="38"/>
        <v>8.4033613445378148E-3</v>
      </c>
      <c r="Y121" s="73">
        <f>IF(I121="",VLOOKUP(H121,kokku!H:AT,18,FALSE),VLOOKUP(I121,kokku!I:AT,17,FALSE))</f>
        <v>1800000</v>
      </c>
      <c r="Z121" s="39">
        <f t="shared" si="49"/>
        <v>0.12605042016806722</v>
      </c>
      <c r="AA121" s="46">
        <f>IF(I121="",VLOOKUP(H121,kokku!H:AT,20,FALSE),VLOOKUP(I121,kokku!I:AT,19,FALSE))</f>
        <v>650000</v>
      </c>
      <c r="AB121" s="20">
        <f t="shared" si="39"/>
        <v>3.5714285714285712E-2</v>
      </c>
      <c r="AC121" s="46">
        <f>IF(I121="",VLOOKUP(H121,kokku!H:AT,22,FALSE),VLOOKUP(I121,kokku!I:AT,21,FALSE))</f>
        <v>9000000</v>
      </c>
      <c r="AD121" s="39">
        <f t="shared" si="50"/>
        <v>0.50420168067226889</v>
      </c>
      <c r="AE121" s="46">
        <f>IF(I121="",VLOOKUP(H121,kokku!H:AT,24,FALSE),VLOOKUP(I121,kokku!I:AT,23,FALSE))</f>
        <v>4800000</v>
      </c>
      <c r="AF121" s="20">
        <f t="shared" si="40"/>
        <v>0.23739495798319327</v>
      </c>
      <c r="AG121" s="46">
        <f>IF(I121="",VLOOKUP(H121,kokku!H:AT,26,FALSE),VLOOKUP(I121,kokku!I:AT,25,FALSE))</f>
        <v>9400000</v>
      </c>
      <c r="AH121" s="39">
        <f t="shared" si="51"/>
        <v>0.89915966386554624</v>
      </c>
      <c r="AI121" s="46">
        <f>IF(I121="",VLOOKUP(H121,kokku!H:AT,28,FALSE),VLOOKUP(I121,kokku!I:AT,27,FALSE))</f>
        <v>7200000</v>
      </c>
      <c r="AJ121" s="20">
        <f t="shared" si="41"/>
        <v>0.53991596638655459</v>
      </c>
      <c r="AK121" s="46">
        <f>IF(I121="",VLOOKUP(H121,kokku!H:AT,30,FALSE),VLOOKUP(I121,kokku!I:AT,29,FALSE))</f>
        <v>2400000</v>
      </c>
      <c r="AL121" s="39">
        <f t="shared" si="52"/>
        <v>1</v>
      </c>
      <c r="AM121" s="58">
        <f>IF(I121="",VLOOKUP(H121,kokku!H:AT,32,FALSE),VLOOKUP(I121,kokku!I:AT,31,FALSE))</f>
        <v>9000000</v>
      </c>
      <c r="AN121" s="20">
        <f t="shared" si="42"/>
        <v>0.91806722689075626</v>
      </c>
      <c r="AO121" s="46">
        <f>IF(I121="",VLOOKUP(H121,kokku!H:AT,34,FALSE),VLOOKUP(I121,kokku!I:AT,33,FALSE))</f>
        <v>1950000</v>
      </c>
      <c r="AP121" s="20">
        <f t="shared" si="43"/>
        <v>1</v>
      </c>
      <c r="AQ121" s="40">
        <f t="shared" si="55"/>
        <v>0</v>
      </c>
      <c r="AR121" s="22">
        <f t="shared" si="54"/>
        <v>0</v>
      </c>
      <c r="AS121" s="149">
        <f>IF(I121="",VLOOKUP(H121,kokku!H:AT,38,FALSE),VLOOKUP(I121,kokku!I:AT,37,FALSE))</f>
        <v>0</v>
      </c>
      <c r="AT121" s="150">
        <f>IF(I121="",VLOOKUP(H121,kokku!H:AT,39,FALSE),VLOOKUP(I121,kokku!I:AT,38,FALSE))</f>
        <v>0</v>
      </c>
    </row>
    <row r="122" spans="1:46" ht="27" x14ac:dyDescent="0.25">
      <c r="A122" s="36"/>
      <c r="B122" s="36" t="s">
        <v>132</v>
      </c>
      <c r="C122" s="36"/>
      <c r="D122" s="45" t="s">
        <v>38</v>
      </c>
      <c r="E122" s="45" t="s">
        <v>39</v>
      </c>
      <c r="F122" s="45" t="s">
        <v>96</v>
      </c>
      <c r="G122" s="45" t="s">
        <v>97</v>
      </c>
      <c r="H122" s="36" t="s">
        <v>133</v>
      </c>
      <c r="I122" s="36"/>
      <c r="J122" s="70">
        <f>IF(I122="",VLOOKUP(H122,kokku!H:AT,3,FALSE),VLOOKUP(I122,kokku!I:AT,2,FALSE))</f>
        <v>52000000</v>
      </c>
      <c r="K122" s="24"/>
      <c r="L122" s="25">
        <f t="shared" si="45"/>
        <v>0</v>
      </c>
      <c r="M122" s="24"/>
      <c r="N122" s="25">
        <f t="shared" si="46"/>
        <v>0</v>
      </c>
      <c r="O122" s="164"/>
      <c r="P122" s="72">
        <f>IF(I122="",VLOOKUP(H122,kokku!H:AT,9,FALSE),VLOOKUP(I122,kokku!I:AT,8,FALSE))</f>
        <v>0</v>
      </c>
      <c r="Q122" s="37">
        <f t="shared" si="47"/>
        <v>0</v>
      </c>
      <c r="R122" s="42"/>
      <c r="S122" s="41">
        <f>IF(I122="",VLOOKUP(H122,kokku!H:AT,12,FALSE),VLOOKUP(I122,kokku!I:AT,11,FALSE))</f>
        <v>0</v>
      </c>
      <c r="T122" s="20">
        <f t="shared" si="37"/>
        <v>0</v>
      </c>
      <c r="U122" s="41">
        <f>IF(I122="",VLOOKUP(H122,kokku!H:AT,14,FALSE),VLOOKUP(I122,kokku!I:AT,13,FALSE))</f>
        <v>52000000</v>
      </c>
      <c r="V122" s="39">
        <f t="shared" si="48"/>
        <v>1</v>
      </c>
      <c r="W122" s="75">
        <f>IF(I122="",VLOOKUP(H122,kokku!H:AT,16,FALSE),VLOOKUP(I122,kokku!I:AT,15,FALSE))</f>
        <v>7800000</v>
      </c>
      <c r="X122" s="20">
        <f t="shared" si="38"/>
        <v>0.15</v>
      </c>
      <c r="Y122" s="72">
        <f>IF(I122="",VLOOKUP(H122,kokku!H:AT,18,FALSE),VLOOKUP(I122,kokku!I:AT,17,FALSE))</f>
        <v>0</v>
      </c>
      <c r="Z122" s="39">
        <f t="shared" si="49"/>
        <v>1</v>
      </c>
      <c r="AA122" s="41">
        <f>IF(I122="",VLOOKUP(H122,kokku!H:AT,20,FALSE),VLOOKUP(I122,kokku!I:AT,19,FALSE))</f>
        <v>0</v>
      </c>
      <c r="AB122" s="20">
        <f t="shared" si="39"/>
        <v>0.15</v>
      </c>
      <c r="AC122" s="41">
        <f>IF(I122="",VLOOKUP(H122,kokku!H:AT,22,FALSE),VLOOKUP(I122,kokku!I:AT,21,FALSE))</f>
        <v>0</v>
      </c>
      <c r="AD122" s="39">
        <f t="shared" si="50"/>
        <v>1</v>
      </c>
      <c r="AE122" s="41">
        <f>IF(I122="",VLOOKUP(H122,kokku!H:AT,24,FALSE),VLOOKUP(I122,kokku!I:AT,23,FALSE))</f>
        <v>13000000</v>
      </c>
      <c r="AF122" s="20">
        <f t="shared" si="40"/>
        <v>0.4</v>
      </c>
      <c r="AG122" s="41">
        <f>IF(I122="",VLOOKUP(H122,kokku!H:AT,26,FALSE),VLOOKUP(I122,kokku!I:AT,25,FALSE))</f>
        <v>0</v>
      </c>
      <c r="AH122" s="39">
        <f t="shared" si="51"/>
        <v>1</v>
      </c>
      <c r="AI122" s="41">
        <f>IF(I122="",VLOOKUP(H122,kokku!H:AT,28,FALSE),VLOOKUP(I122,kokku!I:AT,27,FALSE))</f>
        <v>31200000</v>
      </c>
      <c r="AJ122" s="20">
        <f t="shared" si="41"/>
        <v>1</v>
      </c>
      <c r="AK122" s="41">
        <f>IF(I122="",VLOOKUP(H122,kokku!H:AT,30,FALSE),VLOOKUP(I122,kokku!I:AT,29,FALSE))</f>
        <v>0</v>
      </c>
      <c r="AL122" s="39">
        <f t="shared" si="52"/>
        <v>1</v>
      </c>
      <c r="AM122" s="57">
        <f>IF(I122="",VLOOKUP(H122,kokku!H:AT,32,FALSE),VLOOKUP(I122,kokku!I:AT,31,FALSE))</f>
        <v>0</v>
      </c>
      <c r="AN122" s="20">
        <f t="shared" si="42"/>
        <v>1</v>
      </c>
      <c r="AO122" s="41">
        <f>IF(I122="",VLOOKUP(H122,kokku!H:AT,34,FALSE),VLOOKUP(I122,kokku!I:AT,33,FALSE))</f>
        <v>0</v>
      </c>
      <c r="AP122" s="20">
        <f t="shared" si="43"/>
        <v>1</v>
      </c>
      <c r="AQ122" s="40">
        <f t="shared" si="55"/>
        <v>0</v>
      </c>
      <c r="AR122" s="22">
        <f t="shared" si="54"/>
        <v>0</v>
      </c>
      <c r="AS122" s="149" t="str">
        <f>IF(I122="",VLOOKUP(H122,kokku!H:AT,38,FALSE),VLOOKUP(I122,kokku!I:AT,37,FALSE))</f>
        <v>Tegu on FNLC rakendusskeemiga, konkreetsed väljamaksed on veel kokkuleppimata</v>
      </c>
      <c r="AT122" s="150">
        <f>IF(I122="",VLOOKUP(H122,kokku!H:AT,39,FALSE),VLOOKUP(I122,kokku!I:AT,38,FALSE))</f>
        <v>0</v>
      </c>
    </row>
    <row r="123" spans="1:46" ht="108" x14ac:dyDescent="0.25">
      <c r="A123" s="36" t="s">
        <v>35</v>
      </c>
      <c r="B123" s="36" t="s">
        <v>140</v>
      </c>
      <c r="C123" s="36"/>
      <c r="D123" s="242" t="s">
        <v>10099</v>
      </c>
      <c r="E123" s="36" t="s">
        <v>135</v>
      </c>
      <c r="F123" s="45" t="s">
        <v>136</v>
      </c>
      <c r="G123" s="36" t="s">
        <v>137</v>
      </c>
      <c r="H123" s="36" t="s">
        <v>233</v>
      </c>
      <c r="I123" s="36"/>
      <c r="J123" s="70">
        <f>IF(I123="",VLOOKUP(H123,kokku!H:AT,3,FALSE),VLOOKUP(I123,kokku!I:AT,2,FALSE))</f>
        <v>85779273</v>
      </c>
      <c r="K123" s="24"/>
      <c r="L123" s="25">
        <f t="shared" si="45"/>
        <v>0</v>
      </c>
      <c r="M123" s="24"/>
      <c r="N123" s="25">
        <f t="shared" si="46"/>
        <v>0</v>
      </c>
      <c r="O123" s="164"/>
      <c r="P123" s="72">
        <f>IF(I123="",VLOOKUP(H123,kokku!H:AT,9,FALSE),VLOOKUP(I123,kokku!I:AT,8,FALSE))</f>
        <v>0</v>
      </c>
      <c r="Q123" s="37">
        <f t="shared" si="47"/>
        <v>0</v>
      </c>
      <c r="R123" s="42"/>
      <c r="S123" s="41">
        <f>IF(I123="",VLOOKUP(H123,kokku!H:AT,12,FALSE),VLOOKUP(I123,kokku!I:AT,11,FALSE))</f>
        <v>0</v>
      </c>
      <c r="T123" s="20">
        <f t="shared" si="37"/>
        <v>0</v>
      </c>
      <c r="U123" s="41">
        <f>IF(I123="",VLOOKUP(H123,kokku!H:AT,14,FALSE),VLOOKUP(I123,kokku!I:AT,13,FALSE))</f>
        <v>37580000</v>
      </c>
      <c r="V123" s="39">
        <f t="shared" si="48"/>
        <v>0.43810117159654638</v>
      </c>
      <c r="W123" s="75">
        <f>IF(I123="",VLOOKUP(H123,kokku!H:AT,16,FALSE),VLOOKUP(I123,kokku!I:AT,15,FALSE))</f>
        <v>0</v>
      </c>
      <c r="X123" s="20">
        <f t="shared" si="38"/>
        <v>0</v>
      </c>
      <c r="Y123" s="72">
        <f>IF(I123="",VLOOKUP(H123,kokku!H:AT,18,FALSE),VLOOKUP(I123,kokku!I:AT,17,FALSE))</f>
        <v>45480000</v>
      </c>
      <c r="Z123" s="39">
        <f t="shared" si="49"/>
        <v>0.96829918341695431</v>
      </c>
      <c r="AA123" s="41">
        <f>IF(I123="",VLOOKUP(H123,kokku!H:AT,20,FALSE),VLOOKUP(I123,kokku!I:AT,19,FALSE))</f>
        <v>21060000</v>
      </c>
      <c r="AB123" s="20">
        <f t="shared" si="39"/>
        <v>0.24551385507778783</v>
      </c>
      <c r="AC123" s="41">
        <f>IF(I123="",VLOOKUP(H123,kokku!H:AT,22,FALSE),VLOOKUP(I123,kokku!I:AT,21,FALSE))</f>
        <v>1740000</v>
      </c>
      <c r="AD123" s="39">
        <f t="shared" si="50"/>
        <v>0.98858380392195677</v>
      </c>
      <c r="AE123" s="41">
        <f>IF(I123="",VLOOKUP(H123,kokku!H:AT,24,FALSE),VLOOKUP(I123,kokku!I:AT,23,FALSE))</f>
        <v>40740000</v>
      </c>
      <c r="AF123" s="20">
        <f t="shared" si="40"/>
        <v>0.72045376276387885</v>
      </c>
      <c r="AG123" s="41">
        <f>IF(I123="",VLOOKUP(H123,kokku!H:AT,26,FALSE),VLOOKUP(I123,kokku!I:AT,25,FALSE))</f>
        <v>0</v>
      </c>
      <c r="AH123" s="39">
        <f t="shared" si="51"/>
        <v>0.98858380392195677</v>
      </c>
      <c r="AI123" s="41">
        <f>IF(I123="",VLOOKUP(H123,kokku!H:AT,28,FALSE),VLOOKUP(I123,kokku!I:AT,27,FALSE))</f>
        <v>23979273</v>
      </c>
      <c r="AJ123" s="20">
        <f t="shared" si="41"/>
        <v>1</v>
      </c>
      <c r="AK123" s="41">
        <f>IF(I123="",VLOOKUP(H123,kokku!H:AT,30,FALSE),VLOOKUP(I123,kokku!I:AT,29,FALSE))</f>
        <v>0</v>
      </c>
      <c r="AL123" s="39">
        <f t="shared" si="52"/>
        <v>0.98858380392195677</v>
      </c>
      <c r="AM123" s="57">
        <f>IF(I123="",VLOOKUP(H123,kokku!H:AT,32,FALSE),VLOOKUP(I123,kokku!I:AT,31,FALSE))</f>
        <v>0</v>
      </c>
      <c r="AN123" s="20">
        <f t="shared" si="42"/>
        <v>1</v>
      </c>
      <c r="AO123" s="41">
        <f>IF(I123="",VLOOKUP(H123,kokku!H:AT,34,FALSE),VLOOKUP(I123,kokku!I:AT,33,FALSE))</f>
        <v>0</v>
      </c>
      <c r="AP123" s="20">
        <f t="shared" si="43"/>
        <v>1</v>
      </c>
      <c r="AQ123" s="40">
        <f t="shared" si="55"/>
        <v>979273</v>
      </c>
      <c r="AR123" s="22">
        <f t="shared" si="54"/>
        <v>0</v>
      </c>
      <c r="AS123" s="149" t="str">
        <f>IF(I123="",VLOOKUP(H123,kokku!H:AT,38,FALSE),VLOOKUP(I123,kokku!I:AT,37,FALSE))</f>
        <v xml:space="preserve">Meetme raames on plaanis rekonstrueerida 2 teelõiku Tallinn-Pärnu maanteel, 1 teelõik Tallinn-Tartu maanteel ja Alustada Rail Baltica Soodevahe rongide hoolduskeskuse ehitust. Rakenduskava muutmise järgselt saame siia reale lisada täiendavaid vahendite meetme tegevuse ridadelt 3.1.1 ja 3.1.2
</v>
      </c>
      <c r="AT123" s="150">
        <f>IF(I123="",VLOOKUP(H123,kokku!H:AT,39,FALSE),VLOOKUP(I123,kokku!I:AT,38,FALSE))</f>
        <v>0</v>
      </c>
    </row>
    <row r="124" spans="1:46" ht="27.75" thickBot="1" x14ac:dyDescent="0.3">
      <c r="A124" s="138"/>
      <c r="B124" s="138" t="s">
        <v>132</v>
      </c>
      <c r="C124" s="138"/>
      <c r="D124" s="243" t="s">
        <v>10099</v>
      </c>
      <c r="E124" s="138" t="s">
        <v>135</v>
      </c>
      <c r="F124" s="138" t="s">
        <v>136</v>
      </c>
      <c r="G124" s="138" t="s">
        <v>137</v>
      </c>
      <c r="H124" s="138" t="s">
        <v>138</v>
      </c>
      <c r="I124" s="45"/>
      <c r="J124" s="71">
        <f>IF(I124="",VLOOKUP(H124,kokku!H:AT,3,FALSE),VLOOKUP(I124,kokku!I:AT,2,FALSE))</f>
        <v>19650000</v>
      </c>
      <c r="K124" s="224"/>
      <c r="L124" s="39">
        <f t="shared" si="45"/>
        <v>0</v>
      </c>
      <c r="M124" s="225"/>
      <c r="N124" s="39">
        <f t="shared" si="46"/>
        <v>0</v>
      </c>
      <c r="O124" s="217"/>
      <c r="P124" s="73">
        <f>IF(I124="",VLOOKUP(H124,kokku!H:AT,9,FALSE),VLOOKUP(I124,kokku!I:AT,8,FALSE))</f>
        <v>0</v>
      </c>
      <c r="Q124" s="218">
        <f t="shared" si="47"/>
        <v>0</v>
      </c>
      <c r="R124" s="47"/>
      <c r="S124" s="46">
        <f>IF(I124="",VLOOKUP(H124,kokku!H:AT,12,FALSE),VLOOKUP(I124,kokku!I:AT,11,FALSE))</f>
        <v>0</v>
      </c>
      <c r="T124" s="219">
        <f t="shared" si="37"/>
        <v>0</v>
      </c>
      <c r="U124" s="46">
        <f>IF(I124="",VLOOKUP(H124,kokku!H:AT,14,FALSE),VLOOKUP(I124,kokku!I:AT,13,FALSE))</f>
        <v>19650000</v>
      </c>
      <c r="V124" s="218">
        <f t="shared" si="48"/>
        <v>1</v>
      </c>
      <c r="W124" s="76">
        <f>IF(I124="",VLOOKUP(H124,kokku!H:AT,16,FALSE),VLOOKUP(I124,kokku!I:AT,15,FALSE))</f>
        <v>2940000</v>
      </c>
      <c r="X124" s="219">
        <f t="shared" si="38"/>
        <v>0.14961832061068703</v>
      </c>
      <c r="Y124" s="73">
        <f>IF(I124="",VLOOKUP(H124,kokku!H:AT,18,FALSE),VLOOKUP(I124,kokku!I:AT,17,FALSE))</f>
        <v>0</v>
      </c>
      <c r="Z124" s="220">
        <f t="shared" si="49"/>
        <v>1</v>
      </c>
      <c r="AA124" s="46">
        <f>IF(I124="",VLOOKUP(H124,kokku!H:AT,20,FALSE),VLOOKUP(I124,kokku!I:AT,19,FALSE))</f>
        <v>3930000</v>
      </c>
      <c r="AB124" s="219">
        <f t="shared" si="39"/>
        <v>0.34961832061068704</v>
      </c>
      <c r="AC124" s="46">
        <f>IF(I124="",VLOOKUP(H124,kokku!H:AT,22,FALSE),VLOOKUP(I124,kokku!I:AT,21,FALSE))</f>
        <v>0</v>
      </c>
      <c r="AD124" s="39">
        <f t="shared" si="50"/>
        <v>1</v>
      </c>
      <c r="AE124" s="46">
        <f>IF(I124="",VLOOKUP(H124,kokku!H:AT,24,FALSE),VLOOKUP(I124,kokku!I:AT,23,FALSE))</f>
        <v>9800000</v>
      </c>
      <c r="AF124" s="219">
        <f t="shared" si="40"/>
        <v>0.84834605597964374</v>
      </c>
      <c r="AG124" s="46">
        <f>IF(I124="",VLOOKUP(H124,kokku!H:AT,26,FALSE),VLOOKUP(I124,kokku!I:AT,25,FALSE))</f>
        <v>0</v>
      </c>
      <c r="AH124" s="39">
        <f t="shared" si="51"/>
        <v>1</v>
      </c>
      <c r="AI124" s="46">
        <f>IF(I124="",VLOOKUP(H124,kokku!H:AT,28,FALSE),VLOOKUP(I124,kokku!I:AT,27,FALSE))</f>
        <v>2980000</v>
      </c>
      <c r="AJ124" s="219">
        <f t="shared" si="41"/>
        <v>1</v>
      </c>
      <c r="AK124" s="46">
        <f>IF(I124="",VLOOKUP(H124,kokku!H:AT,30,FALSE),VLOOKUP(I124,kokku!I:AT,29,FALSE))</f>
        <v>0</v>
      </c>
      <c r="AL124" s="39">
        <f t="shared" si="52"/>
        <v>1</v>
      </c>
      <c r="AM124" s="58">
        <f>IF(I124="",VLOOKUP(H124,kokku!H:AT,32,FALSE),VLOOKUP(I124,kokku!I:AT,31,FALSE))</f>
        <v>0</v>
      </c>
      <c r="AN124" s="219">
        <f t="shared" si="42"/>
        <v>1</v>
      </c>
      <c r="AO124" s="46">
        <f>IF(I124="",VLOOKUP(H124,kokku!H:AT,34,FALSE),VLOOKUP(I124,kokku!I:AT,33,FALSE))</f>
        <v>0</v>
      </c>
      <c r="AP124" s="219">
        <f t="shared" si="43"/>
        <v>1</v>
      </c>
      <c r="AQ124" s="40">
        <f t="shared" si="55"/>
        <v>0</v>
      </c>
      <c r="AR124" s="241">
        <f t="shared" si="54"/>
        <v>0</v>
      </c>
      <c r="AS124" s="153" t="str">
        <f>IF(I124="",VLOOKUP(H124,kokku!H:AT,38,FALSE),VLOOKUP(I124,kokku!I:AT,37,FALSE))</f>
        <v>Tegu on FNLC rakendusskeemiga, konkreetsed väljamaksed on veel kokkuleppimata</v>
      </c>
      <c r="AT124" s="154">
        <f>IF(I124="",VLOOKUP(H124,kokku!H:AT,39,FALSE),VLOOKUP(I124,kokku!I:AT,38,FALSE))</f>
        <v>0</v>
      </c>
    </row>
    <row r="125" spans="1:46" ht="14.25" thickBot="1" x14ac:dyDescent="0.3">
      <c r="I125" s="226" t="s">
        <v>100</v>
      </c>
      <c r="J125" s="222">
        <f>SUM(J4:J124)</f>
        <v>3369336784.6584978</v>
      </c>
      <c r="K125" s="222">
        <f>SUM(K4:K124)</f>
        <v>2507672636</v>
      </c>
      <c r="L125" s="221">
        <f t="shared" si="45"/>
        <v>0.74426298000784963</v>
      </c>
      <c r="M125" s="222">
        <f>SUM(M4:M124)</f>
        <v>518746468</v>
      </c>
      <c r="N125" s="221">
        <f t="shared" si="46"/>
        <v>0.15396100216576539</v>
      </c>
      <c r="O125" s="222">
        <f>SUM(O4:O124)</f>
        <v>16192250</v>
      </c>
      <c r="P125" s="222">
        <f>SUM(P4:P124)</f>
        <v>209017518.59999999</v>
      </c>
      <c r="Q125" s="223">
        <f>IFERROR((K125+P125)/J125,"")</f>
        <v>0.80629819107719514</v>
      </c>
      <c r="R125" s="222">
        <f>SUM(R4:R124)</f>
        <v>257818161</v>
      </c>
      <c r="S125" s="222">
        <f>SUM(S4:S124)</f>
        <v>313278300.42000002</v>
      </c>
      <c r="T125" s="223">
        <f>IFERROR((M125+S125)/J125,"")</f>
        <v>0.24694022046369304</v>
      </c>
      <c r="U125" s="222">
        <f>SUM(U4:U124)</f>
        <v>283464369</v>
      </c>
      <c r="V125" s="223">
        <f>IFERROR((K125+P125+U125)/J125,"")</f>
        <v>0.89042880404847491</v>
      </c>
      <c r="W125" s="222">
        <f>SUM(W4:W124)</f>
        <v>248185953</v>
      </c>
      <c r="X125" s="223">
        <f>IFERROR((M125+S125+W125)/J125,"")</f>
        <v>0.32060040015545249</v>
      </c>
      <c r="Y125" s="222">
        <f>SUM(Y4:Y124)</f>
        <v>185615571.5</v>
      </c>
      <c r="Z125" s="223">
        <f>IFERROR((K125+P125+U125+Y125)/J125,"")</f>
        <v>0.9455184502794951</v>
      </c>
      <c r="AA125" s="222">
        <f>SUM(AA4:AA124)</f>
        <v>451594616.60000002</v>
      </c>
      <c r="AB125" s="223">
        <f>IFERROR((M125+S125+W125+AA125)/J125,"")</f>
        <v>0.45463111464390388</v>
      </c>
      <c r="AC125" s="222">
        <f>SUM(AC4:AC124)</f>
        <v>108437165.5</v>
      </c>
      <c r="AD125" s="223">
        <f>IFERROR((K125+P125+U125+Y125+AC125)/J125,"")</f>
        <v>0.97770198443783274</v>
      </c>
      <c r="AE125" s="222">
        <f>SUM(AE4:AE124)</f>
        <v>788004702</v>
      </c>
      <c r="AF125" s="223">
        <f>IFERROR((M125+W125+S125+AA125+AE125)/J125,"")</f>
        <v>0.68850642968750497</v>
      </c>
      <c r="AG125" s="222">
        <f>SUM(AG4:AG124)</f>
        <v>50505030</v>
      </c>
      <c r="AH125" s="223">
        <f>IFERROR((K125+P125+U125+Y125+AC125+AG125)/J125,"")</f>
        <v>0.99269159017566311</v>
      </c>
      <c r="AI125" s="222">
        <f>SUM(AI4:AI124)</f>
        <v>627573741</v>
      </c>
      <c r="AJ125" s="223">
        <f>IFERROR((M125+W125+S125+AA125+AE125+AI125)/J125,"")</f>
        <v>0.87476674769949858</v>
      </c>
      <c r="AK125" s="222">
        <f>SUM(AK4:AK124)</f>
        <v>27958344</v>
      </c>
      <c r="AL125" s="223">
        <f>IFERROR((K125+P125+U125+Y125+AC125+AG125+AK125)/J125,"")</f>
        <v>1.0009894677067255</v>
      </c>
      <c r="AM125" s="222">
        <f>SUM(AM4:AM124)</f>
        <v>374933039.26000005</v>
      </c>
      <c r="AN125" s="223">
        <f>IFERROR((M125+S125+W125+AA125+AE125+AI125+AM125)/J125,"")</f>
        <v>0.98604474192292313</v>
      </c>
      <c r="AO125" s="222">
        <f>SUM(AO4:AO124)</f>
        <v>50868971</v>
      </c>
      <c r="AP125" s="223">
        <f>IFERROR((M125+S125+W125+AA125+AE125+AI125+AM125+AO125)/J125,"")</f>
        <v>1.0011423632802241</v>
      </c>
      <c r="AQ125" s="222">
        <f>SUM(AQ4:AQ124)</f>
        <v>-3333849.9415023057</v>
      </c>
      <c r="AR125" s="222">
        <f>SUM(AR4:AR124)</f>
        <v>-3849006.6215023054</v>
      </c>
      <c r="AS125" s="13"/>
      <c r="AT125" s="13"/>
    </row>
    <row r="126" spans="1:46" ht="13.5" x14ac:dyDescent="0.25">
      <c r="L126" s="160"/>
      <c r="N126" s="160"/>
      <c r="O126" s="12"/>
      <c r="P126" s="12"/>
      <c r="Q126" s="107"/>
      <c r="R126" s="12"/>
      <c r="S126" s="12"/>
      <c r="T126" s="107"/>
      <c r="U126" s="12"/>
      <c r="V126" s="107"/>
      <c r="W126" s="12"/>
      <c r="X126" s="107"/>
      <c r="Y126" s="12"/>
      <c r="Z126" s="107"/>
      <c r="AA126" s="12"/>
      <c r="AB126" s="107"/>
      <c r="AC126" s="12"/>
      <c r="AD126" s="107"/>
      <c r="AE126" s="12"/>
      <c r="AF126" s="107"/>
      <c r="AG126" s="12"/>
      <c r="AH126" s="107"/>
      <c r="AI126" s="12"/>
      <c r="AJ126" s="107"/>
      <c r="AK126" s="12"/>
      <c r="AL126" s="107"/>
      <c r="AM126" s="106"/>
      <c r="AN126" s="107"/>
      <c r="AO126" s="12"/>
      <c r="AP126" s="107"/>
      <c r="AQ126" s="12"/>
      <c r="AR126" s="12"/>
      <c r="AS126" s="13"/>
      <c r="AT126" s="13"/>
    </row>
    <row r="127" spans="1:46" s="1" customFormat="1" x14ac:dyDescent="0.25">
      <c r="A127" s="155" t="s">
        <v>101</v>
      </c>
    </row>
    <row r="128" spans="1:46" s="1" customFormat="1" x14ac:dyDescent="0.25">
      <c r="J128" s="1">
        <f>SUBTOTAL(9,J33:J123)</f>
        <v>2660008785.6584978</v>
      </c>
    </row>
    <row r="129" spans="1:11" x14ac:dyDescent="0.25">
      <c r="A129" s="11" t="s">
        <v>102</v>
      </c>
      <c r="I129" s="246" t="s">
        <v>10100</v>
      </c>
      <c r="J129" s="245">
        <v>3369336785.2507997</v>
      </c>
    </row>
    <row r="130" spans="1:11" x14ac:dyDescent="0.25">
      <c r="A130" s="11" t="s">
        <v>103</v>
      </c>
      <c r="J130" s="245">
        <f>J129-J125</f>
        <v>0.59230184555053711</v>
      </c>
    </row>
    <row r="131" spans="1:11" x14ac:dyDescent="0.25">
      <c r="A131" s="11" t="s">
        <v>104</v>
      </c>
    </row>
    <row r="132" spans="1:11" x14ac:dyDescent="0.25">
      <c r="A132" s="11" t="s">
        <v>105</v>
      </c>
      <c r="I132" s="33"/>
      <c r="J132" s="34"/>
      <c r="K132" s="34"/>
    </row>
    <row r="133" spans="1:11" x14ac:dyDescent="0.25">
      <c r="A133" s="10" t="s">
        <v>106</v>
      </c>
      <c r="I133" s="33"/>
      <c r="J133" s="34"/>
    </row>
    <row r="134" spans="1:11" x14ac:dyDescent="0.25">
      <c r="A134" s="10" t="s">
        <v>107</v>
      </c>
    </row>
    <row r="135" spans="1:11" x14ac:dyDescent="0.25">
      <c r="A135" s="10" t="s">
        <v>108</v>
      </c>
    </row>
    <row r="136" spans="1:11" x14ac:dyDescent="0.25">
      <c r="A136" s="10" t="s">
        <v>109</v>
      </c>
    </row>
    <row r="137" spans="1:11" x14ac:dyDescent="0.25">
      <c r="A137" s="33"/>
    </row>
  </sheetData>
  <sheetProtection autoFilter="0"/>
  <autoFilter ref="A3:AT127" xr:uid="{49F3501F-46F9-479B-9CC3-F8474E238043}"/>
  <conditionalFormatting sqref="L125:L126">
    <cfRule type="cellIs" dxfId="0" priority="1" operator="greaterThan">
      <formula>1</formula>
    </cfRule>
  </conditionalFormatting>
  <pageMargins left="0.7" right="0.7" top="0.75" bottom="0.75" header="0.3" footer="0.3"/>
  <pageSetup paperSize="9" orientation="portrait" r:id="rId1"/>
  <customProperties>
    <customPr name="EpmWorksheetKeyString_GUID" r:id="rId2"/>
  </customPropertie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93F00-78F6-4BCF-A89F-FA8D8D01464E}">
  <dimension ref="A3:AB88"/>
  <sheetViews>
    <sheetView zoomScale="85" zoomScaleNormal="85" workbookViewId="0">
      <pane xSplit="6" ySplit="5" topLeftCell="G6" activePane="bottomRight" state="frozen"/>
      <selection pane="topRight" activeCell="G1" sqref="G1"/>
      <selection pane="bottomLeft" activeCell="A6" sqref="A6"/>
      <selection pane="bottomRight" activeCell="G6" sqref="G6"/>
    </sheetView>
  </sheetViews>
  <sheetFormatPr defaultColWidth="9.140625" defaultRowHeight="15" x14ac:dyDescent="0.25"/>
  <cols>
    <col min="1" max="1" width="6.7109375" style="1" customWidth="1"/>
    <col min="2" max="2" width="8.140625" style="1" customWidth="1"/>
    <col min="3" max="3" width="9.5703125" style="1" customWidth="1"/>
    <col min="4" max="4" width="6.7109375" style="1" customWidth="1"/>
    <col min="5" max="5" width="8.42578125" style="1" customWidth="1"/>
    <col min="6" max="6" width="8.7109375" style="1" customWidth="1"/>
    <col min="7" max="7" width="8.140625" style="1" customWidth="1"/>
    <col min="8" max="8" width="8.7109375" style="1" customWidth="1"/>
    <col min="9" max="9" width="6.7109375" style="1" customWidth="1"/>
    <col min="10" max="10" width="9" style="1" customWidth="1"/>
    <col min="11" max="11" width="9.140625" style="1" customWidth="1"/>
    <col min="12" max="12" width="13.140625" style="1" bestFit="1" customWidth="1"/>
    <col min="13" max="13" width="13" style="1" customWidth="1"/>
    <col min="14" max="14" width="10" style="1" customWidth="1"/>
    <col min="15" max="15" width="11.5703125" style="1" customWidth="1"/>
    <col min="16" max="16" width="12" style="1" customWidth="1"/>
    <col min="17" max="17" width="10.85546875" style="1" customWidth="1"/>
    <col min="18" max="18" width="11.85546875" style="1" customWidth="1"/>
    <col min="19" max="19" width="15" style="1" bestFit="1" customWidth="1"/>
    <col min="20" max="23" width="9.5703125" style="1" bestFit="1" customWidth="1"/>
    <col min="24" max="24" width="10.5703125" style="1" bestFit="1" customWidth="1"/>
    <col min="25" max="27" width="9.5703125" style="1" bestFit="1" customWidth="1"/>
    <col min="28" max="28" width="10.140625" style="1" bestFit="1" customWidth="1"/>
    <col min="29" max="16384" width="9.140625" style="1"/>
  </cols>
  <sheetData>
    <row r="3" spans="1:28" x14ac:dyDescent="0.25">
      <c r="A3" s="78" t="s">
        <v>10101</v>
      </c>
      <c r="B3" s="79"/>
      <c r="C3" s="79"/>
      <c r="D3" s="79"/>
      <c r="E3" s="79"/>
      <c r="F3" s="79"/>
      <c r="G3" s="79"/>
      <c r="H3" s="79"/>
      <c r="I3" s="79"/>
      <c r="J3" s="79"/>
      <c r="K3" s="79"/>
      <c r="L3" s="80"/>
      <c r="M3" s="80"/>
      <c r="N3" s="79"/>
      <c r="O3" s="79"/>
      <c r="P3" s="79"/>
      <c r="Q3" s="79"/>
      <c r="R3" s="79"/>
      <c r="S3" s="79"/>
      <c r="T3" s="81"/>
      <c r="U3" s="81"/>
      <c r="V3" s="81"/>
      <c r="W3" s="81"/>
      <c r="X3" s="81"/>
      <c r="Y3" s="81"/>
      <c r="Z3" s="81"/>
      <c r="AA3" s="81"/>
      <c r="AB3" s="81"/>
    </row>
    <row r="4" spans="1:28" x14ac:dyDescent="0.25">
      <c r="A4" s="257" t="s">
        <v>10102</v>
      </c>
      <c r="B4" s="257"/>
      <c r="C4" s="59"/>
      <c r="D4" s="258" t="s">
        <v>10103</v>
      </c>
      <c r="E4" s="259"/>
      <c r="F4" s="260"/>
      <c r="G4" s="260"/>
      <c r="H4" s="60"/>
      <c r="I4" s="60"/>
      <c r="J4" s="261" t="s">
        <v>10104</v>
      </c>
      <c r="K4" s="261"/>
      <c r="L4" s="262" t="s">
        <v>10105</v>
      </c>
      <c r="M4" s="263"/>
      <c r="N4" s="263"/>
      <c r="O4" s="263"/>
      <c r="P4" s="263"/>
      <c r="Q4" s="263"/>
      <c r="R4" s="263"/>
      <c r="S4" s="264"/>
      <c r="T4" s="68">
        <v>2022</v>
      </c>
      <c r="U4" s="68">
        <v>2023</v>
      </c>
      <c r="V4" s="68">
        <v>2024</v>
      </c>
      <c r="W4" s="68">
        <v>2025</v>
      </c>
      <c r="X4" s="69">
        <v>2026</v>
      </c>
      <c r="Y4" s="69">
        <v>2027</v>
      </c>
      <c r="Z4" s="69">
        <v>2028</v>
      </c>
      <c r="AA4" s="69">
        <v>2029</v>
      </c>
      <c r="AB4" s="61"/>
    </row>
    <row r="5" spans="1:28" ht="81" x14ac:dyDescent="0.25">
      <c r="A5" s="62" t="s">
        <v>10106</v>
      </c>
      <c r="B5" s="62" t="s">
        <v>10107</v>
      </c>
      <c r="C5" s="60" t="s">
        <v>10108</v>
      </c>
      <c r="D5" s="62" t="s">
        <v>10106</v>
      </c>
      <c r="E5" s="62" t="s">
        <v>10107</v>
      </c>
      <c r="F5" s="62" t="s">
        <v>10109</v>
      </c>
      <c r="G5" s="62" t="s">
        <v>7</v>
      </c>
      <c r="H5" s="60" t="s">
        <v>10110</v>
      </c>
      <c r="I5" s="60" t="s">
        <v>4</v>
      </c>
      <c r="J5" s="60" t="s">
        <v>10111</v>
      </c>
      <c r="K5" s="60" t="s">
        <v>10112</v>
      </c>
      <c r="L5" s="64" t="s">
        <v>10113</v>
      </c>
      <c r="M5" s="63" t="s">
        <v>10114</v>
      </c>
      <c r="N5" s="60" t="s">
        <v>10115</v>
      </c>
      <c r="O5" s="60" t="s">
        <v>10116</v>
      </c>
      <c r="P5" s="60" t="s">
        <v>10117</v>
      </c>
      <c r="Q5" s="60" t="s">
        <v>10118</v>
      </c>
      <c r="R5" s="60" t="s">
        <v>10119</v>
      </c>
      <c r="S5" s="65" t="s">
        <v>10120</v>
      </c>
      <c r="T5" s="66" t="s">
        <v>10121</v>
      </c>
      <c r="U5" s="66" t="s">
        <v>10121</v>
      </c>
      <c r="V5" s="66" t="s">
        <v>10121</v>
      </c>
      <c r="W5" s="66" t="s">
        <v>10121</v>
      </c>
      <c r="X5" s="66" t="s">
        <v>10121</v>
      </c>
      <c r="Y5" s="66" t="s">
        <v>10121</v>
      </c>
      <c r="Z5" s="66" t="s">
        <v>10121</v>
      </c>
      <c r="AA5" s="66" t="s">
        <v>10121</v>
      </c>
      <c r="AB5" s="66" t="s">
        <v>10122</v>
      </c>
    </row>
    <row r="6" spans="1:28" ht="17.25" customHeight="1" x14ac:dyDescent="0.25">
      <c r="A6" s="82">
        <v>1</v>
      </c>
      <c r="B6" s="83" t="s">
        <v>39</v>
      </c>
      <c r="C6" s="83">
        <v>1</v>
      </c>
      <c r="D6" s="67" t="s">
        <v>10123</v>
      </c>
      <c r="E6" s="84" t="s">
        <v>10124</v>
      </c>
      <c r="F6" s="84" t="s">
        <v>10125</v>
      </c>
      <c r="G6" s="67" t="s">
        <v>10126</v>
      </c>
      <c r="H6" s="67" t="s">
        <v>10127</v>
      </c>
      <c r="I6" s="82" t="s">
        <v>10128</v>
      </c>
      <c r="J6" s="85" t="s">
        <v>262</v>
      </c>
      <c r="K6" s="86" t="s">
        <v>139</v>
      </c>
      <c r="L6" s="88">
        <v>95011460</v>
      </c>
      <c r="M6" s="88"/>
      <c r="N6" s="87">
        <v>0.50525030140145399</v>
      </c>
      <c r="O6" s="88">
        <v>20360591.154384628</v>
      </c>
      <c r="P6" s="87">
        <v>0.10827320006938754</v>
      </c>
      <c r="Q6" s="88">
        <v>72676248.344812021</v>
      </c>
      <c r="R6" s="87">
        <v>0.38647649852915844</v>
      </c>
      <c r="S6" s="88">
        <v>188048299.49919665</v>
      </c>
      <c r="T6" s="89">
        <v>0</v>
      </c>
      <c r="U6" s="90">
        <v>483629.36</v>
      </c>
      <c r="V6" s="90">
        <v>6144448.3399999999</v>
      </c>
      <c r="W6" s="91">
        <v>8708000</v>
      </c>
      <c r="X6" s="90">
        <v>10847965.600199999</v>
      </c>
      <c r="Y6" s="90">
        <v>17655236.000599999</v>
      </c>
      <c r="Z6" s="90">
        <v>22493309.0009</v>
      </c>
      <c r="AA6" s="90">
        <v>28953445.940900002</v>
      </c>
      <c r="AB6" s="89">
        <v>-274574.24259999802</v>
      </c>
    </row>
    <row r="7" spans="1:28" ht="17.25" customHeight="1" x14ac:dyDescent="0.25">
      <c r="A7" s="82">
        <v>1</v>
      </c>
      <c r="B7" s="83" t="s">
        <v>39</v>
      </c>
      <c r="C7" s="83">
        <v>1</v>
      </c>
      <c r="D7" s="67" t="s">
        <v>10123</v>
      </c>
      <c r="E7" s="84" t="s">
        <v>10124</v>
      </c>
      <c r="F7" s="84" t="s">
        <v>10129</v>
      </c>
      <c r="G7" s="67" t="s">
        <v>10130</v>
      </c>
      <c r="H7" s="67" t="s">
        <v>10131</v>
      </c>
      <c r="I7" s="82" t="s">
        <v>10128</v>
      </c>
      <c r="J7" s="85" t="s">
        <v>36</v>
      </c>
      <c r="K7" s="86" t="s">
        <v>35</v>
      </c>
      <c r="L7" s="92">
        <v>142088571</v>
      </c>
      <c r="M7" s="88"/>
      <c r="N7" s="87">
        <v>0.7</v>
      </c>
      <c r="O7" s="92">
        <v>29933013.557842243</v>
      </c>
      <c r="P7" s="87">
        <v>0.14746512927130198</v>
      </c>
      <c r="Q7" s="92">
        <v>30962087.974473756</v>
      </c>
      <c r="R7" s="87">
        <v>0.152534869128437</v>
      </c>
      <c r="S7" s="92">
        <v>202983672.532316</v>
      </c>
      <c r="T7" s="89">
        <v>0</v>
      </c>
      <c r="U7" s="90">
        <v>203340.79999999999</v>
      </c>
      <c r="V7" s="90">
        <v>7927030.8799999999</v>
      </c>
      <c r="W7" s="91">
        <v>19131498</v>
      </c>
      <c r="X7" s="90">
        <v>31546461.600500003</v>
      </c>
      <c r="Y7" s="90">
        <v>35883350.4005</v>
      </c>
      <c r="Z7" s="90">
        <v>35117138.4005</v>
      </c>
      <c r="AA7" s="90">
        <v>25013215.200499997</v>
      </c>
      <c r="AB7" s="89">
        <v>-12733464.282000005</v>
      </c>
    </row>
    <row r="8" spans="1:28" ht="17.25" customHeight="1" x14ac:dyDescent="0.25">
      <c r="A8" s="82">
        <v>1</v>
      </c>
      <c r="B8" s="83" t="s">
        <v>39</v>
      </c>
      <c r="C8" s="83">
        <v>1</v>
      </c>
      <c r="D8" s="67" t="s">
        <v>10123</v>
      </c>
      <c r="E8" s="84" t="s">
        <v>10124</v>
      </c>
      <c r="F8" s="84" t="s">
        <v>10132</v>
      </c>
      <c r="G8" s="67" t="s">
        <v>354</v>
      </c>
      <c r="H8" s="67" t="s">
        <v>10133</v>
      </c>
      <c r="I8" s="82" t="s">
        <v>10128</v>
      </c>
      <c r="J8" s="85" t="s">
        <v>353</v>
      </c>
      <c r="K8" s="85" t="s">
        <v>35</v>
      </c>
      <c r="L8" s="88">
        <v>44200000</v>
      </c>
      <c r="M8" s="88"/>
      <c r="N8" s="87">
        <v>0.7</v>
      </c>
      <c r="O8" s="88">
        <v>18942857.142857146</v>
      </c>
      <c r="P8" s="87">
        <v>0.3</v>
      </c>
      <c r="Q8" s="88">
        <v>0</v>
      </c>
      <c r="R8" s="87">
        <v>0</v>
      </c>
      <c r="S8" s="88">
        <v>63142857.142857149</v>
      </c>
      <c r="T8" s="89">
        <v>0</v>
      </c>
      <c r="U8" s="90">
        <v>129009.36</v>
      </c>
      <c r="V8" s="90">
        <v>1409399.06</v>
      </c>
      <c r="W8" s="91">
        <v>3311000</v>
      </c>
      <c r="X8" s="90">
        <v>7868000</v>
      </c>
      <c r="Y8" s="90">
        <v>10676400</v>
      </c>
      <c r="Z8" s="90">
        <v>10685500</v>
      </c>
      <c r="AA8" s="90">
        <v>10685500</v>
      </c>
      <c r="AB8" s="89">
        <v>-564808.42000000179</v>
      </c>
    </row>
    <row r="9" spans="1:28" ht="17.25" customHeight="1" x14ac:dyDescent="0.25">
      <c r="A9" s="82">
        <v>1</v>
      </c>
      <c r="B9" s="83" t="s">
        <v>39</v>
      </c>
      <c r="C9" s="83">
        <v>1</v>
      </c>
      <c r="D9" s="67" t="s">
        <v>10123</v>
      </c>
      <c r="E9" s="84" t="s">
        <v>10124</v>
      </c>
      <c r="F9" s="84" t="s">
        <v>10134</v>
      </c>
      <c r="G9" s="67" t="s">
        <v>46</v>
      </c>
      <c r="H9" s="67" t="s">
        <v>10135</v>
      </c>
      <c r="I9" s="82" t="s">
        <v>10128</v>
      </c>
      <c r="J9" s="85" t="s">
        <v>36</v>
      </c>
      <c r="K9" s="85" t="s">
        <v>35</v>
      </c>
      <c r="L9" s="92">
        <v>51000000</v>
      </c>
      <c r="M9" s="88"/>
      <c r="N9" s="87">
        <v>0.7</v>
      </c>
      <c r="O9" s="92">
        <v>18302825.366860837</v>
      </c>
      <c r="P9" s="87">
        <v>0.25121525013338403</v>
      </c>
      <c r="Q9" s="92">
        <v>3554317.4902820159</v>
      </c>
      <c r="R9" s="87">
        <v>4.8784749866615899E-2</v>
      </c>
      <c r="S9" s="92">
        <v>72857142.857142851</v>
      </c>
      <c r="T9" s="89">
        <v>0</v>
      </c>
      <c r="U9" s="90">
        <v>411133.89</v>
      </c>
      <c r="V9" s="90">
        <v>3136373.75</v>
      </c>
      <c r="W9" s="91">
        <v>9304337</v>
      </c>
      <c r="X9" s="90">
        <v>9346839.2000999991</v>
      </c>
      <c r="Y9" s="90">
        <v>9044658.4001000002</v>
      </c>
      <c r="Z9" s="90">
        <v>7645892.8000999996</v>
      </c>
      <c r="AA9" s="90">
        <v>7003352.8000999996</v>
      </c>
      <c r="AB9" s="89">
        <v>5107412.1596000036</v>
      </c>
    </row>
    <row r="10" spans="1:28" ht="17.25" customHeight="1" x14ac:dyDescent="0.25">
      <c r="A10" s="82">
        <v>1</v>
      </c>
      <c r="B10" s="83" t="s">
        <v>39</v>
      </c>
      <c r="C10" s="83">
        <v>1</v>
      </c>
      <c r="D10" s="67" t="s">
        <v>10136</v>
      </c>
      <c r="E10" s="84" t="s">
        <v>10137</v>
      </c>
      <c r="F10" s="84" t="s">
        <v>10138</v>
      </c>
      <c r="G10" s="67" t="s">
        <v>114</v>
      </c>
      <c r="H10" s="67" t="s">
        <v>10139</v>
      </c>
      <c r="I10" s="82" t="s">
        <v>10128</v>
      </c>
      <c r="J10" s="85" t="s">
        <v>110</v>
      </c>
      <c r="K10" s="85" t="s">
        <v>35</v>
      </c>
      <c r="L10" s="88">
        <v>136000000</v>
      </c>
      <c r="M10" s="88"/>
      <c r="N10" s="87">
        <v>0.7</v>
      </c>
      <c r="O10" s="88">
        <v>58285714.285714291</v>
      </c>
      <c r="P10" s="87">
        <v>0.3</v>
      </c>
      <c r="Q10" s="88">
        <v>0</v>
      </c>
      <c r="R10" s="87">
        <v>0</v>
      </c>
      <c r="S10" s="88">
        <v>194285714.2857143</v>
      </c>
      <c r="T10" s="89">
        <v>0</v>
      </c>
      <c r="U10" s="90">
        <v>962097.43</v>
      </c>
      <c r="V10" s="90">
        <v>9488110.290000001</v>
      </c>
      <c r="W10" s="91">
        <v>26873596</v>
      </c>
      <c r="X10" s="90">
        <v>31381367.840600003</v>
      </c>
      <c r="Y10" s="90">
        <v>30297441.640500002</v>
      </c>
      <c r="Z10" s="90">
        <v>23240725.540499996</v>
      </c>
      <c r="AA10" s="90">
        <v>10060848.340400001</v>
      </c>
      <c r="AB10" s="89">
        <v>3695812.9179999884</v>
      </c>
    </row>
    <row r="11" spans="1:28" ht="17.25" customHeight="1" x14ac:dyDescent="0.25">
      <c r="A11" s="82">
        <v>1</v>
      </c>
      <c r="B11" s="83" t="s">
        <v>39</v>
      </c>
      <c r="C11" s="83">
        <v>1</v>
      </c>
      <c r="D11" s="67" t="s">
        <v>10136</v>
      </c>
      <c r="E11" s="84" t="s">
        <v>10137</v>
      </c>
      <c r="F11" s="84" t="s">
        <v>10140</v>
      </c>
      <c r="G11" s="67" t="s">
        <v>114</v>
      </c>
      <c r="H11" s="67" t="s">
        <v>10141</v>
      </c>
      <c r="I11" s="82" t="s">
        <v>10128</v>
      </c>
      <c r="J11" s="85" t="s">
        <v>262</v>
      </c>
      <c r="K11" s="86" t="s">
        <v>139</v>
      </c>
      <c r="L11" s="88">
        <v>20000000</v>
      </c>
      <c r="M11" s="88"/>
      <c r="N11" s="87">
        <v>0.7</v>
      </c>
      <c r="O11" s="88">
        <v>0</v>
      </c>
      <c r="P11" s="87">
        <v>0</v>
      </c>
      <c r="Q11" s="88">
        <v>8571428.5714285728</v>
      </c>
      <c r="R11" s="87">
        <v>0.3</v>
      </c>
      <c r="S11" s="88">
        <v>28571428.571428575</v>
      </c>
      <c r="T11" s="89">
        <v>0</v>
      </c>
      <c r="U11" s="89">
        <v>0</v>
      </c>
      <c r="V11" s="90">
        <v>796151.9</v>
      </c>
      <c r="W11" s="91">
        <v>1000000</v>
      </c>
      <c r="X11" s="90">
        <v>1936000.0002000001</v>
      </c>
      <c r="Y11" s="90">
        <v>5320000.0001999997</v>
      </c>
      <c r="Z11" s="90">
        <v>5820000.0001999997</v>
      </c>
      <c r="AA11" s="90">
        <v>5127848.0001999997</v>
      </c>
      <c r="AB11" s="89">
        <v>9.920000284910202E-2</v>
      </c>
    </row>
    <row r="12" spans="1:28" ht="17.25" customHeight="1" x14ac:dyDescent="0.25">
      <c r="A12" s="82">
        <v>1</v>
      </c>
      <c r="B12" s="83" t="s">
        <v>39</v>
      </c>
      <c r="C12" s="83">
        <v>1</v>
      </c>
      <c r="D12" s="67" t="s">
        <v>10142</v>
      </c>
      <c r="E12" s="84" t="s">
        <v>10143</v>
      </c>
      <c r="F12" s="84" t="s">
        <v>10144</v>
      </c>
      <c r="G12" s="67" t="s">
        <v>292</v>
      </c>
      <c r="H12" s="67" t="s">
        <v>10145</v>
      </c>
      <c r="I12" s="82" t="s">
        <v>10128</v>
      </c>
      <c r="J12" s="85" t="s">
        <v>262</v>
      </c>
      <c r="K12" s="86" t="s">
        <v>139</v>
      </c>
      <c r="L12" s="88">
        <v>138690000</v>
      </c>
      <c r="M12" s="88"/>
      <c r="N12" s="87">
        <v>0.79414836876808814</v>
      </c>
      <c r="O12" s="88">
        <v>19812857.142857146</v>
      </c>
      <c r="P12" s="87">
        <v>0.11344976696686974</v>
      </c>
      <c r="Q12" s="88">
        <v>16137053.299999997</v>
      </c>
      <c r="R12" s="87">
        <v>9.2401864265042113E-2</v>
      </c>
      <c r="S12" s="88">
        <v>174639910.44285715</v>
      </c>
      <c r="T12" s="89">
        <v>0</v>
      </c>
      <c r="U12" s="90">
        <v>10826341.33</v>
      </c>
      <c r="V12" s="90">
        <v>15718515.779999999</v>
      </c>
      <c r="W12" s="91">
        <v>20626000</v>
      </c>
      <c r="X12" s="90">
        <v>17989317.547299996</v>
      </c>
      <c r="Y12" s="90">
        <v>22632551.368500002</v>
      </c>
      <c r="Z12" s="90">
        <v>23341431.368500002</v>
      </c>
      <c r="AA12" s="90">
        <v>27532688.2509</v>
      </c>
      <c r="AB12" s="89">
        <v>23154.354800000787</v>
      </c>
    </row>
    <row r="13" spans="1:28" ht="17.25" customHeight="1" x14ac:dyDescent="0.25">
      <c r="A13" s="82">
        <v>1</v>
      </c>
      <c r="B13" s="83" t="s">
        <v>39</v>
      </c>
      <c r="C13" s="83">
        <v>1</v>
      </c>
      <c r="D13" s="67" t="s">
        <v>10142</v>
      </c>
      <c r="E13" s="84" t="s">
        <v>10143</v>
      </c>
      <c r="F13" s="84" t="s">
        <v>10146</v>
      </c>
      <c r="G13" s="67" t="s">
        <v>10147</v>
      </c>
      <c r="H13" s="67" t="s">
        <v>10148</v>
      </c>
      <c r="I13" s="82" t="s">
        <v>10128</v>
      </c>
      <c r="J13" s="85" t="s">
        <v>235</v>
      </c>
      <c r="K13" s="86" t="s">
        <v>139</v>
      </c>
      <c r="L13" s="88">
        <v>10000000</v>
      </c>
      <c r="M13" s="88"/>
      <c r="N13" s="87">
        <v>0.7</v>
      </c>
      <c r="O13" s="88">
        <v>1000000.0000000002</v>
      </c>
      <c r="P13" s="87">
        <v>7.0000000000000007E-2</v>
      </c>
      <c r="Q13" s="88">
        <v>3285714.2857142864</v>
      </c>
      <c r="R13" s="87">
        <v>0.23</v>
      </c>
      <c r="S13" s="88">
        <v>14285714.285714287</v>
      </c>
      <c r="T13" s="89">
        <v>0</v>
      </c>
      <c r="U13" s="89">
        <v>0</v>
      </c>
      <c r="V13" s="90">
        <v>1729996.37</v>
      </c>
      <c r="W13" s="91">
        <v>2504802</v>
      </c>
      <c r="X13" s="90">
        <v>2104215.0003999998</v>
      </c>
      <c r="Y13" s="90">
        <v>1909215.0004</v>
      </c>
      <c r="Z13" s="90">
        <v>1771405.0004</v>
      </c>
      <c r="AA13" s="90">
        <v>622148.00029999996</v>
      </c>
      <c r="AB13" s="89">
        <v>-641781.37149999989</v>
      </c>
    </row>
    <row r="14" spans="1:28" ht="17.25" customHeight="1" x14ac:dyDescent="0.25">
      <c r="A14" s="82">
        <v>1</v>
      </c>
      <c r="B14" s="83" t="s">
        <v>39</v>
      </c>
      <c r="C14" s="83">
        <v>1</v>
      </c>
      <c r="D14" s="67" t="s">
        <v>10142</v>
      </c>
      <c r="E14" s="84" t="s">
        <v>10143</v>
      </c>
      <c r="F14" s="84" t="s">
        <v>10149</v>
      </c>
      <c r="G14" s="67" t="s">
        <v>10150</v>
      </c>
      <c r="H14" s="67" t="s">
        <v>10151</v>
      </c>
      <c r="I14" s="82" t="s">
        <v>10128</v>
      </c>
      <c r="J14" s="85" t="s">
        <v>323</v>
      </c>
      <c r="K14" s="85" t="s">
        <v>35</v>
      </c>
      <c r="L14" s="88">
        <v>7505206</v>
      </c>
      <c r="M14" s="88"/>
      <c r="N14" s="87">
        <v>0.7</v>
      </c>
      <c r="O14" s="88">
        <v>0</v>
      </c>
      <c r="P14" s="87">
        <v>0</v>
      </c>
      <c r="Q14" s="88">
        <v>3216516.8571428573</v>
      </c>
      <c r="R14" s="87">
        <v>0.3</v>
      </c>
      <c r="S14" s="88">
        <v>10721722.857142858</v>
      </c>
      <c r="T14" s="89">
        <v>0</v>
      </c>
      <c r="U14" s="89">
        <v>0</v>
      </c>
      <c r="V14" s="90">
        <v>705223.61</v>
      </c>
      <c r="W14" s="91">
        <v>1405206</v>
      </c>
      <c r="X14" s="90">
        <v>1000000</v>
      </c>
      <c r="Y14" s="90">
        <v>1900000</v>
      </c>
      <c r="Z14" s="90">
        <v>1900000</v>
      </c>
      <c r="AA14" s="90">
        <v>1300000.0001000001</v>
      </c>
      <c r="AB14" s="89">
        <v>-705223.6101000004</v>
      </c>
    </row>
    <row r="15" spans="1:28" ht="17.25" customHeight="1" x14ac:dyDescent="0.25">
      <c r="A15" s="82">
        <v>1</v>
      </c>
      <c r="B15" s="83" t="s">
        <v>39</v>
      </c>
      <c r="C15" s="83">
        <v>1</v>
      </c>
      <c r="D15" s="67" t="s">
        <v>10142</v>
      </c>
      <c r="E15" s="84" t="s">
        <v>10143</v>
      </c>
      <c r="F15" s="84" t="s">
        <v>10152</v>
      </c>
      <c r="G15" s="67" t="s">
        <v>292</v>
      </c>
      <c r="H15" s="67" t="s">
        <v>10153</v>
      </c>
      <c r="I15" s="82" t="s">
        <v>10128</v>
      </c>
      <c r="J15" s="85" t="s">
        <v>262</v>
      </c>
      <c r="K15" s="86" t="s">
        <v>35</v>
      </c>
      <c r="L15" s="88">
        <v>17540000</v>
      </c>
      <c r="M15" s="88"/>
      <c r="N15" s="87">
        <v>0.7</v>
      </c>
      <c r="O15" s="88">
        <v>0</v>
      </c>
      <c r="P15" s="87">
        <v>0</v>
      </c>
      <c r="Q15" s="88">
        <v>7517142.8571428573</v>
      </c>
      <c r="R15" s="87">
        <v>0.3</v>
      </c>
      <c r="S15" s="88">
        <v>25057142.857142858</v>
      </c>
      <c r="T15" s="89">
        <v>0</v>
      </c>
      <c r="U15" s="90">
        <v>5262000.03</v>
      </c>
      <c r="V15" s="90">
        <v>0</v>
      </c>
      <c r="W15" s="91">
        <v>6145000</v>
      </c>
      <c r="X15" s="90">
        <v>2456000</v>
      </c>
      <c r="Y15" s="90">
        <v>1839500</v>
      </c>
      <c r="Z15" s="90">
        <v>1837500.0001000001</v>
      </c>
      <c r="AA15" s="90">
        <v>0</v>
      </c>
      <c r="AB15" s="89">
        <v>-3.0100001255050302E-2</v>
      </c>
    </row>
    <row r="16" spans="1:28" ht="17.25" customHeight="1" x14ac:dyDescent="0.25">
      <c r="A16" s="93">
        <v>1</v>
      </c>
      <c r="B16" s="94" t="s">
        <v>39</v>
      </c>
      <c r="C16" s="94">
        <v>1</v>
      </c>
      <c r="D16" s="95" t="s">
        <v>10142</v>
      </c>
      <c r="E16" s="96" t="s">
        <v>10143</v>
      </c>
      <c r="F16" s="96" t="s">
        <v>10154</v>
      </c>
      <c r="G16" s="95" t="s">
        <v>292</v>
      </c>
      <c r="H16" s="95" t="s">
        <v>10155</v>
      </c>
      <c r="I16" s="93" t="s">
        <v>10128</v>
      </c>
      <c r="J16" s="85" t="s">
        <v>323</v>
      </c>
      <c r="K16" s="97" t="s">
        <v>35</v>
      </c>
      <c r="L16" s="108">
        <v>5770000</v>
      </c>
      <c r="M16" s="108"/>
      <c r="N16" s="111">
        <v>0.7</v>
      </c>
      <c r="O16" s="88">
        <v>2472857.1428571432</v>
      </c>
      <c r="P16" s="111">
        <v>0.3</v>
      </c>
      <c r="Q16" s="88">
        <v>0</v>
      </c>
      <c r="R16" s="111">
        <v>0</v>
      </c>
      <c r="S16" s="88">
        <v>8242857.1428571437</v>
      </c>
      <c r="T16" s="89">
        <v>0</v>
      </c>
      <c r="U16" s="89">
        <v>0</v>
      </c>
      <c r="V16" s="90">
        <v>876966.76</v>
      </c>
      <c r="W16" s="91">
        <v>900000</v>
      </c>
      <c r="X16" s="90">
        <v>900000</v>
      </c>
      <c r="Y16" s="90">
        <v>900000</v>
      </c>
      <c r="Z16" s="90">
        <v>900000</v>
      </c>
      <c r="AA16" s="90"/>
      <c r="AB16" s="89">
        <v>1293033.2400000002</v>
      </c>
    </row>
    <row r="17" spans="1:28" ht="17.25" customHeight="1" x14ac:dyDescent="0.25">
      <c r="A17" s="82">
        <v>1</v>
      </c>
      <c r="B17" s="83" t="s">
        <v>39</v>
      </c>
      <c r="C17" s="98">
        <v>1</v>
      </c>
      <c r="D17" s="86" t="s">
        <v>10156</v>
      </c>
      <c r="E17" s="84" t="s">
        <v>10157</v>
      </c>
      <c r="F17" s="84" t="s">
        <v>10158</v>
      </c>
      <c r="G17" s="67" t="s">
        <v>292</v>
      </c>
      <c r="H17" s="67" t="s">
        <v>10159</v>
      </c>
      <c r="I17" s="82" t="s">
        <v>10128</v>
      </c>
      <c r="J17" s="85" t="s">
        <v>323</v>
      </c>
      <c r="K17" s="86" t="s">
        <v>35</v>
      </c>
      <c r="L17" s="109">
        <v>3000000</v>
      </c>
      <c r="M17" s="109"/>
      <c r="N17" s="87">
        <v>0.7</v>
      </c>
      <c r="O17" s="88">
        <v>1285714.2857142859</v>
      </c>
      <c r="P17" s="87">
        <v>0.3</v>
      </c>
      <c r="Q17" s="88">
        <v>0</v>
      </c>
      <c r="R17" s="87">
        <v>0</v>
      </c>
      <c r="S17" s="88">
        <v>4285714.2857142854</v>
      </c>
      <c r="T17" s="89">
        <v>0</v>
      </c>
      <c r="U17" s="89">
        <v>0</v>
      </c>
      <c r="V17" s="90">
        <v>402126.21</v>
      </c>
      <c r="W17" s="91">
        <v>515000</v>
      </c>
      <c r="X17" s="91">
        <v>515000</v>
      </c>
      <c r="Y17" s="91">
        <v>515000</v>
      </c>
      <c r="Z17" s="91">
        <v>515000</v>
      </c>
      <c r="AA17" s="91"/>
      <c r="AB17" s="89">
        <v>537873.79</v>
      </c>
    </row>
    <row r="18" spans="1:28" ht="17.25" customHeight="1" x14ac:dyDescent="0.25">
      <c r="A18" s="82">
        <v>1</v>
      </c>
      <c r="B18" s="98" t="s">
        <v>39</v>
      </c>
      <c r="C18" s="98">
        <v>1</v>
      </c>
      <c r="D18" s="86" t="s">
        <v>10156</v>
      </c>
      <c r="E18" s="67" t="s">
        <v>10157</v>
      </c>
      <c r="F18" s="99" t="s">
        <v>10160</v>
      </c>
      <c r="G18" s="67" t="s">
        <v>10130</v>
      </c>
      <c r="H18" s="67" t="s">
        <v>10161</v>
      </c>
      <c r="I18" s="82" t="s">
        <v>10128</v>
      </c>
      <c r="J18" s="85" t="s">
        <v>36</v>
      </c>
      <c r="K18" s="85" t="s">
        <v>35</v>
      </c>
      <c r="L18" s="88">
        <v>4900000</v>
      </c>
      <c r="M18" s="88"/>
      <c r="N18" s="87">
        <v>0.7</v>
      </c>
      <c r="O18" s="88">
        <v>2100000</v>
      </c>
      <c r="P18" s="87">
        <v>0.3</v>
      </c>
      <c r="Q18" s="88">
        <v>0</v>
      </c>
      <c r="R18" s="87">
        <v>0</v>
      </c>
      <c r="S18" s="88">
        <v>7000000</v>
      </c>
      <c r="T18" s="89">
        <v>0</v>
      </c>
      <c r="U18" s="90">
        <v>405938.73</v>
      </c>
      <c r="V18" s="90">
        <v>3074036.15</v>
      </c>
      <c r="W18" s="91">
        <v>700000</v>
      </c>
      <c r="X18" s="90">
        <v>1600000.0001000001</v>
      </c>
      <c r="Y18" s="90">
        <v>1360000.0001000001</v>
      </c>
      <c r="Z18" s="90">
        <v>1200000.0001000001</v>
      </c>
      <c r="AA18" s="90">
        <v>1040000.0000999999</v>
      </c>
      <c r="AB18" s="89">
        <v>-4479974.8804000001</v>
      </c>
    </row>
    <row r="19" spans="1:28" ht="17.25" customHeight="1" x14ac:dyDescent="0.25">
      <c r="A19" s="82">
        <v>1</v>
      </c>
      <c r="B19" s="98" t="s">
        <v>39</v>
      </c>
      <c r="C19" s="98">
        <v>1</v>
      </c>
      <c r="D19" s="86" t="s">
        <v>10156</v>
      </c>
      <c r="E19" s="67" t="s">
        <v>10157</v>
      </c>
      <c r="F19" s="99" t="s">
        <v>10162</v>
      </c>
      <c r="G19" s="67" t="s">
        <v>354</v>
      </c>
      <c r="H19" s="67" t="s">
        <v>9788</v>
      </c>
      <c r="I19" s="82" t="s">
        <v>10128</v>
      </c>
      <c r="J19" s="85" t="s">
        <v>353</v>
      </c>
      <c r="K19" s="85" t="s">
        <v>35</v>
      </c>
      <c r="L19" s="88">
        <v>2800000</v>
      </c>
      <c r="M19" s="88"/>
      <c r="N19" s="87">
        <v>0.7</v>
      </c>
      <c r="O19" s="88">
        <v>1200000</v>
      </c>
      <c r="P19" s="87">
        <v>0.3</v>
      </c>
      <c r="Q19" s="88">
        <v>0</v>
      </c>
      <c r="R19" s="87">
        <v>0</v>
      </c>
      <c r="S19" s="88">
        <v>4000000</v>
      </c>
      <c r="T19" s="89">
        <v>0</v>
      </c>
      <c r="U19" s="89">
        <v>0</v>
      </c>
      <c r="V19" s="90">
        <v>263472.49</v>
      </c>
      <c r="W19" s="91">
        <v>490000</v>
      </c>
      <c r="X19" s="90">
        <v>490000</v>
      </c>
      <c r="Y19" s="90">
        <v>490000</v>
      </c>
      <c r="Z19" s="90">
        <v>490000</v>
      </c>
      <c r="AA19" s="90">
        <v>490000</v>
      </c>
      <c r="AB19" s="89">
        <v>86527.509999999776</v>
      </c>
    </row>
    <row r="20" spans="1:28" ht="17.25" customHeight="1" x14ac:dyDescent="0.25">
      <c r="A20" s="82">
        <v>1</v>
      </c>
      <c r="B20" s="83" t="s">
        <v>39</v>
      </c>
      <c r="C20" s="83">
        <v>2</v>
      </c>
      <c r="D20" s="67" t="s">
        <v>10163</v>
      </c>
      <c r="E20" s="84" t="s">
        <v>10164</v>
      </c>
      <c r="F20" s="84" t="s">
        <v>10165</v>
      </c>
      <c r="G20" s="67" t="s">
        <v>10166</v>
      </c>
      <c r="H20" s="67" t="s">
        <v>10167</v>
      </c>
      <c r="I20" s="82" t="s">
        <v>10128</v>
      </c>
      <c r="J20" s="85" t="s">
        <v>110</v>
      </c>
      <c r="K20" s="85" t="s">
        <v>35</v>
      </c>
      <c r="L20" s="88">
        <v>63720000</v>
      </c>
      <c r="M20" s="88"/>
      <c r="N20" s="87">
        <v>0.7</v>
      </c>
      <c r="O20" s="88">
        <v>0</v>
      </c>
      <c r="P20" s="87">
        <v>0</v>
      </c>
      <c r="Q20" s="88">
        <v>27308571.428571429</v>
      </c>
      <c r="R20" s="87">
        <v>0.3</v>
      </c>
      <c r="S20" s="88">
        <v>91028571.428571433</v>
      </c>
      <c r="T20" s="89">
        <v>0</v>
      </c>
      <c r="U20" s="89">
        <v>0</v>
      </c>
      <c r="V20" s="90">
        <v>0</v>
      </c>
      <c r="W20" s="91">
        <v>21720000</v>
      </c>
      <c r="X20" s="90">
        <v>11720000.000100002</v>
      </c>
      <c r="Y20" s="90">
        <v>24000000.000300001</v>
      </c>
      <c r="Z20" s="90">
        <v>24000000.000300001</v>
      </c>
      <c r="AA20" s="90">
        <v>4000000.0000999998</v>
      </c>
      <c r="AB20" s="89">
        <v>-21720000.000800006</v>
      </c>
    </row>
    <row r="21" spans="1:28" ht="17.25" customHeight="1" x14ac:dyDescent="0.25">
      <c r="A21" s="82">
        <v>2</v>
      </c>
      <c r="B21" s="83" t="s">
        <v>141</v>
      </c>
      <c r="C21" s="83">
        <v>3</v>
      </c>
      <c r="D21" s="67" t="s">
        <v>10168</v>
      </c>
      <c r="E21" s="84" t="s">
        <v>10169</v>
      </c>
      <c r="F21" s="84" t="s">
        <v>10170</v>
      </c>
      <c r="G21" s="67" t="s">
        <v>144</v>
      </c>
      <c r="H21" s="67" t="s">
        <v>10171</v>
      </c>
      <c r="I21" s="82" t="s">
        <v>10128</v>
      </c>
      <c r="J21" s="85" t="s">
        <v>140</v>
      </c>
      <c r="K21" s="86" t="s">
        <v>139</v>
      </c>
      <c r="L21" s="88">
        <v>330900000</v>
      </c>
      <c r="M21" s="88"/>
      <c r="N21" s="87">
        <v>0.4</v>
      </c>
      <c r="O21" s="88">
        <v>0</v>
      </c>
      <c r="P21" s="87">
        <v>0</v>
      </c>
      <c r="Q21" s="88">
        <v>496350000</v>
      </c>
      <c r="R21" s="87">
        <v>0.6</v>
      </c>
      <c r="S21" s="88">
        <v>827250000</v>
      </c>
      <c r="T21" s="89">
        <v>0</v>
      </c>
      <c r="U21" s="90">
        <v>727492.48</v>
      </c>
      <c r="V21" s="90">
        <v>51177807.329999998</v>
      </c>
      <c r="W21" s="91">
        <v>90000000</v>
      </c>
      <c r="X21" s="90">
        <v>104000000.0002</v>
      </c>
      <c r="Y21" s="90">
        <v>50000000.000200003</v>
      </c>
      <c r="Z21" s="90">
        <v>34655339.000200003</v>
      </c>
      <c r="AA21" s="90">
        <v>0</v>
      </c>
      <c r="AB21" s="89">
        <v>339361.18939998746</v>
      </c>
    </row>
    <row r="22" spans="1:28" ht="17.25" customHeight="1" x14ac:dyDescent="0.25">
      <c r="A22" s="82">
        <v>2</v>
      </c>
      <c r="B22" s="83" t="s">
        <v>141</v>
      </c>
      <c r="C22" s="83">
        <v>3</v>
      </c>
      <c r="D22" s="67" t="s">
        <v>10168</v>
      </c>
      <c r="E22" s="84" t="s">
        <v>10169</v>
      </c>
      <c r="F22" s="84" t="s">
        <v>10172</v>
      </c>
      <c r="G22" s="67" t="s">
        <v>149</v>
      </c>
      <c r="H22" s="67" t="s">
        <v>10173</v>
      </c>
      <c r="I22" s="82" t="s">
        <v>10128</v>
      </c>
      <c r="J22" s="85" t="s">
        <v>140</v>
      </c>
      <c r="K22" s="85" t="s">
        <v>147</v>
      </c>
      <c r="L22" s="88">
        <v>22500000</v>
      </c>
      <c r="M22" s="88"/>
      <c r="N22" s="87">
        <v>0.5</v>
      </c>
      <c r="O22" s="88">
        <v>0</v>
      </c>
      <c r="P22" s="87">
        <v>0</v>
      </c>
      <c r="Q22" s="88">
        <v>22500000</v>
      </c>
      <c r="R22" s="87">
        <v>0.5</v>
      </c>
      <c r="S22" s="88">
        <v>45000000</v>
      </c>
      <c r="T22" s="89">
        <v>0</v>
      </c>
      <c r="U22" s="89">
        <v>0</v>
      </c>
      <c r="V22" s="90">
        <v>3089691.75</v>
      </c>
      <c r="W22" s="91">
        <v>12031035</v>
      </c>
      <c r="X22" s="90">
        <v>4000000.0001999997</v>
      </c>
      <c r="Y22" s="90">
        <v>4000000.0001999997</v>
      </c>
      <c r="Z22" s="90">
        <v>1705669.0002000001</v>
      </c>
      <c r="AA22" s="90"/>
      <c r="AB22" s="89">
        <v>-2326395.7505999994</v>
      </c>
    </row>
    <row r="23" spans="1:28" ht="17.25" customHeight="1" x14ac:dyDescent="0.25">
      <c r="A23" s="82">
        <v>2</v>
      </c>
      <c r="B23" s="83" t="s">
        <v>141</v>
      </c>
      <c r="C23" s="83">
        <v>3</v>
      </c>
      <c r="D23" s="67" t="s">
        <v>10168</v>
      </c>
      <c r="E23" s="84" t="s">
        <v>10169</v>
      </c>
      <c r="F23" s="84" t="s">
        <v>10174</v>
      </c>
      <c r="G23" s="67" t="s">
        <v>383</v>
      </c>
      <c r="H23" s="67" t="s">
        <v>10175</v>
      </c>
      <c r="I23" s="82" t="s">
        <v>10099</v>
      </c>
      <c r="J23" s="85" t="s">
        <v>381</v>
      </c>
      <c r="K23" s="85" t="s">
        <v>35</v>
      </c>
      <c r="L23" s="88">
        <v>30000000</v>
      </c>
      <c r="M23" s="88"/>
      <c r="N23" s="87">
        <v>0.85</v>
      </c>
      <c r="O23" s="88">
        <v>3529411.7647058824</v>
      </c>
      <c r="P23" s="87">
        <v>0.1</v>
      </c>
      <c r="Q23" s="88">
        <v>1764705.8823529412</v>
      </c>
      <c r="R23" s="87">
        <v>0.05</v>
      </c>
      <c r="S23" s="88">
        <v>35294117.647058822</v>
      </c>
      <c r="T23" s="89">
        <v>0</v>
      </c>
      <c r="U23" s="89">
        <v>0</v>
      </c>
      <c r="V23" s="90">
        <v>533534.64</v>
      </c>
      <c r="W23" s="91">
        <v>6846982</v>
      </c>
      <c r="X23" s="90">
        <v>5579558.0000999998</v>
      </c>
      <c r="Y23" s="90">
        <v>9319015.0000999998</v>
      </c>
      <c r="Z23" s="90">
        <v>10625210</v>
      </c>
      <c r="AA23" s="89"/>
      <c r="AB23" s="89">
        <v>-2904299.6402000021</v>
      </c>
    </row>
    <row r="24" spans="1:28" ht="17.25" customHeight="1" x14ac:dyDescent="0.25">
      <c r="A24" s="82">
        <v>2</v>
      </c>
      <c r="B24" s="83" t="s">
        <v>141</v>
      </c>
      <c r="C24" s="83">
        <v>3</v>
      </c>
      <c r="D24" s="67" t="s">
        <v>10168</v>
      </c>
      <c r="E24" s="84" t="s">
        <v>10169</v>
      </c>
      <c r="F24" s="84" t="s">
        <v>10176</v>
      </c>
      <c r="G24" s="67" t="s">
        <v>153</v>
      </c>
      <c r="H24" s="67" t="s">
        <v>10177</v>
      </c>
      <c r="I24" s="82" t="s">
        <v>10128</v>
      </c>
      <c r="J24" s="85" t="s">
        <v>140</v>
      </c>
      <c r="K24" s="86" t="s">
        <v>139</v>
      </c>
      <c r="L24" s="88">
        <v>23500000</v>
      </c>
      <c r="M24" s="88"/>
      <c r="N24" s="87">
        <v>0.7</v>
      </c>
      <c r="O24" s="88">
        <v>0</v>
      </c>
      <c r="P24" s="87">
        <v>0</v>
      </c>
      <c r="Q24" s="88">
        <v>10071428.571428573</v>
      </c>
      <c r="R24" s="87">
        <v>0.3</v>
      </c>
      <c r="S24" s="88">
        <v>33571428.571428575</v>
      </c>
      <c r="T24" s="89">
        <v>0</v>
      </c>
      <c r="U24" s="89">
        <v>0</v>
      </c>
      <c r="V24" s="90">
        <v>1463714.06</v>
      </c>
      <c r="W24" s="91">
        <v>4000000</v>
      </c>
      <c r="X24" s="90">
        <v>5725897.0001999997</v>
      </c>
      <c r="Y24" s="90">
        <v>12592966.0002</v>
      </c>
      <c r="Z24" s="90">
        <v>0</v>
      </c>
      <c r="AA24" s="90"/>
      <c r="AB24" s="89">
        <v>-282577.06039999798</v>
      </c>
    </row>
    <row r="25" spans="1:28" ht="17.25" customHeight="1" x14ac:dyDescent="0.25">
      <c r="A25" s="82">
        <v>2</v>
      </c>
      <c r="B25" s="83" t="s">
        <v>141</v>
      </c>
      <c r="C25" s="83">
        <v>3</v>
      </c>
      <c r="D25" s="67" t="s">
        <v>10168</v>
      </c>
      <c r="E25" s="84" t="s">
        <v>10169</v>
      </c>
      <c r="F25" s="84" t="s">
        <v>10178</v>
      </c>
      <c r="G25" s="67" t="s">
        <v>153</v>
      </c>
      <c r="H25" s="67" t="s">
        <v>10179</v>
      </c>
      <c r="I25" s="82" t="s">
        <v>10128</v>
      </c>
      <c r="J25" s="85" t="s">
        <v>140</v>
      </c>
      <c r="K25" s="86" t="s">
        <v>147</v>
      </c>
      <c r="L25" s="88">
        <v>10000000</v>
      </c>
      <c r="M25" s="88"/>
      <c r="N25" s="87">
        <v>0.7</v>
      </c>
      <c r="O25" s="88">
        <v>4285714.2857142864</v>
      </c>
      <c r="P25" s="87">
        <v>0.3</v>
      </c>
      <c r="Q25" s="88">
        <v>0</v>
      </c>
      <c r="R25" s="87">
        <v>0</v>
      </c>
      <c r="S25" s="88">
        <v>14285714.285714287</v>
      </c>
      <c r="T25" s="89">
        <v>0</v>
      </c>
      <c r="U25" s="90">
        <v>146138.04999999999</v>
      </c>
      <c r="V25" s="90">
        <v>513738.13</v>
      </c>
      <c r="W25" s="91">
        <v>1951250</v>
      </c>
      <c r="X25" s="90">
        <v>2440906.0001999997</v>
      </c>
      <c r="Y25" s="90">
        <v>2440906.0001999997</v>
      </c>
      <c r="Z25" s="90">
        <v>609984.00020000001</v>
      </c>
      <c r="AA25" s="90">
        <v>1099282.0002000001</v>
      </c>
      <c r="AB25" s="89">
        <v>797795.81919999886</v>
      </c>
    </row>
    <row r="26" spans="1:28" ht="17.25" customHeight="1" x14ac:dyDescent="0.25">
      <c r="A26" s="82">
        <v>2</v>
      </c>
      <c r="B26" s="83" t="s">
        <v>141</v>
      </c>
      <c r="C26" s="83">
        <v>3</v>
      </c>
      <c r="D26" s="67" t="s">
        <v>10168</v>
      </c>
      <c r="E26" s="84" t="s">
        <v>10169</v>
      </c>
      <c r="F26" s="84" t="s">
        <v>10180</v>
      </c>
      <c r="G26" s="67" t="s">
        <v>144</v>
      </c>
      <c r="H26" s="67" t="s">
        <v>10181</v>
      </c>
      <c r="I26" s="82" t="s">
        <v>10128</v>
      </c>
      <c r="J26" s="85" t="s">
        <v>140</v>
      </c>
      <c r="K26" s="86" t="s">
        <v>139</v>
      </c>
      <c r="L26" s="88">
        <v>35100000</v>
      </c>
      <c r="M26" s="88"/>
      <c r="N26" s="87">
        <v>1</v>
      </c>
      <c r="O26" s="88">
        <v>0</v>
      </c>
      <c r="P26" s="87">
        <v>0</v>
      </c>
      <c r="Q26" s="88">
        <v>0</v>
      </c>
      <c r="R26" s="87">
        <v>0</v>
      </c>
      <c r="S26" s="88">
        <v>35100000</v>
      </c>
      <c r="T26" s="89">
        <v>0</v>
      </c>
      <c r="U26" s="89">
        <v>0</v>
      </c>
      <c r="V26" s="90">
        <v>10530000</v>
      </c>
      <c r="W26" s="91">
        <v>4914000</v>
      </c>
      <c r="X26" s="90">
        <v>5000000.0001999997</v>
      </c>
      <c r="Y26" s="90">
        <v>7285000.0001999978</v>
      </c>
      <c r="Z26" s="90">
        <v>7285000.0001999978</v>
      </c>
      <c r="AA26" s="90">
        <v>5000000.0001999997</v>
      </c>
      <c r="AB26" s="89">
        <v>-4914000.0007999949</v>
      </c>
    </row>
    <row r="27" spans="1:28" ht="17.25" customHeight="1" x14ac:dyDescent="0.25">
      <c r="A27" s="82">
        <v>2</v>
      </c>
      <c r="B27" s="83" t="s">
        <v>141</v>
      </c>
      <c r="C27" s="83">
        <v>3</v>
      </c>
      <c r="D27" s="67" t="s">
        <v>10182</v>
      </c>
      <c r="E27" s="84" t="s">
        <v>10183</v>
      </c>
      <c r="F27" s="84" t="s">
        <v>10184</v>
      </c>
      <c r="G27" s="67" t="s">
        <v>149</v>
      </c>
      <c r="H27" s="95" t="s">
        <v>10185</v>
      </c>
      <c r="I27" s="82" t="s">
        <v>10128</v>
      </c>
      <c r="J27" s="85" t="s">
        <v>140</v>
      </c>
      <c r="K27" s="85" t="s">
        <v>147</v>
      </c>
      <c r="L27" s="88">
        <v>7000000</v>
      </c>
      <c r="M27" s="88"/>
      <c r="N27" s="87">
        <v>0.75</v>
      </c>
      <c r="O27" s="88">
        <v>0</v>
      </c>
      <c r="P27" s="87">
        <v>0</v>
      </c>
      <c r="Q27" s="88">
        <v>2333333.3333333335</v>
      </c>
      <c r="R27" s="87">
        <v>0.25</v>
      </c>
      <c r="S27" s="88">
        <v>9333333.333333334</v>
      </c>
      <c r="T27" s="89">
        <v>0</v>
      </c>
      <c r="U27" s="89">
        <v>0</v>
      </c>
      <c r="V27" s="90">
        <v>0</v>
      </c>
      <c r="W27" s="91">
        <v>2333333</v>
      </c>
      <c r="X27" s="90">
        <v>1000000.0001999997</v>
      </c>
      <c r="Y27" s="90">
        <v>3000000.0001999997</v>
      </c>
      <c r="Z27" s="90">
        <v>3000000.0001999997</v>
      </c>
      <c r="AA27" s="90"/>
      <c r="AB27" s="89">
        <v>-2333333.000599999</v>
      </c>
    </row>
    <row r="28" spans="1:28" ht="17.25" customHeight="1" x14ac:dyDescent="0.25">
      <c r="A28" s="82">
        <v>2</v>
      </c>
      <c r="B28" s="83" t="s">
        <v>141</v>
      </c>
      <c r="C28" s="83">
        <v>3</v>
      </c>
      <c r="D28" s="67" t="s">
        <v>10186</v>
      </c>
      <c r="E28" s="84" t="s">
        <v>10187</v>
      </c>
      <c r="F28" s="84" t="s">
        <v>10188</v>
      </c>
      <c r="G28" s="67" t="s">
        <v>153</v>
      </c>
      <c r="H28" s="67" t="s">
        <v>10189</v>
      </c>
      <c r="I28" s="82" t="s">
        <v>10099</v>
      </c>
      <c r="J28" s="85" t="s">
        <v>140</v>
      </c>
      <c r="K28" s="85" t="s">
        <v>147</v>
      </c>
      <c r="L28" s="88">
        <v>42500000</v>
      </c>
      <c r="M28" s="88"/>
      <c r="N28" s="87">
        <v>0.85</v>
      </c>
      <c r="O28" s="88">
        <v>2500000</v>
      </c>
      <c r="P28" s="87">
        <v>0.05</v>
      </c>
      <c r="Q28" s="88">
        <v>5000000</v>
      </c>
      <c r="R28" s="87">
        <v>0.1</v>
      </c>
      <c r="S28" s="88">
        <v>50000000</v>
      </c>
      <c r="T28" s="89">
        <v>0</v>
      </c>
      <c r="U28" s="90">
        <v>245998.02</v>
      </c>
      <c r="V28" s="90">
        <v>3370887.19</v>
      </c>
      <c r="W28" s="91">
        <v>4196319</v>
      </c>
      <c r="X28" s="90">
        <v>7002472.0010999981</v>
      </c>
      <c r="Y28" s="90">
        <v>7780103.5010999981</v>
      </c>
      <c r="Z28" s="90">
        <v>4987168.2008999996</v>
      </c>
      <c r="AA28" s="90">
        <v>11346130.400900001</v>
      </c>
      <c r="AB28" s="89">
        <v>3570921.6860000063</v>
      </c>
    </row>
    <row r="29" spans="1:28" ht="17.25" customHeight="1" x14ac:dyDescent="0.25">
      <c r="A29" s="82">
        <v>2</v>
      </c>
      <c r="B29" s="83" t="s">
        <v>141</v>
      </c>
      <c r="C29" s="83">
        <v>3</v>
      </c>
      <c r="D29" s="67" t="s">
        <v>10186</v>
      </c>
      <c r="E29" s="84" t="s">
        <v>10187</v>
      </c>
      <c r="F29" s="84" t="s">
        <v>10190</v>
      </c>
      <c r="G29" s="67" t="s">
        <v>227</v>
      </c>
      <c r="H29" s="67" t="s">
        <v>10191</v>
      </c>
      <c r="I29" s="82" t="s">
        <v>10099</v>
      </c>
      <c r="J29" s="85" t="s">
        <v>140</v>
      </c>
      <c r="K29" s="85" t="s">
        <v>147</v>
      </c>
      <c r="L29" s="88">
        <v>18550000</v>
      </c>
      <c r="M29" s="88"/>
      <c r="N29" s="87">
        <v>0.85</v>
      </c>
      <c r="O29" s="88">
        <v>1091176.4705882354</v>
      </c>
      <c r="P29" s="87">
        <v>0.05</v>
      </c>
      <c r="Q29" s="88">
        <v>2182352.9411764708</v>
      </c>
      <c r="R29" s="87">
        <v>0.1</v>
      </c>
      <c r="S29" s="88">
        <v>21823529.411764707</v>
      </c>
      <c r="T29" s="89">
        <v>0</v>
      </c>
      <c r="U29" s="90">
        <v>111407.57</v>
      </c>
      <c r="V29" s="90">
        <v>758690.3</v>
      </c>
      <c r="W29" s="91">
        <v>2372205</v>
      </c>
      <c r="X29" s="90">
        <v>3351074.0005000001</v>
      </c>
      <c r="Y29" s="90">
        <v>3259969.0005000001</v>
      </c>
      <c r="Z29" s="90">
        <v>3964856.0005999999</v>
      </c>
      <c r="AA29" s="90">
        <v>5253409.000599999</v>
      </c>
      <c r="AB29" s="89">
        <v>-521610.87220000196</v>
      </c>
    </row>
    <row r="30" spans="1:28" ht="17.25" customHeight="1" x14ac:dyDescent="0.25">
      <c r="A30" s="82">
        <v>2</v>
      </c>
      <c r="B30" s="83" t="s">
        <v>141</v>
      </c>
      <c r="C30" s="83">
        <v>3</v>
      </c>
      <c r="D30" s="67" t="s">
        <v>10186</v>
      </c>
      <c r="E30" s="84" t="s">
        <v>10187</v>
      </c>
      <c r="F30" s="84" t="s">
        <v>10192</v>
      </c>
      <c r="G30" s="67" t="s">
        <v>372</v>
      </c>
      <c r="H30" s="67" t="s">
        <v>10193</v>
      </c>
      <c r="I30" s="82" t="s">
        <v>10099</v>
      </c>
      <c r="J30" s="85" t="s">
        <v>370</v>
      </c>
      <c r="K30" s="85" t="s">
        <v>147</v>
      </c>
      <c r="L30" s="88">
        <v>27925439.93</v>
      </c>
      <c r="M30" s="88"/>
      <c r="N30" s="87">
        <v>0.86472218362477205</v>
      </c>
      <c r="O30" s="88">
        <v>4368677.7170588337</v>
      </c>
      <c r="P30" s="87">
        <v>0.13527781637522795</v>
      </c>
      <c r="Q30" s="88">
        <v>0</v>
      </c>
      <c r="R30" s="87">
        <v>0</v>
      </c>
      <c r="S30" s="88">
        <v>32294117.647058833</v>
      </c>
      <c r="T30" s="89">
        <v>0</v>
      </c>
      <c r="U30" s="90">
        <v>96292.99</v>
      </c>
      <c r="V30" s="90">
        <v>0</v>
      </c>
      <c r="W30" s="90">
        <v>3157602</v>
      </c>
      <c r="X30" s="90">
        <v>2193710.1803000001</v>
      </c>
      <c r="Y30" s="90">
        <v>144117</v>
      </c>
      <c r="Z30" s="91">
        <v>0</v>
      </c>
      <c r="AA30" s="89"/>
      <c r="AB30" s="89">
        <v>22333717.7597</v>
      </c>
    </row>
    <row r="31" spans="1:28" ht="17.25" customHeight="1" x14ac:dyDescent="0.25">
      <c r="A31" s="82">
        <v>2</v>
      </c>
      <c r="B31" s="83" t="s">
        <v>141</v>
      </c>
      <c r="C31" s="83">
        <v>3</v>
      </c>
      <c r="D31" s="67" t="s">
        <v>10186</v>
      </c>
      <c r="E31" s="84" t="s">
        <v>10187</v>
      </c>
      <c r="F31" s="84" t="s">
        <v>10194</v>
      </c>
      <c r="G31" s="67" t="s">
        <v>186</v>
      </c>
      <c r="H31" s="67" t="s">
        <v>10195</v>
      </c>
      <c r="I31" s="82" t="s">
        <v>10099</v>
      </c>
      <c r="J31" s="85" t="s">
        <v>140</v>
      </c>
      <c r="K31" s="85" t="s">
        <v>35</v>
      </c>
      <c r="L31" s="88">
        <v>9500000</v>
      </c>
      <c r="M31" s="88"/>
      <c r="N31" s="87">
        <v>0.7</v>
      </c>
      <c r="O31" s="88">
        <v>0</v>
      </c>
      <c r="P31" s="87">
        <v>0</v>
      </c>
      <c r="Q31" s="88">
        <v>4071428.5714285718</v>
      </c>
      <c r="R31" s="87">
        <v>0.3</v>
      </c>
      <c r="S31" s="88">
        <v>13571428.571428571</v>
      </c>
      <c r="T31" s="89">
        <v>0</v>
      </c>
      <c r="U31" s="89">
        <v>0</v>
      </c>
      <c r="V31" s="90">
        <v>676060</v>
      </c>
      <c r="W31" s="91">
        <v>1596000</v>
      </c>
      <c r="X31" s="90">
        <v>6475000.0001999997</v>
      </c>
      <c r="Y31" s="90">
        <v>1123940.0002000001</v>
      </c>
      <c r="Z31" s="90">
        <v>0</v>
      </c>
      <c r="AA31" s="90"/>
      <c r="AB31" s="89">
        <v>-371000.00039999979</v>
      </c>
    </row>
    <row r="32" spans="1:28" ht="17.25" customHeight="1" x14ac:dyDescent="0.25">
      <c r="A32" s="82">
        <v>2</v>
      </c>
      <c r="B32" s="83" t="s">
        <v>141</v>
      </c>
      <c r="C32" s="83">
        <v>3</v>
      </c>
      <c r="D32" s="67" t="s">
        <v>10186</v>
      </c>
      <c r="E32" s="84" t="s">
        <v>10187</v>
      </c>
      <c r="F32" s="84" t="s">
        <v>10196</v>
      </c>
      <c r="G32" s="67" t="s">
        <v>153</v>
      </c>
      <c r="H32" s="67" t="s">
        <v>10197</v>
      </c>
      <c r="I32" s="82" t="s">
        <v>10128</v>
      </c>
      <c r="J32" s="85" t="s">
        <v>140</v>
      </c>
      <c r="K32" s="85" t="s">
        <v>147</v>
      </c>
      <c r="L32" s="88">
        <v>14410229</v>
      </c>
      <c r="M32" s="88"/>
      <c r="N32" s="87">
        <v>0.7</v>
      </c>
      <c r="O32" s="88">
        <v>3087906.2142857141</v>
      </c>
      <c r="P32" s="87">
        <v>0.15</v>
      </c>
      <c r="Q32" s="88">
        <v>3087906.2142857141</v>
      </c>
      <c r="R32" s="87">
        <v>0.15</v>
      </c>
      <c r="S32" s="88">
        <v>20586041.428571425</v>
      </c>
      <c r="T32" s="89">
        <v>0</v>
      </c>
      <c r="U32" s="89">
        <v>0</v>
      </c>
      <c r="V32" s="90">
        <v>261265.77</v>
      </c>
      <c r="W32" s="91">
        <v>1685974</v>
      </c>
      <c r="X32" s="90">
        <v>1853261.0004000003</v>
      </c>
      <c r="Y32" s="90">
        <v>2788427.0004000003</v>
      </c>
      <c r="Z32" s="90">
        <v>2885790.0002999995</v>
      </c>
      <c r="AA32" s="90">
        <v>4079469.0002999986</v>
      </c>
      <c r="AB32" s="89">
        <v>856042.22860000283</v>
      </c>
    </row>
    <row r="33" spans="1:28" ht="17.25" customHeight="1" x14ac:dyDescent="0.25">
      <c r="A33" s="82">
        <v>2</v>
      </c>
      <c r="B33" s="83" t="s">
        <v>141</v>
      </c>
      <c r="C33" s="83">
        <v>3</v>
      </c>
      <c r="D33" s="67" t="s">
        <v>10186</v>
      </c>
      <c r="E33" s="84" t="s">
        <v>10187</v>
      </c>
      <c r="F33" s="84" t="s">
        <v>10198</v>
      </c>
      <c r="G33" s="67" t="s">
        <v>186</v>
      </c>
      <c r="H33" s="67" t="s">
        <v>10199</v>
      </c>
      <c r="I33" s="82" t="s">
        <v>10128</v>
      </c>
      <c r="J33" s="85" t="s">
        <v>140</v>
      </c>
      <c r="K33" s="85" t="s">
        <v>35</v>
      </c>
      <c r="L33" s="88">
        <v>1878972.65</v>
      </c>
      <c r="M33" s="88"/>
      <c r="N33" s="87">
        <v>0.73071158507780198</v>
      </c>
      <c r="O33" s="88">
        <v>692455.92506486329</v>
      </c>
      <c r="P33" s="87">
        <v>0.26928841492219802</v>
      </c>
      <c r="Q33" s="88">
        <v>0</v>
      </c>
      <c r="R33" s="87">
        <v>0</v>
      </c>
      <c r="S33" s="88">
        <v>2571428.5750648631</v>
      </c>
      <c r="T33" s="89">
        <v>0</v>
      </c>
      <c r="U33" s="90">
        <v>1084546.03</v>
      </c>
      <c r="V33" s="90">
        <v>309582.17</v>
      </c>
      <c r="W33" s="91">
        <v>470613</v>
      </c>
      <c r="X33" s="90">
        <v>253456.0001</v>
      </c>
      <c r="Y33" s="90">
        <v>72416.000100000005</v>
      </c>
      <c r="Z33" s="90">
        <v>0</v>
      </c>
      <c r="AA33" s="90"/>
      <c r="AB33" s="89">
        <v>-311640.55020000011</v>
      </c>
    </row>
    <row r="34" spans="1:28" ht="17.25" customHeight="1" x14ac:dyDescent="0.25">
      <c r="A34" s="82">
        <v>2</v>
      </c>
      <c r="B34" s="83" t="s">
        <v>141</v>
      </c>
      <c r="C34" s="83">
        <v>3</v>
      </c>
      <c r="D34" s="67" t="s">
        <v>10200</v>
      </c>
      <c r="E34" s="84" t="s">
        <v>10201</v>
      </c>
      <c r="F34" s="84" t="s">
        <v>10202</v>
      </c>
      <c r="G34" s="67" t="s">
        <v>231</v>
      </c>
      <c r="H34" s="67" t="s">
        <v>10203</v>
      </c>
      <c r="I34" s="82" t="s">
        <v>10099</v>
      </c>
      <c r="J34" s="85" t="s">
        <v>140</v>
      </c>
      <c r="K34" s="85" t="s">
        <v>147</v>
      </c>
      <c r="L34" s="88">
        <v>111028963</v>
      </c>
      <c r="M34" s="88"/>
      <c r="N34" s="87">
        <v>0.47929263135247302</v>
      </c>
      <c r="O34" s="88">
        <v>2122758.176470588</v>
      </c>
      <c r="P34" s="87">
        <v>9.1635761033413005E-3</v>
      </c>
      <c r="Q34" s="88">
        <v>118500000</v>
      </c>
      <c r="R34" s="87">
        <v>0.51154379254418558</v>
      </c>
      <c r="S34" s="88">
        <v>231651721.17647058</v>
      </c>
      <c r="T34" s="89">
        <v>0</v>
      </c>
      <c r="U34" s="89">
        <v>0</v>
      </c>
      <c r="V34" s="90">
        <v>346096.28</v>
      </c>
      <c r="W34" s="91">
        <v>1821407</v>
      </c>
      <c r="X34" s="90">
        <v>13368704.481599998</v>
      </c>
      <c r="Y34" s="90">
        <v>30790157.001599997</v>
      </c>
      <c r="Z34" s="90">
        <v>32508434.7016</v>
      </c>
      <c r="AA34" s="90">
        <v>32461724.1415</v>
      </c>
      <c r="AB34" s="89">
        <v>-267560.6063000001</v>
      </c>
    </row>
    <row r="35" spans="1:28" ht="17.25" customHeight="1" x14ac:dyDescent="0.25">
      <c r="A35" s="82">
        <v>2</v>
      </c>
      <c r="B35" s="83" t="s">
        <v>141</v>
      </c>
      <c r="C35" s="83">
        <v>4</v>
      </c>
      <c r="D35" s="67" t="s">
        <v>10204</v>
      </c>
      <c r="E35" s="84" t="s">
        <v>10205</v>
      </c>
      <c r="F35" s="84" t="s">
        <v>10206</v>
      </c>
      <c r="G35" s="67" t="s">
        <v>186</v>
      </c>
      <c r="H35" s="67" t="s">
        <v>10207</v>
      </c>
      <c r="I35" s="82" t="s">
        <v>10128</v>
      </c>
      <c r="J35" s="85" t="s">
        <v>140</v>
      </c>
      <c r="K35" s="85" t="s">
        <v>35</v>
      </c>
      <c r="L35" s="88">
        <v>96000000</v>
      </c>
      <c r="M35" s="88"/>
      <c r="N35" s="87">
        <v>0.7</v>
      </c>
      <c r="O35" s="88">
        <v>0</v>
      </c>
      <c r="P35" s="87">
        <v>0</v>
      </c>
      <c r="Q35" s="88">
        <v>41142857.142857149</v>
      </c>
      <c r="R35" s="87">
        <v>0.3</v>
      </c>
      <c r="S35" s="88">
        <v>137142857.14285713</v>
      </c>
      <c r="T35" s="89">
        <v>0</v>
      </c>
      <c r="U35" s="89">
        <v>0</v>
      </c>
      <c r="V35" s="90">
        <v>7707044.79</v>
      </c>
      <c r="W35" s="91">
        <v>18438769</v>
      </c>
      <c r="X35" s="90">
        <v>21658866.000599995</v>
      </c>
      <c r="Y35" s="90">
        <v>28619999.000399999</v>
      </c>
      <c r="Z35" s="90">
        <v>22258658.000299998</v>
      </c>
      <c r="AA35" s="90">
        <v>9000000.0001999997</v>
      </c>
      <c r="AB35" s="89">
        <v>-11683336.791499998</v>
      </c>
    </row>
    <row r="36" spans="1:28" ht="17.25" customHeight="1" x14ac:dyDescent="0.25">
      <c r="A36" s="82">
        <v>3</v>
      </c>
      <c r="B36" s="83" t="s">
        <v>135</v>
      </c>
      <c r="C36" s="83">
        <v>5</v>
      </c>
      <c r="D36" s="67" t="s">
        <v>10208</v>
      </c>
      <c r="E36" s="84" t="s">
        <v>10209</v>
      </c>
      <c r="F36" s="84" t="s">
        <v>10210</v>
      </c>
      <c r="G36" s="67" t="s">
        <v>217</v>
      </c>
      <c r="H36" s="67" t="s">
        <v>10211</v>
      </c>
      <c r="I36" s="82" t="s">
        <v>10099</v>
      </c>
      <c r="J36" s="85" t="s">
        <v>140</v>
      </c>
      <c r="K36" s="85" t="s">
        <v>35</v>
      </c>
      <c r="L36" s="88">
        <v>159100000</v>
      </c>
      <c r="M36" s="88"/>
      <c r="N36" s="87">
        <v>0.85</v>
      </c>
      <c r="O36" s="88">
        <v>28076470.588235293</v>
      </c>
      <c r="P36" s="87">
        <v>0.15</v>
      </c>
      <c r="Q36" s="88">
        <v>0</v>
      </c>
      <c r="R36" s="87">
        <v>0</v>
      </c>
      <c r="S36" s="88">
        <v>187176470.58823529</v>
      </c>
      <c r="T36" s="89">
        <v>0</v>
      </c>
      <c r="U36" s="90">
        <v>41049835.289999999</v>
      </c>
      <c r="V36" s="90">
        <v>14463848.83</v>
      </c>
      <c r="W36" s="91">
        <v>29045333</v>
      </c>
      <c r="X36" s="90">
        <v>43741000.000200003</v>
      </c>
      <c r="Y36" s="90">
        <v>44478800.000299998</v>
      </c>
      <c r="Z36" s="90">
        <v>6640200.0000999989</v>
      </c>
      <c r="AA36" s="90"/>
      <c r="AB36" s="89">
        <v>-20319017.120599989</v>
      </c>
    </row>
    <row r="37" spans="1:28" ht="17.25" customHeight="1" x14ac:dyDescent="0.25">
      <c r="A37" s="82">
        <v>3</v>
      </c>
      <c r="B37" s="83" t="s">
        <v>135</v>
      </c>
      <c r="C37" s="83">
        <v>5</v>
      </c>
      <c r="D37" s="67" t="s">
        <v>10208</v>
      </c>
      <c r="E37" s="84" t="s">
        <v>10209</v>
      </c>
      <c r="F37" s="84" t="s">
        <v>10212</v>
      </c>
      <c r="G37" s="67" t="s">
        <v>220</v>
      </c>
      <c r="H37" s="67" t="s">
        <v>10213</v>
      </c>
      <c r="I37" s="82" t="s">
        <v>10099</v>
      </c>
      <c r="J37" s="85" t="s">
        <v>140</v>
      </c>
      <c r="K37" s="85" t="s">
        <v>35</v>
      </c>
      <c r="L37" s="88">
        <v>342100000</v>
      </c>
      <c r="M37" s="88"/>
      <c r="N37" s="87">
        <v>0.85</v>
      </c>
      <c r="O37" s="88">
        <v>60370588.235294111</v>
      </c>
      <c r="P37" s="87">
        <v>0.15</v>
      </c>
      <c r="Q37" s="88">
        <v>0</v>
      </c>
      <c r="R37" s="87">
        <v>0</v>
      </c>
      <c r="S37" s="88">
        <v>402470588.2352941</v>
      </c>
      <c r="T37" s="90">
        <v>13818433.32</v>
      </c>
      <c r="U37" s="90">
        <v>36752707.490000002</v>
      </c>
      <c r="V37" s="90">
        <v>77084871.849999994</v>
      </c>
      <c r="W37" s="91">
        <v>67360480</v>
      </c>
      <c r="X37" s="90">
        <v>89840164.000300005</v>
      </c>
      <c r="Y37" s="90">
        <v>21388859.000300005</v>
      </c>
      <c r="Z37" s="90">
        <v>20876907.000200003</v>
      </c>
      <c r="AA37" s="90">
        <v>7596586.0002000034</v>
      </c>
      <c r="AB37" s="89">
        <v>7380991.3389999866</v>
      </c>
    </row>
    <row r="38" spans="1:28" ht="17.25" customHeight="1" x14ac:dyDescent="0.25">
      <c r="A38" s="82">
        <v>3</v>
      </c>
      <c r="B38" s="83" t="s">
        <v>135</v>
      </c>
      <c r="C38" s="83">
        <v>5</v>
      </c>
      <c r="D38" s="67" t="s">
        <v>10214</v>
      </c>
      <c r="E38" s="84" t="s">
        <v>10215</v>
      </c>
      <c r="F38" s="84" t="s">
        <v>10216</v>
      </c>
      <c r="G38" s="67" t="s">
        <v>10150</v>
      </c>
      <c r="H38" s="67" t="s">
        <v>10217</v>
      </c>
      <c r="I38" s="82" t="s">
        <v>10099</v>
      </c>
      <c r="J38" s="85" t="s">
        <v>323</v>
      </c>
      <c r="K38" s="85" t="s">
        <v>35</v>
      </c>
      <c r="L38" s="88">
        <v>20000000</v>
      </c>
      <c r="M38" s="88"/>
      <c r="N38" s="87">
        <v>0.7</v>
      </c>
      <c r="O38" s="88">
        <v>0</v>
      </c>
      <c r="P38" s="87">
        <v>0</v>
      </c>
      <c r="Q38" s="88">
        <v>8571428.5714285728</v>
      </c>
      <c r="R38" s="87">
        <v>0.3</v>
      </c>
      <c r="S38" s="88">
        <v>28571428.571428575</v>
      </c>
      <c r="T38" s="89">
        <v>0</v>
      </c>
      <c r="U38" s="89">
        <v>0</v>
      </c>
      <c r="V38" s="90">
        <v>710446.87</v>
      </c>
      <c r="W38" s="91">
        <v>7500000</v>
      </c>
      <c r="X38" s="90">
        <v>5300000</v>
      </c>
      <c r="Y38" s="90">
        <v>5000000</v>
      </c>
      <c r="Z38" s="90">
        <v>4500000</v>
      </c>
      <c r="AA38" s="90">
        <v>0</v>
      </c>
      <c r="AB38" s="89">
        <v>-3010446.870000001</v>
      </c>
    </row>
    <row r="39" spans="1:28" ht="17.25" customHeight="1" x14ac:dyDescent="0.25">
      <c r="A39" s="82">
        <v>4</v>
      </c>
      <c r="B39" s="83" t="s">
        <v>55</v>
      </c>
      <c r="C39" s="83">
        <v>6</v>
      </c>
      <c r="D39" s="67" t="s">
        <v>10218</v>
      </c>
      <c r="E39" s="67" t="s">
        <v>10219</v>
      </c>
      <c r="F39" s="67" t="s">
        <v>10220</v>
      </c>
      <c r="G39" s="67" t="s">
        <v>388</v>
      </c>
      <c r="H39" s="67" t="s">
        <v>10221</v>
      </c>
      <c r="I39" s="82" t="s">
        <v>10128</v>
      </c>
      <c r="J39" s="85" t="s">
        <v>381</v>
      </c>
      <c r="K39" s="85" t="s">
        <v>35</v>
      </c>
      <c r="L39" s="88">
        <v>60900000</v>
      </c>
      <c r="M39" s="88"/>
      <c r="N39" s="87">
        <v>0.7</v>
      </c>
      <c r="O39" s="88">
        <v>17400000</v>
      </c>
      <c r="P39" s="87">
        <v>0.2</v>
      </c>
      <c r="Q39" s="88">
        <v>8700000</v>
      </c>
      <c r="R39" s="87">
        <v>0.1</v>
      </c>
      <c r="S39" s="88">
        <v>87000000</v>
      </c>
      <c r="T39" s="89">
        <v>0</v>
      </c>
      <c r="U39" s="90">
        <v>512015.46</v>
      </c>
      <c r="V39" s="90">
        <v>1985970.53</v>
      </c>
      <c r="W39" s="91">
        <v>9120409</v>
      </c>
      <c r="X39" s="90">
        <v>18394104.350400001</v>
      </c>
      <c r="Y39" s="90">
        <v>18379922.150400002</v>
      </c>
      <c r="Z39" s="90">
        <v>9684918.5504000019</v>
      </c>
      <c r="AA39" s="100">
        <v>4345863.0001999997</v>
      </c>
      <c r="AB39" s="89">
        <v>-1523203.041400006</v>
      </c>
    </row>
    <row r="40" spans="1:28" ht="17.25" customHeight="1" x14ac:dyDescent="0.25">
      <c r="A40" s="82">
        <v>4</v>
      </c>
      <c r="B40" s="83" t="s">
        <v>55</v>
      </c>
      <c r="C40" s="83">
        <v>6</v>
      </c>
      <c r="D40" s="67" t="s">
        <v>10218</v>
      </c>
      <c r="E40" s="101" t="s">
        <v>10219</v>
      </c>
      <c r="F40" s="102" t="s">
        <v>10222</v>
      </c>
      <c r="G40" s="103" t="s">
        <v>391</v>
      </c>
      <c r="H40" s="67" t="s">
        <v>10223</v>
      </c>
      <c r="I40" s="82" t="s">
        <v>10128</v>
      </c>
      <c r="J40" s="85" t="s">
        <v>381</v>
      </c>
      <c r="K40" s="85" t="s">
        <v>35</v>
      </c>
      <c r="L40" s="88">
        <v>6700000</v>
      </c>
      <c r="M40" s="88"/>
      <c r="N40" s="87">
        <v>0.7</v>
      </c>
      <c r="O40" s="88">
        <v>1914285.7142857146</v>
      </c>
      <c r="P40" s="87">
        <v>0.2</v>
      </c>
      <c r="Q40" s="88">
        <v>957142.85714285728</v>
      </c>
      <c r="R40" s="87">
        <v>0.1</v>
      </c>
      <c r="S40" s="88">
        <v>9571428.5714285709</v>
      </c>
      <c r="T40" s="89">
        <v>0</v>
      </c>
      <c r="U40" s="89">
        <v>0</v>
      </c>
      <c r="V40" s="90">
        <v>0</v>
      </c>
      <c r="W40" s="91">
        <v>220000</v>
      </c>
      <c r="X40" s="90">
        <v>75000.000100000005</v>
      </c>
      <c r="Y40" s="90">
        <v>3312500.0001999997</v>
      </c>
      <c r="Z40" s="90">
        <v>3312500.0001999997</v>
      </c>
      <c r="AA40" s="89"/>
      <c r="AB40" s="89">
        <v>-220000.00049999915</v>
      </c>
    </row>
    <row r="41" spans="1:28" ht="17.25" customHeight="1" x14ac:dyDescent="0.25">
      <c r="A41" s="82">
        <v>4</v>
      </c>
      <c r="B41" s="83" t="s">
        <v>55</v>
      </c>
      <c r="C41" s="83">
        <v>6</v>
      </c>
      <c r="D41" s="67" t="s">
        <v>10218</v>
      </c>
      <c r="E41" s="84" t="s">
        <v>10219</v>
      </c>
      <c r="F41" s="67" t="s">
        <v>10224</v>
      </c>
      <c r="G41" s="67" t="s">
        <v>383</v>
      </c>
      <c r="H41" s="67" t="s">
        <v>10225</v>
      </c>
      <c r="I41" s="82" t="s">
        <v>10128</v>
      </c>
      <c r="J41" s="85" t="s">
        <v>381</v>
      </c>
      <c r="K41" s="85" t="s">
        <v>35</v>
      </c>
      <c r="L41" s="88">
        <v>28000000</v>
      </c>
      <c r="M41" s="88"/>
      <c r="N41" s="87">
        <v>0.7</v>
      </c>
      <c r="O41" s="88">
        <v>8000000</v>
      </c>
      <c r="P41" s="87">
        <v>0.2</v>
      </c>
      <c r="Q41" s="88">
        <v>4000000</v>
      </c>
      <c r="R41" s="87">
        <v>0.1</v>
      </c>
      <c r="S41" s="88">
        <v>40000000</v>
      </c>
      <c r="T41" s="89">
        <v>0</v>
      </c>
      <c r="U41" s="89">
        <v>0</v>
      </c>
      <c r="V41" s="90">
        <v>185606.15</v>
      </c>
      <c r="W41" s="91">
        <v>6008258</v>
      </c>
      <c r="X41" s="90">
        <v>4581190.0000999998</v>
      </c>
      <c r="Y41" s="90">
        <v>16917717.000100002</v>
      </c>
      <c r="Z41" s="90">
        <v>5856532.0000999998</v>
      </c>
      <c r="AA41" s="89"/>
      <c r="AB41" s="89">
        <v>-5549303.1503000017</v>
      </c>
    </row>
    <row r="42" spans="1:28" ht="17.25" customHeight="1" x14ac:dyDescent="0.25">
      <c r="A42" s="82">
        <v>4</v>
      </c>
      <c r="B42" s="83" t="s">
        <v>55</v>
      </c>
      <c r="C42" s="83">
        <v>6</v>
      </c>
      <c r="D42" s="67" t="s">
        <v>10226</v>
      </c>
      <c r="E42" s="84" t="s">
        <v>10227</v>
      </c>
      <c r="F42" s="84" t="s">
        <v>10228</v>
      </c>
      <c r="G42" s="84" t="s">
        <v>301</v>
      </c>
      <c r="H42" s="67" t="s">
        <v>10229</v>
      </c>
      <c r="I42" s="82" t="s">
        <v>54</v>
      </c>
      <c r="J42" s="85" t="s">
        <v>381</v>
      </c>
      <c r="K42" s="85" t="s">
        <v>35</v>
      </c>
      <c r="L42" s="88">
        <v>2538739</v>
      </c>
      <c r="M42" s="88"/>
      <c r="N42" s="87">
        <v>0.7</v>
      </c>
      <c r="O42" s="88">
        <v>1088031</v>
      </c>
      <c r="P42" s="87">
        <v>0.3</v>
      </c>
      <c r="Q42" s="88">
        <v>0</v>
      </c>
      <c r="R42" s="87">
        <v>0</v>
      </c>
      <c r="S42" s="88">
        <v>3626770</v>
      </c>
      <c r="T42" s="89">
        <v>0</v>
      </c>
      <c r="U42" s="90">
        <v>64929.62</v>
      </c>
      <c r="V42" s="90">
        <v>9714.7800000000007</v>
      </c>
      <c r="W42" s="91">
        <v>497159</v>
      </c>
      <c r="X42" s="90">
        <v>630000.00009999995</v>
      </c>
      <c r="Y42" s="90">
        <v>734419.85009999992</v>
      </c>
      <c r="Z42" s="90">
        <v>734419.85009999992</v>
      </c>
      <c r="AA42" s="100">
        <v>353184.0001</v>
      </c>
      <c r="AB42" s="89">
        <v>-485088.10039999959</v>
      </c>
    </row>
    <row r="43" spans="1:28" ht="17.25" customHeight="1" x14ac:dyDescent="0.25">
      <c r="A43" s="82">
        <v>4</v>
      </c>
      <c r="B43" s="83" t="s">
        <v>55</v>
      </c>
      <c r="C43" s="83">
        <v>6</v>
      </c>
      <c r="D43" s="67" t="s">
        <v>10226</v>
      </c>
      <c r="E43" s="104" t="s">
        <v>10227</v>
      </c>
      <c r="F43" s="104" t="s">
        <v>10230</v>
      </c>
      <c r="G43" s="84" t="s">
        <v>298</v>
      </c>
      <c r="H43" s="67" t="s">
        <v>10231</v>
      </c>
      <c r="I43" s="82" t="s">
        <v>54</v>
      </c>
      <c r="J43" s="85" t="s">
        <v>262</v>
      </c>
      <c r="K43" s="85" t="s">
        <v>35</v>
      </c>
      <c r="L43" s="88">
        <v>2485950</v>
      </c>
      <c r="M43" s="88"/>
      <c r="N43" s="87">
        <v>0.7</v>
      </c>
      <c r="O43" s="88">
        <v>1065407.142857143</v>
      </c>
      <c r="P43" s="87">
        <v>0.3</v>
      </c>
      <c r="Q43" s="88">
        <v>0</v>
      </c>
      <c r="R43" s="87">
        <v>0</v>
      </c>
      <c r="S43" s="88">
        <v>3551357.1428571427</v>
      </c>
      <c r="T43" s="89">
        <v>0</v>
      </c>
      <c r="U43" s="90">
        <v>29642.959999999999</v>
      </c>
      <c r="V43" s="90">
        <v>93568.51</v>
      </c>
      <c r="W43" s="91">
        <v>508418</v>
      </c>
      <c r="X43" s="90">
        <v>420531.3002</v>
      </c>
      <c r="Y43" s="90">
        <v>623558.6004</v>
      </c>
      <c r="Z43" s="90">
        <v>650040.30040000007</v>
      </c>
      <c r="AA43" s="90">
        <v>160184.50020000001</v>
      </c>
      <c r="AB43" s="89">
        <v>5.8288000002503395</v>
      </c>
    </row>
    <row r="44" spans="1:28" ht="17.25" customHeight="1" x14ac:dyDescent="0.25">
      <c r="A44" s="82">
        <v>4</v>
      </c>
      <c r="B44" s="83" t="s">
        <v>55</v>
      </c>
      <c r="C44" s="83">
        <v>6</v>
      </c>
      <c r="D44" s="67" t="s">
        <v>10226</v>
      </c>
      <c r="E44" s="84" t="s">
        <v>10227</v>
      </c>
      <c r="F44" s="84" t="s">
        <v>10232</v>
      </c>
      <c r="G44" s="84" t="s">
        <v>301</v>
      </c>
      <c r="H44" s="67" t="s">
        <v>10233</v>
      </c>
      <c r="I44" s="82" t="s">
        <v>54</v>
      </c>
      <c r="J44" s="85" t="s">
        <v>262</v>
      </c>
      <c r="K44" s="85" t="s">
        <v>35</v>
      </c>
      <c r="L44" s="88">
        <v>47805581</v>
      </c>
      <c r="M44" s="88"/>
      <c r="N44" s="87">
        <v>0.7</v>
      </c>
      <c r="O44" s="88">
        <v>20488106.142857146</v>
      </c>
      <c r="P44" s="87">
        <v>0.3</v>
      </c>
      <c r="Q44" s="88">
        <v>0</v>
      </c>
      <c r="R44" s="87">
        <v>0</v>
      </c>
      <c r="S44" s="88">
        <v>68293687.142857149</v>
      </c>
      <c r="T44" s="89">
        <v>0</v>
      </c>
      <c r="U44" s="90">
        <v>36742.18</v>
      </c>
      <c r="V44" s="90">
        <v>5662578.5</v>
      </c>
      <c r="W44" s="91">
        <v>11342184</v>
      </c>
      <c r="X44" s="90">
        <v>7746394.000599999</v>
      </c>
      <c r="Y44" s="90">
        <v>11344116.2807</v>
      </c>
      <c r="Z44" s="90">
        <v>9038251.5105000008</v>
      </c>
      <c r="AA44" s="90">
        <v>7626674.7904999992</v>
      </c>
      <c r="AB44" s="89">
        <v>-4991360.2622999987</v>
      </c>
    </row>
    <row r="45" spans="1:28" ht="17.25" customHeight="1" x14ac:dyDescent="0.25">
      <c r="A45" s="82">
        <v>4</v>
      </c>
      <c r="B45" s="83" t="s">
        <v>55</v>
      </c>
      <c r="C45" s="83">
        <v>6</v>
      </c>
      <c r="D45" s="67" t="s">
        <v>10234</v>
      </c>
      <c r="E45" s="84" t="s">
        <v>10235</v>
      </c>
      <c r="F45" s="84" t="s">
        <v>10236</v>
      </c>
      <c r="G45" s="84" t="s">
        <v>301</v>
      </c>
      <c r="H45" s="84" t="s">
        <v>10237</v>
      </c>
      <c r="I45" s="82" t="s">
        <v>54</v>
      </c>
      <c r="J45" s="85" t="s">
        <v>262</v>
      </c>
      <c r="K45" s="85" t="s">
        <v>35</v>
      </c>
      <c r="L45" s="88">
        <v>21472750</v>
      </c>
      <c r="M45" s="88"/>
      <c r="N45" s="87">
        <v>0.7</v>
      </c>
      <c r="O45" s="88">
        <v>9202607.1428571437</v>
      </c>
      <c r="P45" s="87">
        <v>0.3</v>
      </c>
      <c r="Q45" s="88">
        <v>0</v>
      </c>
      <c r="R45" s="87">
        <v>0</v>
      </c>
      <c r="S45" s="88">
        <v>30675357.142857142</v>
      </c>
      <c r="T45" s="90">
        <v>869287.52</v>
      </c>
      <c r="U45" s="90">
        <v>1533254.22</v>
      </c>
      <c r="V45" s="90">
        <v>2135485.56</v>
      </c>
      <c r="W45" s="91">
        <v>3619182</v>
      </c>
      <c r="X45" s="90">
        <v>4187089.0005000001</v>
      </c>
      <c r="Y45" s="90">
        <v>4361233.4505000003</v>
      </c>
      <c r="Z45" s="90">
        <v>2178933.0004000003</v>
      </c>
      <c r="AA45" s="90">
        <v>2406849.7203000002</v>
      </c>
      <c r="AB45" s="89">
        <v>181435.52830000129</v>
      </c>
    </row>
    <row r="46" spans="1:28" ht="17.25" customHeight="1" x14ac:dyDescent="0.25">
      <c r="A46" s="82">
        <v>4</v>
      </c>
      <c r="B46" s="83" t="s">
        <v>55</v>
      </c>
      <c r="C46" s="83">
        <v>6</v>
      </c>
      <c r="D46" s="67" t="s">
        <v>10234</v>
      </c>
      <c r="E46" s="84" t="s">
        <v>10235</v>
      </c>
      <c r="F46" s="84" t="s">
        <v>10238</v>
      </c>
      <c r="G46" s="84" t="s">
        <v>403</v>
      </c>
      <c r="H46" s="84" t="s">
        <v>10239</v>
      </c>
      <c r="I46" s="82" t="s">
        <v>54</v>
      </c>
      <c r="J46" s="85" t="s">
        <v>381</v>
      </c>
      <c r="K46" s="85" t="s">
        <v>35</v>
      </c>
      <c r="L46" s="88">
        <v>5085755</v>
      </c>
      <c r="M46" s="88"/>
      <c r="N46" s="87">
        <v>0.7</v>
      </c>
      <c r="O46" s="88">
        <v>2179609.2857142859</v>
      </c>
      <c r="P46" s="87">
        <v>0.3</v>
      </c>
      <c r="Q46" s="88">
        <v>0</v>
      </c>
      <c r="R46" s="87">
        <v>0</v>
      </c>
      <c r="S46" s="88">
        <v>7265364.2857142854</v>
      </c>
      <c r="T46" s="89">
        <v>0</v>
      </c>
      <c r="U46" s="89">
        <v>0</v>
      </c>
      <c r="V46" s="90">
        <v>120960.91</v>
      </c>
      <c r="W46" s="91">
        <v>577500</v>
      </c>
      <c r="X46" s="90">
        <v>1611263.0001999999</v>
      </c>
      <c r="Y46" s="90">
        <v>1613681.0001999999</v>
      </c>
      <c r="Z46" s="90">
        <v>862035.00019999989</v>
      </c>
      <c r="AA46" s="89"/>
      <c r="AB46" s="89">
        <v>300315.0894000004</v>
      </c>
    </row>
    <row r="47" spans="1:28" ht="17.25" customHeight="1" x14ac:dyDescent="0.25">
      <c r="A47" s="82">
        <v>4</v>
      </c>
      <c r="B47" s="83" t="s">
        <v>55</v>
      </c>
      <c r="C47" s="83">
        <v>6</v>
      </c>
      <c r="D47" s="67" t="s">
        <v>10234</v>
      </c>
      <c r="E47" s="84" t="s">
        <v>10235</v>
      </c>
      <c r="F47" s="84" t="s">
        <v>10240</v>
      </c>
      <c r="G47" s="84" t="s">
        <v>406</v>
      </c>
      <c r="H47" s="84" t="s">
        <v>10241</v>
      </c>
      <c r="I47" s="82" t="s">
        <v>54</v>
      </c>
      <c r="J47" s="85" t="s">
        <v>381</v>
      </c>
      <c r="K47" s="85" t="s">
        <v>35</v>
      </c>
      <c r="L47" s="88">
        <v>973000</v>
      </c>
      <c r="M47" s="88"/>
      <c r="N47" s="87">
        <v>0.7</v>
      </c>
      <c r="O47" s="88">
        <v>417000</v>
      </c>
      <c r="P47" s="87">
        <v>0.3</v>
      </c>
      <c r="Q47" s="88">
        <v>0</v>
      </c>
      <c r="R47" s="87">
        <v>0</v>
      </c>
      <c r="S47" s="88">
        <v>1390000</v>
      </c>
      <c r="T47" s="90">
        <v>50620.27</v>
      </c>
      <c r="U47" s="90">
        <v>86239.67</v>
      </c>
      <c r="V47" s="90">
        <v>173102.65</v>
      </c>
      <c r="W47" s="91">
        <v>194250</v>
      </c>
      <c r="X47" s="90">
        <v>219738.0001</v>
      </c>
      <c r="Y47" s="90">
        <v>235854.00009999989</v>
      </c>
      <c r="Z47" s="91">
        <v>0</v>
      </c>
      <c r="AA47" s="89"/>
      <c r="AB47" s="89">
        <v>13195.409800000023</v>
      </c>
    </row>
    <row r="48" spans="1:28" ht="17.25" customHeight="1" x14ac:dyDescent="0.25">
      <c r="A48" s="82">
        <v>4</v>
      </c>
      <c r="B48" s="83" t="s">
        <v>55</v>
      </c>
      <c r="C48" s="83">
        <v>6</v>
      </c>
      <c r="D48" s="67" t="s">
        <v>10234</v>
      </c>
      <c r="E48" s="84" t="s">
        <v>10235</v>
      </c>
      <c r="F48" s="84" t="s">
        <v>10242</v>
      </c>
      <c r="G48" s="84" t="s">
        <v>301</v>
      </c>
      <c r="H48" s="84" t="s">
        <v>10243</v>
      </c>
      <c r="I48" s="82" t="s">
        <v>54</v>
      </c>
      <c r="J48" s="85" t="s">
        <v>381</v>
      </c>
      <c r="K48" s="85" t="s">
        <v>35</v>
      </c>
      <c r="L48" s="88">
        <v>10518495</v>
      </c>
      <c r="M48" s="88"/>
      <c r="N48" s="87">
        <v>0.7</v>
      </c>
      <c r="O48" s="88">
        <v>4507926.4285714282</v>
      </c>
      <c r="P48" s="87">
        <v>0.3</v>
      </c>
      <c r="Q48" s="88">
        <v>0</v>
      </c>
      <c r="R48" s="87">
        <v>0</v>
      </c>
      <c r="S48" s="88">
        <v>15026421.428571429</v>
      </c>
      <c r="T48" s="89">
        <v>0</v>
      </c>
      <c r="U48" s="89">
        <v>0</v>
      </c>
      <c r="V48" s="90">
        <v>410369.31</v>
      </c>
      <c r="W48" s="91">
        <v>2125609</v>
      </c>
      <c r="X48" s="90">
        <v>875385.00019999989</v>
      </c>
      <c r="Y48" s="90">
        <v>2078160.0002000001</v>
      </c>
      <c r="Z48" s="90">
        <v>2847950.0002000001</v>
      </c>
      <c r="AA48" s="100">
        <v>3190790.0002000001</v>
      </c>
      <c r="AB48" s="89">
        <v>-1009768.3108000001</v>
      </c>
    </row>
    <row r="49" spans="1:28" ht="17.25" customHeight="1" x14ac:dyDescent="0.25">
      <c r="A49" s="82">
        <v>4</v>
      </c>
      <c r="B49" s="83" t="s">
        <v>55</v>
      </c>
      <c r="C49" s="83">
        <v>6</v>
      </c>
      <c r="D49" s="67" t="s">
        <v>10244</v>
      </c>
      <c r="E49" s="84" t="s">
        <v>10245</v>
      </c>
      <c r="F49" s="67" t="s">
        <v>10246</v>
      </c>
      <c r="G49" s="84" t="s">
        <v>58</v>
      </c>
      <c r="H49" s="67" t="s">
        <v>10247</v>
      </c>
      <c r="I49" s="82" t="s">
        <v>54</v>
      </c>
      <c r="J49" s="85" t="s">
        <v>36</v>
      </c>
      <c r="K49" s="85" t="s">
        <v>35</v>
      </c>
      <c r="L49" s="88">
        <v>40204458</v>
      </c>
      <c r="M49" s="88"/>
      <c r="N49" s="87">
        <v>0.7</v>
      </c>
      <c r="O49" s="88">
        <v>17230482</v>
      </c>
      <c r="P49" s="87">
        <v>0.3</v>
      </c>
      <c r="Q49" s="88">
        <v>0</v>
      </c>
      <c r="R49" s="87">
        <v>0</v>
      </c>
      <c r="S49" s="88">
        <v>57434940</v>
      </c>
      <c r="T49" s="89">
        <v>0</v>
      </c>
      <c r="U49" s="90">
        <v>48054.720000000001</v>
      </c>
      <c r="V49" s="90">
        <v>1816104.13</v>
      </c>
      <c r="W49" s="91">
        <v>7653165</v>
      </c>
      <c r="X49" s="90">
        <v>8535768.0003999993</v>
      </c>
      <c r="Y49" s="90">
        <v>9003900.0003999993</v>
      </c>
      <c r="Z49" s="90">
        <v>8278962.0003999993</v>
      </c>
      <c r="AA49" s="90">
        <v>5144929.0003999993</v>
      </c>
      <c r="AB49" s="89">
        <v>-276424.85159999877</v>
      </c>
    </row>
    <row r="50" spans="1:28" ht="17.25" customHeight="1" x14ac:dyDescent="0.25">
      <c r="A50" s="82">
        <v>4</v>
      </c>
      <c r="B50" s="83" t="s">
        <v>55</v>
      </c>
      <c r="C50" s="83">
        <v>6</v>
      </c>
      <c r="D50" s="67" t="s">
        <v>10248</v>
      </c>
      <c r="E50" s="84" t="s">
        <v>10245</v>
      </c>
      <c r="F50" s="67" t="s">
        <v>10249</v>
      </c>
      <c r="G50" s="84" t="s">
        <v>61</v>
      </c>
      <c r="H50" s="67" t="s">
        <v>10250</v>
      </c>
      <c r="I50" s="82" t="s">
        <v>54</v>
      </c>
      <c r="J50" s="85" t="s">
        <v>36</v>
      </c>
      <c r="K50" s="85" t="s">
        <v>35</v>
      </c>
      <c r="L50" s="88">
        <v>86973324.486302301</v>
      </c>
      <c r="M50" s="88"/>
      <c r="N50" s="87">
        <v>0.69838550068916128</v>
      </c>
      <c r="O50" s="88">
        <v>37561512.506272301</v>
      </c>
      <c r="P50" s="87">
        <v>0.30161449931083867</v>
      </c>
      <c r="Q50" s="88">
        <v>0</v>
      </c>
      <c r="R50" s="87">
        <v>0</v>
      </c>
      <c r="S50" s="88">
        <v>124534836.9925746</v>
      </c>
      <c r="T50" s="89">
        <v>0</v>
      </c>
      <c r="U50" s="90">
        <v>458742.08</v>
      </c>
      <c r="V50" s="90">
        <v>6034108.9500000002</v>
      </c>
      <c r="W50" s="91">
        <v>16235511</v>
      </c>
      <c r="X50" s="90">
        <v>18518834.000599999</v>
      </c>
      <c r="Y50" s="90">
        <v>17520798.000599999</v>
      </c>
      <c r="Z50" s="90">
        <v>15848664.000599999</v>
      </c>
      <c r="AA50" s="90">
        <v>12412595.000499999</v>
      </c>
      <c r="AB50" s="89">
        <v>-55928.545997692272</v>
      </c>
    </row>
    <row r="51" spans="1:28" ht="17.25" customHeight="1" x14ac:dyDescent="0.25">
      <c r="A51" s="82">
        <v>4</v>
      </c>
      <c r="B51" s="83" t="s">
        <v>55</v>
      </c>
      <c r="C51" s="83">
        <v>6</v>
      </c>
      <c r="D51" s="67" t="s">
        <v>10248</v>
      </c>
      <c r="E51" s="84" t="s">
        <v>10245</v>
      </c>
      <c r="F51" s="67" t="s">
        <v>10251</v>
      </c>
      <c r="G51" s="84" t="s">
        <v>46</v>
      </c>
      <c r="H51" s="67" t="s">
        <v>10252</v>
      </c>
      <c r="I51" s="82" t="s">
        <v>54</v>
      </c>
      <c r="J51" s="85" t="s">
        <v>36</v>
      </c>
      <c r="K51" s="85" t="s">
        <v>35</v>
      </c>
      <c r="L51" s="88">
        <v>4903335</v>
      </c>
      <c r="M51" s="88"/>
      <c r="N51" s="87">
        <v>0.7</v>
      </c>
      <c r="O51" s="88">
        <v>2101429.2857142859</v>
      </c>
      <c r="P51" s="87">
        <v>0.3</v>
      </c>
      <c r="Q51" s="88">
        <v>0</v>
      </c>
      <c r="R51" s="87">
        <v>0</v>
      </c>
      <c r="S51" s="88">
        <v>7004764.2857142854</v>
      </c>
      <c r="T51" s="89">
        <v>0</v>
      </c>
      <c r="U51" s="90">
        <v>203935.29</v>
      </c>
      <c r="V51" s="90">
        <v>559273.43000000005</v>
      </c>
      <c r="W51" s="91">
        <v>739026</v>
      </c>
      <c r="X51" s="90">
        <v>891213.60009999992</v>
      </c>
      <c r="Y51" s="90">
        <v>1027010.4001</v>
      </c>
      <c r="Z51" s="90">
        <v>1046456.0000999999</v>
      </c>
      <c r="AA51" s="90">
        <v>986136.80009999999</v>
      </c>
      <c r="AB51" s="89">
        <v>-549716.52040000004</v>
      </c>
    </row>
    <row r="52" spans="1:28" ht="17.25" customHeight="1" x14ac:dyDescent="0.25">
      <c r="A52" s="82">
        <v>4</v>
      </c>
      <c r="B52" s="83" t="s">
        <v>55</v>
      </c>
      <c r="C52" s="83">
        <v>6</v>
      </c>
      <c r="D52" s="67" t="s">
        <v>10253</v>
      </c>
      <c r="E52" s="84" t="s">
        <v>10254</v>
      </c>
      <c r="F52" s="84" t="s">
        <v>10255</v>
      </c>
      <c r="G52" s="67" t="s">
        <v>10256</v>
      </c>
      <c r="H52" s="67" t="s">
        <v>10257</v>
      </c>
      <c r="I52" s="82" t="s">
        <v>54</v>
      </c>
      <c r="J52" s="85" t="s">
        <v>36</v>
      </c>
      <c r="K52" s="85" t="s">
        <v>35</v>
      </c>
      <c r="L52" s="88">
        <v>8846597</v>
      </c>
      <c r="M52" s="88"/>
      <c r="N52" s="87">
        <v>0.7</v>
      </c>
      <c r="O52" s="88">
        <v>3791398.7142857141</v>
      </c>
      <c r="P52" s="87">
        <v>0.3</v>
      </c>
      <c r="Q52" s="88">
        <v>0</v>
      </c>
      <c r="R52" s="87">
        <v>0</v>
      </c>
      <c r="S52" s="88">
        <v>12637995.714285715</v>
      </c>
      <c r="T52" s="89">
        <v>0</v>
      </c>
      <c r="U52" s="90">
        <v>60018.81</v>
      </c>
      <c r="V52" s="90">
        <v>329137.90999999997</v>
      </c>
      <c r="W52" s="91">
        <v>1763825</v>
      </c>
      <c r="X52" s="90">
        <v>2025048.0002000001</v>
      </c>
      <c r="Y52" s="90">
        <v>2151731.0002000001</v>
      </c>
      <c r="Z52" s="90">
        <v>2094694.0002000001</v>
      </c>
      <c r="AA52" s="90">
        <v>1272623.0002000001</v>
      </c>
      <c r="AB52" s="89">
        <v>-850480.72080000071</v>
      </c>
    </row>
    <row r="53" spans="1:28" ht="17.25" customHeight="1" x14ac:dyDescent="0.25">
      <c r="A53" s="82">
        <v>4</v>
      </c>
      <c r="B53" s="83" t="s">
        <v>55</v>
      </c>
      <c r="C53" s="83">
        <v>6</v>
      </c>
      <c r="D53" s="67" t="s">
        <v>10253</v>
      </c>
      <c r="E53" s="67" t="s">
        <v>10254</v>
      </c>
      <c r="F53" s="67" t="s">
        <v>10258</v>
      </c>
      <c r="G53" s="67" t="s">
        <v>58</v>
      </c>
      <c r="H53" s="67" t="s">
        <v>647</v>
      </c>
      <c r="I53" s="82" t="s">
        <v>54</v>
      </c>
      <c r="J53" s="85" t="s">
        <v>36</v>
      </c>
      <c r="K53" s="85" t="s">
        <v>35</v>
      </c>
      <c r="L53" s="109">
        <v>20642061</v>
      </c>
      <c r="M53" s="109"/>
      <c r="N53" s="112">
        <v>0.7</v>
      </c>
      <c r="O53" s="88">
        <v>8846597.5714285728</v>
      </c>
      <c r="P53" s="112">
        <v>0.3</v>
      </c>
      <c r="Q53" s="88">
        <v>0</v>
      </c>
      <c r="R53" s="112">
        <v>0</v>
      </c>
      <c r="S53" s="88">
        <v>29488658.571428575</v>
      </c>
      <c r="T53" s="89">
        <v>0</v>
      </c>
      <c r="U53" s="90">
        <v>609778.67000000004</v>
      </c>
      <c r="V53" s="90">
        <v>3114429.15</v>
      </c>
      <c r="W53" s="91">
        <v>3833285</v>
      </c>
      <c r="X53" s="90">
        <v>3925000.0000999998</v>
      </c>
      <c r="Y53" s="90">
        <v>4018076.0000999998</v>
      </c>
      <c r="Z53" s="90">
        <v>4108521.0000999998</v>
      </c>
      <c r="AA53" s="90">
        <v>1535734.0001000001</v>
      </c>
      <c r="AB53" s="89">
        <v>-502762.82039999985</v>
      </c>
    </row>
    <row r="54" spans="1:28" ht="17.25" customHeight="1" x14ac:dyDescent="0.25">
      <c r="A54" s="82">
        <v>4</v>
      </c>
      <c r="B54" s="83" t="s">
        <v>55</v>
      </c>
      <c r="C54" s="83">
        <v>6</v>
      </c>
      <c r="D54" s="67" t="s">
        <v>10259</v>
      </c>
      <c r="E54" s="84" t="s">
        <v>10260</v>
      </c>
      <c r="F54" s="84" t="s">
        <v>10261</v>
      </c>
      <c r="G54" s="84" t="s">
        <v>10262</v>
      </c>
      <c r="H54" s="67" t="s">
        <v>10263</v>
      </c>
      <c r="I54" s="82" t="s">
        <v>54</v>
      </c>
      <c r="J54" s="85" t="s">
        <v>36</v>
      </c>
      <c r="K54" s="85" t="s">
        <v>35</v>
      </c>
      <c r="L54" s="88">
        <v>68445860.393697679</v>
      </c>
      <c r="M54" s="88"/>
      <c r="N54" s="87">
        <v>0.69608313644820297</v>
      </c>
      <c r="O54" s="88">
        <v>29884147.632277366</v>
      </c>
      <c r="P54" s="87">
        <v>0.30391686355179703</v>
      </c>
      <c r="Q54" s="88">
        <v>0</v>
      </c>
      <c r="R54" s="87">
        <v>0</v>
      </c>
      <c r="S54" s="88">
        <v>98330008.025975049</v>
      </c>
      <c r="T54" s="90">
        <v>543556.85</v>
      </c>
      <c r="U54" s="90">
        <v>485900.05</v>
      </c>
      <c r="V54" s="90">
        <v>3669270.04</v>
      </c>
      <c r="W54" s="91">
        <v>13324606</v>
      </c>
      <c r="X54" s="90">
        <v>13720000.0002</v>
      </c>
      <c r="Y54" s="90">
        <v>14630000.0002</v>
      </c>
      <c r="Z54" s="90">
        <v>14490000.0002</v>
      </c>
      <c r="AA54" s="90">
        <v>13584964.0002</v>
      </c>
      <c r="AB54" s="89">
        <v>-6002436.547102306</v>
      </c>
    </row>
    <row r="55" spans="1:28" ht="17.25" customHeight="1" x14ac:dyDescent="0.25">
      <c r="A55" s="82">
        <v>4</v>
      </c>
      <c r="B55" s="83" t="s">
        <v>55</v>
      </c>
      <c r="C55" s="83">
        <v>6</v>
      </c>
      <c r="D55" s="67" t="s">
        <v>10259</v>
      </c>
      <c r="E55" s="84" t="s">
        <v>10260</v>
      </c>
      <c r="F55" s="84" t="s">
        <v>10264</v>
      </c>
      <c r="G55" s="84" t="s">
        <v>61</v>
      </c>
      <c r="H55" s="67" t="s">
        <v>651</v>
      </c>
      <c r="I55" s="82" t="s">
        <v>54</v>
      </c>
      <c r="J55" s="85" t="s">
        <v>36</v>
      </c>
      <c r="K55" s="85" t="s">
        <v>35</v>
      </c>
      <c r="L55" s="88">
        <v>13800000</v>
      </c>
      <c r="M55" s="88"/>
      <c r="N55" s="87">
        <v>0.7</v>
      </c>
      <c r="O55" s="88">
        <v>5914285.7142857146</v>
      </c>
      <c r="P55" s="87">
        <v>0.3</v>
      </c>
      <c r="Q55" s="88">
        <v>0</v>
      </c>
      <c r="R55" s="87">
        <v>0</v>
      </c>
      <c r="S55" s="88">
        <v>19714285.714285716</v>
      </c>
      <c r="T55" s="90">
        <v>318580.13</v>
      </c>
      <c r="U55" s="90">
        <v>1125662.4099999999</v>
      </c>
      <c r="V55" s="90">
        <v>1404165.15</v>
      </c>
      <c r="W55" s="91">
        <v>2100077</v>
      </c>
      <c r="X55" s="90">
        <v>2138570.0000999998</v>
      </c>
      <c r="Y55" s="90">
        <v>2243500.0000999998</v>
      </c>
      <c r="Z55" s="90">
        <v>2435664.0000999998</v>
      </c>
      <c r="AA55" s="90">
        <v>1963272.0001000001</v>
      </c>
      <c r="AB55" s="89">
        <v>70509.309599999106</v>
      </c>
    </row>
    <row r="56" spans="1:28" ht="17.25" customHeight="1" x14ac:dyDescent="0.25">
      <c r="A56" s="82">
        <v>4</v>
      </c>
      <c r="B56" s="83" t="s">
        <v>55</v>
      </c>
      <c r="C56" s="83">
        <v>6</v>
      </c>
      <c r="D56" s="67" t="s">
        <v>10265</v>
      </c>
      <c r="E56" s="84" t="s">
        <v>10266</v>
      </c>
      <c r="F56" s="84" t="s">
        <v>10267</v>
      </c>
      <c r="G56" s="67" t="s">
        <v>58</v>
      </c>
      <c r="H56" s="67" t="s">
        <v>10268</v>
      </c>
      <c r="I56" s="82" t="s">
        <v>54</v>
      </c>
      <c r="J56" s="85" t="s">
        <v>36</v>
      </c>
      <c r="K56" s="85" t="s">
        <v>35</v>
      </c>
      <c r="L56" s="88">
        <v>21000000</v>
      </c>
      <c r="M56" s="88"/>
      <c r="N56" s="87">
        <v>0.7</v>
      </c>
      <c r="O56" s="88">
        <v>9000000</v>
      </c>
      <c r="P56" s="87">
        <v>0.3</v>
      </c>
      <c r="Q56" s="88">
        <v>0</v>
      </c>
      <c r="R56" s="87">
        <v>0</v>
      </c>
      <c r="S56" s="88">
        <v>30000000</v>
      </c>
      <c r="T56" s="89">
        <v>0</v>
      </c>
      <c r="U56" s="90">
        <v>111469.5</v>
      </c>
      <c r="V56" s="90">
        <v>544109.54</v>
      </c>
      <c r="W56" s="91">
        <v>4095000</v>
      </c>
      <c r="X56" s="90">
        <v>4480000</v>
      </c>
      <c r="Y56" s="90">
        <v>5364421.0000999998</v>
      </c>
      <c r="Z56" s="90">
        <v>3780000.0000999998</v>
      </c>
      <c r="AA56" s="90">
        <v>2625000.0000999998</v>
      </c>
      <c r="AB56" s="89">
        <v>-4.0299998596310616E-2</v>
      </c>
    </row>
    <row r="57" spans="1:28" ht="17.25" customHeight="1" x14ac:dyDescent="0.25">
      <c r="A57" s="82">
        <v>4</v>
      </c>
      <c r="B57" s="83" t="s">
        <v>55</v>
      </c>
      <c r="C57" s="83">
        <v>6</v>
      </c>
      <c r="D57" s="67" t="s">
        <v>10265</v>
      </c>
      <c r="E57" s="84" t="s">
        <v>10266</v>
      </c>
      <c r="F57" s="84" t="s">
        <v>10269</v>
      </c>
      <c r="G57" s="67" t="s">
        <v>10256</v>
      </c>
      <c r="H57" s="67" t="s">
        <v>10270</v>
      </c>
      <c r="I57" s="82" t="s">
        <v>54</v>
      </c>
      <c r="J57" s="85" t="s">
        <v>36</v>
      </c>
      <c r="K57" s="85" t="s">
        <v>35</v>
      </c>
      <c r="L57" s="88">
        <v>2607397</v>
      </c>
      <c r="M57" s="88"/>
      <c r="N57" s="87">
        <v>0.7</v>
      </c>
      <c r="O57" s="88">
        <v>1117455.857142857</v>
      </c>
      <c r="P57" s="87">
        <v>0.3</v>
      </c>
      <c r="Q57" s="88">
        <v>0</v>
      </c>
      <c r="R57" s="87">
        <v>0</v>
      </c>
      <c r="S57" s="88">
        <v>3724852.8571428573</v>
      </c>
      <c r="T57" s="89">
        <v>0</v>
      </c>
      <c r="U57" s="90">
        <v>9349.7999999999993</v>
      </c>
      <c r="V57" s="90">
        <v>600614.77</v>
      </c>
      <c r="W57" s="91">
        <v>594767</v>
      </c>
      <c r="X57" s="90">
        <v>579213.00029999996</v>
      </c>
      <c r="Y57" s="90">
        <v>427423.00030000001</v>
      </c>
      <c r="Z57" s="90">
        <v>290804.00030000001</v>
      </c>
      <c r="AA57" s="90">
        <v>52397.000099999997</v>
      </c>
      <c r="AB57" s="89">
        <v>52828.429000000186</v>
      </c>
    </row>
    <row r="58" spans="1:28" ht="17.25" customHeight="1" x14ac:dyDescent="0.25">
      <c r="A58" s="82">
        <v>4</v>
      </c>
      <c r="B58" s="83" t="s">
        <v>55</v>
      </c>
      <c r="C58" s="83">
        <v>6</v>
      </c>
      <c r="D58" s="67" t="s">
        <v>10265</v>
      </c>
      <c r="E58" s="84" t="s">
        <v>10266</v>
      </c>
      <c r="F58" s="84" t="s">
        <v>10271</v>
      </c>
      <c r="G58" s="67" t="s">
        <v>83</v>
      </c>
      <c r="H58" s="67" t="s">
        <v>10268</v>
      </c>
      <c r="I58" s="82" t="s">
        <v>54</v>
      </c>
      <c r="J58" s="85" t="s">
        <v>36</v>
      </c>
      <c r="K58" s="85" t="s">
        <v>35</v>
      </c>
      <c r="L58" s="110">
        <v>11190000</v>
      </c>
      <c r="M58" s="110"/>
      <c r="N58" s="87">
        <v>0.7</v>
      </c>
      <c r="O58" s="88">
        <v>4795714.2857142864</v>
      </c>
      <c r="P58" s="87">
        <v>0.3</v>
      </c>
      <c r="Q58" s="88">
        <v>0</v>
      </c>
      <c r="R58" s="87">
        <v>0</v>
      </c>
      <c r="S58" s="88">
        <v>15985714.285714287</v>
      </c>
      <c r="T58" s="89">
        <v>0</v>
      </c>
      <c r="U58" s="90">
        <v>90292.56</v>
      </c>
      <c r="V58" s="90">
        <v>570571.51</v>
      </c>
      <c r="W58" s="91">
        <v>2648800</v>
      </c>
      <c r="X58" s="90">
        <v>1814890.0003000002</v>
      </c>
      <c r="Y58" s="90">
        <v>2987618.0003</v>
      </c>
      <c r="Z58" s="90">
        <v>2421183.0003</v>
      </c>
      <c r="AA58" s="90">
        <v>1546486.0003</v>
      </c>
      <c r="AB58" s="89">
        <v>-889841.07120000059</v>
      </c>
    </row>
    <row r="59" spans="1:28" ht="17.25" customHeight="1" x14ac:dyDescent="0.25">
      <c r="A59" s="82">
        <v>4</v>
      </c>
      <c r="B59" s="83" t="s">
        <v>55</v>
      </c>
      <c r="C59" s="83">
        <v>6</v>
      </c>
      <c r="D59" s="67" t="s">
        <v>10265</v>
      </c>
      <c r="E59" s="84" t="s">
        <v>10266</v>
      </c>
      <c r="F59" s="84" t="s">
        <v>10272</v>
      </c>
      <c r="G59" s="84" t="s">
        <v>126</v>
      </c>
      <c r="H59" s="84" t="s">
        <v>10273</v>
      </c>
      <c r="I59" s="82" t="s">
        <v>54</v>
      </c>
      <c r="J59" s="85" t="s">
        <v>110</v>
      </c>
      <c r="K59" s="85" t="s">
        <v>35</v>
      </c>
      <c r="L59" s="88">
        <v>6658729</v>
      </c>
      <c r="M59" s="88"/>
      <c r="N59" s="87">
        <v>0.7</v>
      </c>
      <c r="O59" s="88">
        <v>2853741</v>
      </c>
      <c r="P59" s="87">
        <v>0.3</v>
      </c>
      <c r="Q59" s="88">
        <v>0</v>
      </c>
      <c r="R59" s="87">
        <v>0</v>
      </c>
      <c r="S59" s="88">
        <v>9512470</v>
      </c>
      <c r="T59" s="89">
        <v>0</v>
      </c>
      <c r="U59" s="90">
        <v>101988.71</v>
      </c>
      <c r="V59" s="90">
        <v>390797.25</v>
      </c>
      <c r="W59" s="91">
        <v>1053688</v>
      </c>
      <c r="X59" s="90">
        <v>1582800.4701</v>
      </c>
      <c r="Y59" s="90">
        <v>1527195.2551000002</v>
      </c>
      <c r="Z59" s="90">
        <v>1715592.3151</v>
      </c>
      <c r="AA59" s="90">
        <v>1182447.8351</v>
      </c>
      <c r="AB59" s="89">
        <v>-895780.83540000021</v>
      </c>
    </row>
    <row r="60" spans="1:28" ht="17.25" customHeight="1" x14ac:dyDescent="0.25">
      <c r="A60" s="82">
        <v>4</v>
      </c>
      <c r="B60" s="83" t="s">
        <v>55</v>
      </c>
      <c r="C60" s="83">
        <v>6</v>
      </c>
      <c r="D60" s="67" t="s">
        <v>10265</v>
      </c>
      <c r="E60" s="84" t="s">
        <v>10266</v>
      </c>
      <c r="F60" s="84" t="s">
        <v>10274</v>
      </c>
      <c r="G60" s="84" t="s">
        <v>10275</v>
      </c>
      <c r="H60" s="84" t="s">
        <v>10276</v>
      </c>
      <c r="I60" s="82" t="s">
        <v>54</v>
      </c>
      <c r="J60" s="85" t="s">
        <v>235</v>
      </c>
      <c r="K60" s="85" t="s">
        <v>35</v>
      </c>
      <c r="L60" s="88">
        <v>37468926</v>
      </c>
      <c r="M60" s="88"/>
      <c r="N60" s="87">
        <v>0.7</v>
      </c>
      <c r="O60" s="88">
        <v>16058111.142857144</v>
      </c>
      <c r="P60" s="87">
        <v>0.3</v>
      </c>
      <c r="Q60" s="88">
        <v>0</v>
      </c>
      <c r="R60" s="87">
        <v>0</v>
      </c>
      <c r="S60" s="88">
        <v>53527037.142857142</v>
      </c>
      <c r="T60" s="89">
        <v>0</v>
      </c>
      <c r="U60" s="90">
        <v>739352.24</v>
      </c>
      <c r="V60" s="90">
        <v>3965490.5</v>
      </c>
      <c r="W60" s="91">
        <v>6944536</v>
      </c>
      <c r="X60" s="90">
        <v>7345590.0007999986</v>
      </c>
      <c r="Y60" s="90">
        <v>7153198.0007999996</v>
      </c>
      <c r="Z60" s="90">
        <v>7180170.0007999996</v>
      </c>
      <c r="AA60" s="90">
        <v>3086555.0008</v>
      </c>
      <c r="AB60" s="89">
        <v>1054034.256800001</v>
      </c>
    </row>
    <row r="61" spans="1:28" ht="17.25" customHeight="1" x14ac:dyDescent="0.25">
      <c r="A61" s="82">
        <v>4</v>
      </c>
      <c r="B61" s="83" t="s">
        <v>55</v>
      </c>
      <c r="C61" s="83">
        <v>6</v>
      </c>
      <c r="D61" s="67" t="s">
        <v>10265</v>
      </c>
      <c r="E61" s="84" t="s">
        <v>10266</v>
      </c>
      <c r="F61" s="84" t="s">
        <v>10277</v>
      </c>
      <c r="G61" s="67" t="s">
        <v>375</v>
      </c>
      <c r="H61" s="84" t="s">
        <v>10278</v>
      </c>
      <c r="I61" s="82" t="s">
        <v>54</v>
      </c>
      <c r="J61" s="85" t="s">
        <v>370</v>
      </c>
      <c r="K61" s="85" t="s">
        <v>35</v>
      </c>
      <c r="L61" s="88">
        <v>2195788</v>
      </c>
      <c r="M61" s="88"/>
      <c r="N61" s="87">
        <v>0.7</v>
      </c>
      <c r="O61" s="88">
        <v>941052</v>
      </c>
      <c r="P61" s="87">
        <v>0.3</v>
      </c>
      <c r="Q61" s="88">
        <v>0</v>
      </c>
      <c r="R61" s="87">
        <v>0</v>
      </c>
      <c r="S61" s="88">
        <v>3136840</v>
      </c>
      <c r="T61" s="89">
        <v>0</v>
      </c>
      <c r="U61" s="90">
        <v>28039.23</v>
      </c>
      <c r="V61" s="90">
        <v>369356.95</v>
      </c>
      <c r="W61" s="91">
        <v>475825</v>
      </c>
      <c r="X61" s="90">
        <v>514577.00060000003</v>
      </c>
      <c r="Y61" s="90">
        <v>510854.00060000003</v>
      </c>
      <c r="Z61" s="90">
        <v>96136.000199999995</v>
      </c>
      <c r="AA61" s="90">
        <v>64400.000099999997</v>
      </c>
      <c r="AB61" s="89">
        <v>136599.81849999999</v>
      </c>
    </row>
    <row r="62" spans="1:28" ht="17.25" customHeight="1" x14ac:dyDescent="0.25">
      <c r="A62" s="82">
        <v>4</v>
      </c>
      <c r="B62" s="83" t="s">
        <v>55</v>
      </c>
      <c r="C62" s="83">
        <v>6</v>
      </c>
      <c r="D62" s="67" t="s">
        <v>10265</v>
      </c>
      <c r="E62" s="84" t="s">
        <v>10266</v>
      </c>
      <c r="F62" s="84" t="s">
        <v>10279</v>
      </c>
      <c r="G62" s="67" t="s">
        <v>10280</v>
      </c>
      <c r="H62" s="67" t="s">
        <v>10281</v>
      </c>
      <c r="I62" s="82" t="s">
        <v>54</v>
      </c>
      <c r="J62" s="85" t="s">
        <v>370</v>
      </c>
      <c r="K62" s="85" t="s">
        <v>35</v>
      </c>
      <c r="L62" s="88">
        <v>1401098</v>
      </c>
      <c r="M62" s="88"/>
      <c r="N62" s="87">
        <v>0.7</v>
      </c>
      <c r="O62" s="88">
        <v>600470.57142857148</v>
      </c>
      <c r="P62" s="87">
        <v>0.3</v>
      </c>
      <c r="Q62" s="88">
        <v>0</v>
      </c>
      <c r="R62" s="87">
        <v>0</v>
      </c>
      <c r="S62" s="88">
        <v>2001568.5714285714</v>
      </c>
      <c r="T62" s="89">
        <v>0</v>
      </c>
      <c r="U62" s="90">
        <v>6230.15</v>
      </c>
      <c r="V62" s="90">
        <v>96417.02</v>
      </c>
      <c r="W62" s="91">
        <v>335010</v>
      </c>
      <c r="X62" s="90">
        <v>319872.07010000001</v>
      </c>
      <c r="Y62" s="90">
        <v>350527.16009999998</v>
      </c>
      <c r="Z62" s="90">
        <v>268280.71010000003</v>
      </c>
      <c r="AA62" s="105"/>
      <c r="AB62" s="89">
        <v>24760.889700000058</v>
      </c>
    </row>
    <row r="63" spans="1:28" ht="17.25" customHeight="1" x14ac:dyDescent="0.25">
      <c r="A63" s="82">
        <v>4</v>
      </c>
      <c r="B63" s="83" t="s">
        <v>55</v>
      </c>
      <c r="C63" s="83">
        <v>6</v>
      </c>
      <c r="D63" s="67" t="s">
        <v>10265</v>
      </c>
      <c r="E63" s="84" t="s">
        <v>10266</v>
      </c>
      <c r="F63" s="84" t="s">
        <v>10282</v>
      </c>
      <c r="G63" s="84" t="s">
        <v>129</v>
      </c>
      <c r="H63" s="84" t="s">
        <v>935</v>
      </c>
      <c r="I63" s="82" t="s">
        <v>54</v>
      </c>
      <c r="J63" s="85" t="s">
        <v>110</v>
      </c>
      <c r="K63" s="85" t="s">
        <v>35</v>
      </c>
      <c r="L63" s="88">
        <v>1770000</v>
      </c>
      <c r="M63" s="88"/>
      <c r="N63" s="87">
        <v>0.7</v>
      </c>
      <c r="O63" s="88">
        <v>758571.42857142852</v>
      </c>
      <c r="P63" s="87">
        <v>0.3</v>
      </c>
      <c r="Q63" s="88">
        <v>0</v>
      </c>
      <c r="R63" s="87">
        <v>0</v>
      </c>
      <c r="S63" s="88">
        <v>2528571.4285714286</v>
      </c>
      <c r="T63" s="89">
        <v>0</v>
      </c>
      <c r="U63" s="90">
        <v>9299.1</v>
      </c>
      <c r="V63" s="90">
        <v>46981.06</v>
      </c>
      <c r="W63" s="90">
        <v>316990</v>
      </c>
      <c r="X63" s="90">
        <v>489323.15509999997</v>
      </c>
      <c r="Y63" s="90">
        <v>529296.65759999992</v>
      </c>
      <c r="Z63" s="90">
        <v>358535.29560000001</v>
      </c>
      <c r="AA63" s="90">
        <v>239345.38010000001</v>
      </c>
      <c r="AB63" s="89">
        <v>-219770.64840000006</v>
      </c>
    </row>
    <row r="64" spans="1:28" ht="17.25" customHeight="1" x14ac:dyDescent="0.25">
      <c r="A64" s="82">
        <v>4</v>
      </c>
      <c r="B64" s="83" t="s">
        <v>55</v>
      </c>
      <c r="C64" s="83">
        <v>6</v>
      </c>
      <c r="D64" s="67" t="s">
        <v>10265</v>
      </c>
      <c r="E64" s="84" t="s">
        <v>10266</v>
      </c>
      <c r="F64" s="84" t="s">
        <v>10283</v>
      </c>
      <c r="G64" s="84" t="s">
        <v>391</v>
      </c>
      <c r="H64" s="84" t="s">
        <v>10284</v>
      </c>
      <c r="I64" s="82" t="s">
        <v>54</v>
      </c>
      <c r="J64" s="85" t="s">
        <v>381</v>
      </c>
      <c r="K64" s="85" t="s">
        <v>35</v>
      </c>
      <c r="L64" s="110">
        <v>30852834</v>
      </c>
      <c r="M64" s="110"/>
      <c r="N64" s="87">
        <v>0.7</v>
      </c>
      <c r="O64" s="88">
        <v>13222643.142857144</v>
      </c>
      <c r="P64" s="87">
        <v>0.3</v>
      </c>
      <c r="Q64" s="88">
        <v>0</v>
      </c>
      <c r="R64" s="87">
        <v>0</v>
      </c>
      <c r="S64" s="88">
        <v>44075477.142857142</v>
      </c>
      <c r="T64" s="89">
        <v>0</v>
      </c>
      <c r="U64" s="90">
        <v>891979.23</v>
      </c>
      <c r="V64" s="90">
        <v>2277974.41</v>
      </c>
      <c r="W64" s="91">
        <v>6882370</v>
      </c>
      <c r="X64" s="90">
        <v>9937336.4028999992</v>
      </c>
      <c r="Y64" s="90">
        <v>8977596.9020000007</v>
      </c>
      <c r="Z64" s="90">
        <v>2852852.0000999998</v>
      </c>
      <c r="AA64" s="100">
        <v>700000.00009999995</v>
      </c>
      <c r="AB64" s="89">
        <v>-1667274.9451000001</v>
      </c>
    </row>
    <row r="65" spans="1:28" ht="17.25" customHeight="1" x14ac:dyDescent="0.25">
      <c r="A65" s="82">
        <v>4</v>
      </c>
      <c r="B65" s="83" t="s">
        <v>55</v>
      </c>
      <c r="C65" s="83">
        <v>6</v>
      </c>
      <c r="D65" s="67" t="s">
        <v>10285</v>
      </c>
      <c r="E65" s="84" t="s">
        <v>10286</v>
      </c>
      <c r="F65" s="84" t="s">
        <v>10287</v>
      </c>
      <c r="G65" s="84" t="s">
        <v>73</v>
      </c>
      <c r="H65" s="84" t="s">
        <v>10288</v>
      </c>
      <c r="I65" s="82" t="s">
        <v>10128</v>
      </c>
      <c r="J65" s="85" t="s">
        <v>36</v>
      </c>
      <c r="K65" s="85" t="s">
        <v>35</v>
      </c>
      <c r="L65" s="88">
        <v>67000000</v>
      </c>
      <c r="M65" s="88"/>
      <c r="N65" s="87">
        <v>0.7</v>
      </c>
      <c r="O65" s="88">
        <v>15888571.428571429</v>
      </c>
      <c r="P65" s="87">
        <v>0.16600000000000001</v>
      </c>
      <c r="Q65" s="88">
        <v>12825714.285714287</v>
      </c>
      <c r="R65" s="87">
        <v>0.13400000000000001</v>
      </c>
      <c r="S65" s="88">
        <v>95714285.714285716</v>
      </c>
      <c r="T65" s="89">
        <v>0</v>
      </c>
      <c r="U65" s="89">
        <v>0</v>
      </c>
      <c r="V65" s="90">
        <v>417968.11</v>
      </c>
      <c r="W65" s="91">
        <v>6850000</v>
      </c>
      <c r="X65" s="90">
        <v>9933051.0304000005</v>
      </c>
      <c r="Y65" s="90">
        <v>13560550.080399999</v>
      </c>
      <c r="Z65" s="90">
        <v>24688134.250399999</v>
      </c>
      <c r="AA65" s="90">
        <v>12276332.9903</v>
      </c>
      <c r="AB65" s="89">
        <v>-726036.46149999648</v>
      </c>
    </row>
    <row r="66" spans="1:28" ht="17.25" customHeight="1" x14ac:dyDescent="0.25">
      <c r="A66" s="82">
        <v>4</v>
      </c>
      <c r="B66" s="83" t="s">
        <v>55</v>
      </c>
      <c r="C66" s="83">
        <v>6</v>
      </c>
      <c r="D66" s="67" t="s">
        <v>10285</v>
      </c>
      <c r="E66" s="84" t="s">
        <v>10286</v>
      </c>
      <c r="F66" s="84" t="s">
        <v>10289</v>
      </c>
      <c r="G66" s="84" t="s">
        <v>58</v>
      </c>
      <c r="H66" s="67" t="s">
        <v>10290</v>
      </c>
      <c r="I66" s="82" t="s">
        <v>10128</v>
      </c>
      <c r="J66" s="85" t="s">
        <v>36</v>
      </c>
      <c r="K66" s="85" t="s">
        <v>35</v>
      </c>
      <c r="L66" s="88">
        <v>5000000</v>
      </c>
      <c r="M66" s="88"/>
      <c r="N66" s="87">
        <v>0.7</v>
      </c>
      <c r="O66" s="88">
        <v>2142857.1428571432</v>
      </c>
      <c r="P66" s="87">
        <v>0.3</v>
      </c>
      <c r="Q66" s="88">
        <v>0</v>
      </c>
      <c r="R66" s="87">
        <v>0</v>
      </c>
      <c r="S66" s="88">
        <v>7142857.1428571437</v>
      </c>
      <c r="T66" s="90">
        <v>66156.740000000005</v>
      </c>
      <c r="U66" s="90">
        <v>418825.53</v>
      </c>
      <c r="V66" s="90">
        <v>1102712.4099999999</v>
      </c>
      <c r="W66" s="91">
        <v>1053460</v>
      </c>
      <c r="X66" s="90">
        <v>733442</v>
      </c>
      <c r="Y66" s="90">
        <v>645292</v>
      </c>
      <c r="Z66" s="90">
        <v>754740.00009999995</v>
      </c>
      <c r="AA66" s="90">
        <v>339826.0001</v>
      </c>
      <c r="AB66" s="89">
        <v>-114454.68020000058</v>
      </c>
    </row>
    <row r="67" spans="1:28" ht="17.25" customHeight="1" x14ac:dyDescent="0.25">
      <c r="A67" s="82">
        <v>4</v>
      </c>
      <c r="B67" s="83" t="s">
        <v>55</v>
      </c>
      <c r="C67" s="83">
        <v>6</v>
      </c>
      <c r="D67" s="67" t="s">
        <v>10291</v>
      </c>
      <c r="E67" s="84" t="s">
        <v>10292</v>
      </c>
      <c r="F67" s="84" t="s">
        <v>10293</v>
      </c>
      <c r="G67" s="84" t="s">
        <v>388</v>
      </c>
      <c r="H67" s="67" t="s">
        <v>10294</v>
      </c>
      <c r="I67" s="82" t="s">
        <v>54</v>
      </c>
      <c r="J67" s="85" t="s">
        <v>381</v>
      </c>
      <c r="K67" s="85" t="s">
        <v>35</v>
      </c>
      <c r="L67" s="88">
        <v>38660000</v>
      </c>
      <c r="M67" s="88"/>
      <c r="N67" s="87">
        <v>0.7</v>
      </c>
      <c r="O67" s="88">
        <v>13807142.857142858</v>
      </c>
      <c r="P67" s="87">
        <v>0.25</v>
      </c>
      <c r="Q67" s="88">
        <v>2761428.5714285718</v>
      </c>
      <c r="R67" s="87">
        <v>0.05</v>
      </c>
      <c r="S67" s="88">
        <v>55228571.428571433</v>
      </c>
      <c r="T67" s="90">
        <v>1114864.6499999999</v>
      </c>
      <c r="U67" s="90">
        <v>3607817.01</v>
      </c>
      <c r="V67" s="90">
        <v>4944100</v>
      </c>
      <c r="W67" s="91">
        <v>7733322</v>
      </c>
      <c r="X67" s="90">
        <v>12802173.692850001</v>
      </c>
      <c r="Y67" s="90">
        <v>5690360.5305999992</v>
      </c>
      <c r="Z67" s="90">
        <v>1961614.2102000001</v>
      </c>
      <c r="AA67" s="100">
        <v>946862.21009999991</v>
      </c>
      <c r="AB67" s="89">
        <v>-141114.30374999682</v>
      </c>
    </row>
    <row r="68" spans="1:28" ht="17.25" customHeight="1" x14ac:dyDescent="0.25">
      <c r="A68" s="82">
        <v>4</v>
      </c>
      <c r="B68" s="83" t="s">
        <v>55</v>
      </c>
      <c r="C68" s="83">
        <v>7</v>
      </c>
      <c r="D68" s="67" t="s">
        <v>10291</v>
      </c>
      <c r="E68" s="84" t="s">
        <v>10292</v>
      </c>
      <c r="F68" s="84" t="s">
        <v>10295</v>
      </c>
      <c r="G68" s="84" t="s">
        <v>417</v>
      </c>
      <c r="H68" s="67" t="s">
        <v>10296</v>
      </c>
      <c r="I68" s="82" t="s">
        <v>54</v>
      </c>
      <c r="J68" s="85" t="s">
        <v>381</v>
      </c>
      <c r="K68" s="85" t="s">
        <v>35</v>
      </c>
      <c r="L68" s="88">
        <v>5000000</v>
      </c>
      <c r="M68" s="88"/>
      <c r="N68" s="87">
        <v>0.7</v>
      </c>
      <c r="O68" s="88">
        <v>2142857.1428571432</v>
      </c>
      <c r="P68" s="87">
        <v>0.3</v>
      </c>
      <c r="Q68" s="88">
        <v>0</v>
      </c>
      <c r="R68" s="87">
        <v>0</v>
      </c>
      <c r="S68" s="88">
        <v>7142857.1428571437</v>
      </c>
      <c r="T68" s="89">
        <v>0</v>
      </c>
      <c r="U68" s="89">
        <v>0</v>
      </c>
      <c r="V68" s="90">
        <v>4220.3</v>
      </c>
      <c r="W68" s="91">
        <v>1300000</v>
      </c>
      <c r="X68" s="90">
        <v>1569952.0001000001</v>
      </c>
      <c r="Y68" s="90">
        <v>1502427.0001000001</v>
      </c>
      <c r="Z68" s="90">
        <v>882043.00009999971</v>
      </c>
      <c r="AA68" s="100">
        <v>222620.0001</v>
      </c>
      <c r="AB68" s="89">
        <v>-481262.30039999943</v>
      </c>
    </row>
    <row r="69" spans="1:28" ht="17.25" customHeight="1" x14ac:dyDescent="0.25">
      <c r="A69" s="82">
        <v>4</v>
      </c>
      <c r="B69" s="83" t="s">
        <v>55</v>
      </c>
      <c r="C69" s="83">
        <v>6</v>
      </c>
      <c r="D69" s="67" t="s">
        <v>10291</v>
      </c>
      <c r="E69" s="84" t="s">
        <v>10292</v>
      </c>
      <c r="F69" s="84" t="s">
        <v>10297</v>
      </c>
      <c r="G69" s="67" t="s">
        <v>391</v>
      </c>
      <c r="H69" s="67" t="s">
        <v>10298</v>
      </c>
      <c r="I69" s="82" t="s">
        <v>54</v>
      </c>
      <c r="J69" s="85" t="s">
        <v>381</v>
      </c>
      <c r="K69" s="85" t="s">
        <v>35</v>
      </c>
      <c r="L69" s="88">
        <v>4500000</v>
      </c>
      <c r="M69" s="88"/>
      <c r="N69" s="87">
        <v>0.7</v>
      </c>
      <c r="O69" s="88">
        <v>1928571.4285714286</v>
      </c>
      <c r="P69" s="87">
        <v>0.3</v>
      </c>
      <c r="Q69" s="88">
        <v>0</v>
      </c>
      <c r="R69" s="87">
        <v>0</v>
      </c>
      <c r="S69" s="88">
        <v>6428571.4285714291</v>
      </c>
      <c r="T69" s="89">
        <v>0</v>
      </c>
      <c r="U69" s="89">
        <v>0</v>
      </c>
      <c r="V69" s="90">
        <v>83448.11</v>
      </c>
      <c r="W69" s="91">
        <v>1471925</v>
      </c>
      <c r="X69" s="90">
        <v>2026163.0001000001</v>
      </c>
      <c r="Y69" s="90">
        <v>1986915.8901</v>
      </c>
      <c r="Z69" s="90">
        <v>0</v>
      </c>
      <c r="AA69" s="89"/>
      <c r="AB69" s="89">
        <v>-1068452.0002000004</v>
      </c>
    </row>
    <row r="70" spans="1:28" ht="17.25" customHeight="1" x14ac:dyDescent="0.25">
      <c r="A70" s="82">
        <v>4</v>
      </c>
      <c r="B70" s="83" t="s">
        <v>55</v>
      </c>
      <c r="C70" s="83">
        <v>8</v>
      </c>
      <c r="D70" s="67" t="s">
        <v>10299</v>
      </c>
      <c r="E70" s="84" t="s">
        <v>10300</v>
      </c>
      <c r="F70" s="67" t="s">
        <v>10301</v>
      </c>
      <c r="G70" s="67" t="s">
        <v>398</v>
      </c>
      <c r="H70" s="67" t="s">
        <v>10302</v>
      </c>
      <c r="I70" s="82" t="s">
        <v>54</v>
      </c>
      <c r="J70" s="85" t="s">
        <v>381</v>
      </c>
      <c r="K70" s="85" t="s">
        <v>35</v>
      </c>
      <c r="L70" s="88">
        <v>15612146.950000001</v>
      </c>
      <c r="M70" s="88"/>
      <c r="N70" s="87">
        <v>0.9</v>
      </c>
      <c r="O70" s="88">
        <v>1734682.9944444445</v>
      </c>
      <c r="P70" s="87">
        <v>0.1</v>
      </c>
      <c r="Q70" s="88">
        <v>0</v>
      </c>
      <c r="R70" s="87">
        <v>0</v>
      </c>
      <c r="S70" s="88">
        <v>17346829.944444444</v>
      </c>
      <c r="T70" s="89">
        <v>0</v>
      </c>
      <c r="U70" s="89">
        <v>0</v>
      </c>
      <c r="V70" s="90">
        <v>2056664.19</v>
      </c>
      <c r="W70" s="91">
        <v>3695036</v>
      </c>
      <c r="X70" s="90">
        <v>4372740.0000999998</v>
      </c>
      <c r="Y70" s="90">
        <v>3782250.0000999998</v>
      </c>
      <c r="Z70" s="90">
        <v>3096703.4101</v>
      </c>
      <c r="AA70" s="89"/>
      <c r="AB70" s="89">
        <v>-1391246.650299998</v>
      </c>
    </row>
    <row r="71" spans="1:28" ht="17.25" customHeight="1" x14ac:dyDescent="0.25">
      <c r="A71" s="85">
        <v>5</v>
      </c>
      <c r="B71" s="83" t="s">
        <v>336</v>
      </c>
      <c r="C71" s="83">
        <v>9</v>
      </c>
      <c r="D71" s="67" t="s">
        <v>10303</v>
      </c>
      <c r="E71" s="84" t="s">
        <v>10304</v>
      </c>
      <c r="F71" s="84" t="s">
        <v>10305</v>
      </c>
      <c r="G71" s="67" t="s">
        <v>10150</v>
      </c>
      <c r="H71" s="67" t="s">
        <v>10306</v>
      </c>
      <c r="I71" s="82" t="s">
        <v>10128</v>
      </c>
      <c r="J71" s="85" t="s">
        <v>323</v>
      </c>
      <c r="K71" s="85" t="s">
        <v>35</v>
      </c>
      <c r="L71" s="88">
        <v>41716000</v>
      </c>
      <c r="M71" s="88"/>
      <c r="N71" s="87">
        <v>0.7</v>
      </c>
      <c r="O71" s="88">
        <v>0</v>
      </c>
      <c r="P71" s="87">
        <v>0</v>
      </c>
      <c r="Q71" s="88">
        <v>17878285.714285713</v>
      </c>
      <c r="R71" s="87">
        <v>0.3</v>
      </c>
      <c r="S71" s="88">
        <v>59594285.714285716</v>
      </c>
      <c r="T71" s="90">
        <v>14217.63</v>
      </c>
      <c r="U71" s="90">
        <v>43326.78</v>
      </c>
      <c r="V71" s="90">
        <v>294860.61</v>
      </c>
      <c r="W71" s="91">
        <v>5481429</v>
      </c>
      <c r="X71" s="90">
        <v>10765714</v>
      </c>
      <c r="Y71" s="90">
        <v>11970000</v>
      </c>
      <c r="Z71" s="90">
        <v>7000000.0000999998</v>
      </c>
      <c r="AA71" s="90">
        <v>6716000.0000999998</v>
      </c>
      <c r="AB71" s="89">
        <v>-569548.02020000294</v>
      </c>
    </row>
    <row r="72" spans="1:28" ht="17.25" customHeight="1" x14ac:dyDescent="0.25">
      <c r="A72" s="85">
        <v>5</v>
      </c>
      <c r="B72" s="83" t="s">
        <v>336</v>
      </c>
      <c r="C72" s="83">
        <v>9</v>
      </c>
      <c r="D72" s="67" t="s">
        <v>10307</v>
      </c>
      <c r="E72" s="84" t="s">
        <v>10308</v>
      </c>
      <c r="F72" s="84" t="s">
        <v>10309</v>
      </c>
      <c r="G72" s="67" t="s">
        <v>10150</v>
      </c>
      <c r="H72" s="67" t="s">
        <v>10310</v>
      </c>
      <c r="I72" s="82" t="s">
        <v>10128</v>
      </c>
      <c r="J72" s="85" t="s">
        <v>323</v>
      </c>
      <c r="K72" s="85" t="s">
        <v>35</v>
      </c>
      <c r="L72" s="88">
        <v>151190000</v>
      </c>
      <c r="M72" s="88"/>
      <c r="N72" s="87">
        <v>0.7</v>
      </c>
      <c r="O72" s="88">
        <v>642856.99999999907</v>
      </c>
      <c r="P72" s="87">
        <v>2.9763866657847699E-3</v>
      </c>
      <c r="Q72" s="88">
        <v>64152857.285714291</v>
      </c>
      <c r="R72" s="87">
        <v>0.29702361333421523</v>
      </c>
      <c r="S72" s="88">
        <v>215985714.2857143</v>
      </c>
      <c r="T72" s="90">
        <v>7354</v>
      </c>
      <c r="U72" s="90">
        <v>625584.81000000006</v>
      </c>
      <c r="V72" s="90">
        <v>11235519.85</v>
      </c>
      <c r="W72" s="91">
        <v>40700441</v>
      </c>
      <c r="X72" s="90">
        <v>45949097.000300005</v>
      </c>
      <c r="Y72" s="90">
        <v>29783195.000300001</v>
      </c>
      <c r="Z72" s="90">
        <v>19274218.000200003</v>
      </c>
      <c r="AA72" s="90">
        <v>8000000.0000999998</v>
      </c>
      <c r="AB72" s="89">
        <v>-4385409.6609000061</v>
      </c>
    </row>
    <row r="73" spans="1:28" ht="17.25" customHeight="1" x14ac:dyDescent="0.25">
      <c r="A73" s="82">
        <v>6</v>
      </c>
      <c r="B73" s="83" t="s">
        <v>91</v>
      </c>
      <c r="C73" s="83">
        <v>10</v>
      </c>
      <c r="D73" s="67"/>
      <c r="E73" s="84" t="s">
        <v>91</v>
      </c>
      <c r="F73" s="84" t="s">
        <v>10311</v>
      </c>
      <c r="G73" s="67" t="s">
        <v>308</v>
      </c>
      <c r="H73" s="67" t="s">
        <v>10312</v>
      </c>
      <c r="I73" s="82" t="s">
        <v>10313</v>
      </c>
      <c r="J73" s="85" t="s">
        <v>262</v>
      </c>
      <c r="K73" s="86" t="s">
        <v>139</v>
      </c>
      <c r="L73" s="92">
        <v>163321224</v>
      </c>
      <c r="M73" s="88">
        <v>15000000</v>
      </c>
      <c r="N73" s="87">
        <v>0.5</v>
      </c>
      <c r="O73" s="88">
        <v>0</v>
      </c>
      <c r="P73" s="87">
        <v>0</v>
      </c>
      <c r="Q73" s="92">
        <v>178321224</v>
      </c>
      <c r="R73" s="87">
        <v>0.5</v>
      </c>
      <c r="S73" s="92">
        <v>356642448</v>
      </c>
      <c r="T73" s="89">
        <v>0</v>
      </c>
      <c r="U73" s="90">
        <v>524341.25</v>
      </c>
      <c r="V73" s="90">
        <v>6774685.2199999997</v>
      </c>
      <c r="W73" s="91">
        <v>13000000</v>
      </c>
      <c r="X73" s="90">
        <v>62000000.000200003</v>
      </c>
      <c r="Y73" s="90">
        <v>81309327.000200003</v>
      </c>
      <c r="Z73" s="90">
        <v>0</v>
      </c>
      <c r="AA73" s="90"/>
      <c r="AB73" s="89">
        <v>14712870.529599994</v>
      </c>
    </row>
    <row r="74" spans="1:28" ht="17.25" customHeight="1" x14ac:dyDescent="0.25">
      <c r="A74" s="82">
        <v>6</v>
      </c>
      <c r="B74" s="83" t="s">
        <v>91</v>
      </c>
      <c r="C74" s="83">
        <v>10</v>
      </c>
      <c r="D74" s="67"/>
      <c r="E74" s="84" t="s">
        <v>91</v>
      </c>
      <c r="F74" s="84" t="s">
        <v>10314</v>
      </c>
      <c r="G74" s="67" t="s">
        <v>10315</v>
      </c>
      <c r="H74" s="67" t="s">
        <v>10316</v>
      </c>
      <c r="I74" s="82" t="s">
        <v>10313</v>
      </c>
      <c r="J74" s="85" t="s">
        <v>262</v>
      </c>
      <c r="K74" s="86" t="s">
        <v>139</v>
      </c>
      <c r="L74" s="92">
        <v>10661395</v>
      </c>
      <c r="M74" s="88"/>
      <c r="N74" s="87">
        <v>0.7</v>
      </c>
      <c r="O74" s="88">
        <v>0</v>
      </c>
      <c r="P74" s="87">
        <v>0</v>
      </c>
      <c r="Q74" s="88">
        <v>4569169.2857142864</v>
      </c>
      <c r="R74" s="87">
        <v>0.3</v>
      </c>
      <c r="S74" s="88">
        <v>15230564.285714287</v>
      </c>
      <c r="T74" s="89">
        <v>0</v>
      </c>
      <c r="U74" s="89">
        <v>0</v>
      </c>
      <c r="V74" s="90">
        <v>83698.8</v>
      </c>
      <c r="W74" s="91">
        <v>4000000</v>
      </c>
      <c r="X74" s="90">
        <v>6207948.0001999997</v>
      </c>
      <c r="Y74" s="90">
        <v>0</v>
      </c>
      <c r="Z74" s="90">
        <v>0</v>
      </c>
      <c r="AA74" s="90"/>
      <c r="AB74" s="89">
        <v>369748.19979999959</v>
      </c>
    </row>
    <row r="75" spans="1:28" ht="17.25" customHeight="1" x14ac:dyDescent="0.25">
      <c r="A75" s="82">
        <v>6</v>
      </c>
      <c r="B75" s="83" t="s">
        <v>91</v>
      </c>
      <c r="C75" s="83">
        <v>10</v>
      </c>
      <c r="D75" s="67"/>
      <c r="E75" s="84" t="s">
        <v>91</v>
      </c>
      <c r="F75" s="84" t="s">
        <v>10317</v>
      </c>
      <c r="G75" s="67" t="s">
        <v>10130</v>
      </c>
      <c r="H75" s="67" t="s">
        <v>10318</v>
      </c>
      <c r="I75" s="82" t="s">
        <v>10313</v>
      </c>
      <c r="J75" s="85" t="s">
        <v>36</v>
      </c>
      <c r="K75" s="86" t="s">
        <v>35</v>
      </c>
      <c r="L75" s="88">
        <v>25000000</v>
      </c>
      <c r="M75" s="88"/>
      <c r="N75" s="87">
        <v>0.7</v>
      </c>
      <c r="O75" s="88">
        <v>7142857.1428571437</v>
      </c>
      <c r="P75" s="87">
        <v>0.2</v>
      </c>
      <c r="Q75" s="88">
        <v>3571428.5714285718</v>
      </c>
      <c r="R75" s="87">
        <v>0.1</v>
      </c>
      <c r="S75" s="88">
        <v>35714285.714285716</v>
      </c>
      <c r="T75" s="89">
        <v>0</v>
      </c>
      <c r="U75" s="90">
        <v>696616.93</v>
      </c>
      <c r="V75" s="90">
        <v>3955871.76</v>
      </c>
      <c r="W75" s="91">
        <v>6759534</v>
      </c>
      <c r="X75" s="90">
        <v>5158202.4001000002</v>
      </c>
      <c r="Y75" s="90">
        <v>3429798.0600999999</v>
      </c>
      <c r="Z75" s="90">
        <v>3430574.1601</v>
      </c>
      <c r="AA75" s="90">
        <v>2077331.1000999999</v>
      </c>
      <c r="AB75" s="89">
        <v>-507928.41039999807</v>
      </c>
    </row>
    <row r="76" spans="1:28" ht="17.25" customHeight="1" x14ac:dyDescent="0.25">
      <c r="A76" s="82">
        <v>6</v>
      </c>
      <c r="B76" s="83" t="s">
        <v>91</v>
      </c>
      <c r="C76" s="83">
        <v>10</v>
      </c>
      <c r="D76" s="67"/>
      <c r="E76" s="84" t="s">
        <v>91</v>
      </c>
      <c r="F76" s="84" t="s">
        <v>10319</v>
      </c>
      <c r="G76" s="67" t="s">
        <v>314</v>
      </c>
      <c r="H76" s="67" t="s">
        <v>10320</v>
      </c>
      <c r="I76" s="82" t="s">
        <v>10313</v>
      </c>
      <c r="J76" s="85" t="s">
        <v>262</v>
      </c>
      <c r="K76" s="86" t="s">
        <v>139</v>
      </c>
      <c r="L76" s="88">
        <v>29000000</v>
      </c>
      <c r="M76" s="88"/>
      <c r="N76" s="87">
        <v>1</v>
      </c>
      <c r="O76" s="88">
        <v>0</v>
      </c>
      <c r="P76" s="87">
        <v>0</v>
      </c>
      <c r="Q76" s="88">
        <v>0</v>
      </c>
      <c r="R76" s="87">
        <v>0</v>
      </c>
      <c r="S76" s="88">
        <v>29000000</v>
      </c>
      <c r="T76" s="89">
        <v>0</v>
      </c>
      <c r="U76" s="89">
        <v>0</v>
      </c>
      <c r="V76" s="90">
        <v>1282917.6100000001</v>
      </c>
      <c r="W76" s="91">
        <v>10750000</v>
      </c>
      <c r="X76" s="90">
        <v>14518438.0002</v>
      </c>
      <c r="Y76" s="90">
        <v>830000.00010000018</v>
      </c>
      <c r="Z76" s="90">
        <v>830000.00010000018</v>
      </c>
      <c r="AA76" s="90">
        <v>788644.00000000023</v>
      </c>
      <c r="AB76" s="89">
        <v>0.3896000002278015</v>
      </c>
    </row>
    <row r="77" spans="1:28" ht="17.25" customHeight="1" x14ac:dyDescent="0.25">
      <c r="A77" s="82">
        <v>6</v>
      </c>
      <c r="B77" s="83" t="s">
        <v>91</v>
      </c>
      <c r="C77" s="83">
        <v>10</v>
      </c>
      <c r="D77" s="67"/>
      <c r="E77" s="84" t="s">
        <v>91</v>
      </c>
      <c r="F77" s="84" t="s">
        <v>10321</v>
      </c>
      <c r="G77" s="67" t="s">
        <v>316</v>
      </c>
      <c r="H77" s="67" t="s">
        <v>10322</v>
      </c>
      <c r="I77" s="82" t="s">
        <v>10313</v>
      </c>
      <c r="J77" s="85" t="s">
        <v>262</v>
      </c>
      <c r="K77" s="86" t="s">
        <v>139</v>
      </c>
      <c r="L77" s="92">
        <v>14917381</v>
      </c>
      <c r="M77" s="88"/>
      <c r="N77" s="87">
        <v>0.7</v>
      </c>
      <c r="O77" s="88">
        <v>0</v>
      </c>
      <c r="P77" s="87">
        <v>0</v>
      </c>
      <c r="Q77" s="92">
        <v>6393163.2857142864</v>
      </c>
      <c r="R77" s="87">
        <v>0.3</v>
      </c>
      <c r="S77" s="92">
        <v>21310544.285714287</v>
      </c>
      <c r="T77" s="89">
        <v>0</v>
      </c>
      <c r="U77" s="90">
        <v>92905.98</v>
      </c>
      <c r="V77" s="90">
        <v>2963373.86</v>
      </c>
      <c r="W77" s="91">
        <v>1700000</v>
      </c>
      <c r="X77" s="90">
        <v>10243720.000200002</v>
      </c>
      <c r="Y77" s="90">
        <v>0</v>
      </c>
      <c r="Z77" s="90">
        <v>0</v>
      </c>
      <c r="AA77" s="90"/>
      <c r="AB77" s="89">
        <v>-82618.840200001374</v>
      </c>
    </row>
    <row r="78" spans="1:28" ht="17.25" customHeight="1" x14ac:dyDescent="0.25">
      <c r="A78" s="82">
        <v>6</v>
      </c>
      <c r="B78" s="83" t="s">
        <v>91</v>
      </c>
      <c r="C78" s="83">
        <v>10</v>
      </c>
      <c r="D78" s="67"/>
      <c r="E78" s="84" t="s">
        <v>91</v>
      </c>
      <c r="F78" s="84" t="s">
        <v>10323</v>
      </c>
      <c r="G78" s="67" t="s">
        <v>10324</v>
      </c>
      <c r="H78" s="67" t="s">
        <v>10325</v>
      </c>
      <c r="I78" s="82" t="s">
        <v>10313</v>
      </c>
      <c r="J78" s="85" t="s">
        <v>262</v>
      </c>
      <c r="K78" s="85" t="s">
        <v>35</v>
      </c>
      <c r="L78" s="88">
        <v>5000000</v>
      </c>
      <c r="M78" s="88"/>
      <c r="N78" s="87">
        <v>0.7</v>
      </c>
      <c r="O78" s="88">
        <v>2142857.1428571432</v>
      </c>
      <c r="P78" s="87">
        <v>0.3</v>
      </c>
      <c r="Q78" s="88">
        <v>0</v>
      </c>
      <c r="R78" s="87">
        <v>0</v>
      </c>
      <c r="S78" s="88">
        <v>7142857.1428571437</v>
      </c>
      <c r="T78" s="89">
        <v>0</v>
      </c>
      <c r="U78" s="89">
        <v>0</v>
      </c>
      <c r="V78" s="90">
        <v>80444.55</v>
      </c>
      <c r="W78" s="91">
        <v>897345</v>
      </c>
      <c r="X78" s="90">
        <v>826219.00009999983</v>
      </c>
      <c r="Y78" s="90">
        <v>1117977.0001000001</v>
      </c>
      <c r="Z78" s="90">
        <v>1008538.0001999999</v>
      </c>
      <c r="AA78" s="90">
        <v>1069476.0001999999</v>
      </c>
      <c r="AB78" s="89">
        <v>0.44940000050701201</v>
      </c>
    </row>
    <row r="79" spans="1:28" ht="17.25" customHeight="1" x14ac:dyDescent="0.25">
      <c r="A79" s="82">
        <v>6</v>
      </c>
      <c r="B79" s="83" t="s">
        <v>91</v>
      </c>
      <c r="C79" s="83">
        <v>10</v>
      </c>
      <c r="D79" s="67"/>
      <c r="E79" s="84" t="s">
        <v>91</v>
      </c>
      <c r="F79" s="84" t="s">
        <v>10326</v>
      </c>
      <c r="G79" s="67" t="s">
        <v>10327</v>
      </c>
      <c r="H79" s="67" t="s">
        <v>897</v>
      </c>
      <c r="I79" s="82" t="s">
        <v>10313</v>
      </c>
      <c r="J79" s="85" t="s">
        <v>36</v>
      </c>
      <c r="K79" s="85" t="s">
        <v>35</v>
      </c>
      <c r="L79" s="88">
        <v>25000000</v>
      </c>
      <c r="M79" s="88"/>
      <c r="N79" s="87">
        <v>0.7</v>
      </c>
      <c r="O79" s="88">
        <v>10714285.714285715</v>
      </c>
      <c r="P79" s="87">
        <v>0.3</v>
      </c>
      <c r="Q79" s="88">
        <v>0</v>
      </c>
      <c r="R79" s="87">
        <v>0</v>
      </c>
      <c r="S79" s="88">
        <v>35714285.714285716</v>
      </c>
      <c r="T79" s="89">
        <v>0</v>
      </c>
      <c r="U79" s="90">
        <v>221161.43</v>
      </c>
      <c r="V79" s="90">
        <v>1707677.26</v>
      </c>
      <c r="W79" s="91">
        <v>3786575</v>
      </c>
      <c r="X79" s="90">
        <v>4044641.0002999995</v>
      </c>
      <c r="Y79" s="90">
        <v>4517226.0002999995</v>
      </c>
      <c r="Z79" s="90">
        <v>3680366.0002999995</v>
      </c>
      <c r="AA79" s="90">
        <v>3221900.0003</v>
      </c>
      <c r="AB79" s="89">
        <v>3820453.3088000002</v>
      </c>
    </row>
    <row r="80" spans="1:28" ht="17.25" customHeight="1" x14ac:dyDescent="0.25">
      <c r="A80" s="82">
        <v>6</v>
      </c>
      <c r="B80" s="83" t="s">
        <v>91</v>
      </c>
      <c r="C80" s="83">
        <v>10</v>
      </c>
      <c r="D80" s="67"/>
      <c r="E80" s="84" t="s">
        <v>91</v>
      </c>
      <c r="F80" s="84" t="s">
        <v>10328</v>
      </c>
      <c r="G80" s="67" t="s">
        <v>231</v>
      </c>
      <c r="H80" s="67" t="s">
        <v>10329</v>
      </c>
      <c r="I80" s="82" t="s">
        <v>10313</v>
      </c>
      <c r="J80" s="85" t="s">
        <v>140</v>
      </c>
      <c r="K80" s="85" t="s">
        <v>35</v>
      </c>
      <c r="L80" s="88">
        <v>5584455.8200000003</v>
      </c>
      <c r="M80" s="88"/>
      <c r="N80" s="87">
        <v>0.77561886388888901</v>
      </c>
      <c r="O80" s="88">
        <v>1615544.179999999</v>
      </c>
      <c r="P80" s="87">
        <v>0.22438113611111099</v>
      </c>
      <c r="Q80" s="88">
        <v>0</v>
      </c>
      <c r="R80" s="87">
        <v>0</v>
      </c>
      <c r="S80" s="88">
        <v>7199999.9999999991</v>
      </c>
      <c r="T80" s="89">
        <v>0</v>
      </c>
      <c r="U80" s="90">
        <v>656.38</v>
      </c>
      <c r="V80" s="90">
        <v>39587.83</v>
      </c>
      <c r="W80" s="91">
        <v>745601</v>
      </c>
      <c r="X80" s="90">
        <v>688518.00020000001</v>
      </c>
      <c r="Y80" s="90">
        <v>1544800.0001999999</v>
      </c>
      <c r="Z80" s="90">
        <v>1544800.0001999999</v>
      </c>
      <c r="AA80" s="90">
        <v>1329385.0001000001</v>
      </c>
      <c r="AB80" s="89">
        <v>-308892.39069999987</v>
      </c>
    </row>
    <row r="81" spans="1:28" ht="17.25" customHeight="1" x14ac:dyDescent="0.25">
      <c r="A81" s="82">
        <v>6</v>
      </c>
      <c r="B81" s="83" t="s">
        <v>91</v>
      </c>
      <c r="C81" s="83">
        <v>10</v>
      </c>
      <c r="D81" s="67"/>
      <c r="E81" s="84" t="s">
        <v>91</v>
      </c>
      <c r="F81" s="84" t="s">
        <v>10330</v>
      </c>
      <c r="G81" s="67" t="s">
        <v>425</v>
      </c>
      <c r="H81" s="67" t="s">
        <v>10331</v>
      </c>
      <c r="I81" s="82" t="s">
        <v>10313</v>
      </c>
      <c r="J81" s="85" t="s">
        <v>381</v>
      </c>
      <c r="K81" s="85" t="s">
        <v>147</v>
      </c>
      <c r="L81" s="88">
        <v>840000</v>
      </c>
      <c r="M81" s="88"/>
      <c r="N81" s="87">
        <v>0.7</v>
      </c>
      <c r="O81" s="88">
        <v>360000</v>
      </c>
      <c r="P81" s="87">
        <v>0.3</v>
      </c>
      <c r="Q81" s="88">
        <v>0</v>
      </c>
      <c r="R81" s="87">
        <v>0</v>
      </c>
      <c r="S81" s="88">
        <v>1200000</v>
      </c>
      <c r="T81" s="89">
        <v>0</v>
      </c>
      <c r="U81" s="89">
        <v>0</v>
      </c>
      <c r="V81" s="90">
        <v>315</v>
      </c>
      <c r="W81" s="91">
        <v>280000</v>
      </c>
      <c r="X81" s="90">
        <v>449855.75020000001</v>
      </c>
      <c r="Y81" s="90">
        <v>125958.0001</v>
      </c>
      <c r="Z81" s="90">
        <v>14000.000099999999</v>
      </c>
      <c r="AA81" s="90">
        <v>5023.0001000000002</v>
      </c>
      <c r="AB81" s="89">
        <v>-35151.750500000009</v>
      </c>
    </row>
    <row r="82" spans="1:28" ht="17.25" customHeight="1" x14ac:dyDescent="0.25">
      <c r="A82" s="82">
        <v>6</v>
      </c>
      <c r="B82" s="83" t="s">
        <v>91</v>
      </c>
      <c r="C82" s="83">
        <v>10</v>
      </c>
      <c r="D82" s="67"/>
      <c r="E82" s="84" t="s">
        <v>91</v>
      </c>
      <c r="F82" s="84" t="s">
        <v>10332</v>
      </c>
      <c r="G82" s="84" t="s">
        <v>347</v>
      </c>
      <c r="H82" s="67" t="s">
        <v>10333</v>
      </c>
      <c r="I82" s="82" t="s">
        <v>10313</v>
      </c>
      <c r="J82" s="85" t="s">
        <v>323</v>
      </c>
      <c r="K82" s="85" t="s">
        <v>35</v>
      </c>
      <c r="L82" s="88">
        <v>20100000</v>
      </c>
      <c r="M82" s="88"/>
      <c r="N82" s="87">
        <v>0.85</v>
      </c>
      <c r="O82" s="88">
        <v>0</v>
      </c>
      <c r="P82" s="87">
        <v>0</v>
      </c>
      <c r="Q82" s="88">
        <v>3547058.8235294116</v>
      </c>
      <c r="R82" s="87">
        <v>0.15</v>
      </c>
      <c r="S82" s="88">
        <v>23647058.823529411</v>
      </c>
      <c r="T82" s="89">
        <v>0</v>
      </c>
      <c r="U82" s="89">
        <v>0</v>
      </c>
      <c r="V82" s="90">
        <v>198425.71</v>
      </c>
      <c r="W82" s="91">
        <v>8500000</v>
      </c>
      <c r="X82" s="90">
        <v>7100000</v>
      </c>
      <c r="Y82" s="91">
        <v>0</v>
      </c>
      <c r="Z82" s="91">
        <v>0</v>
      </c>
      <c r="AA82" s="91"/>
      <c r="AB82" s="89">
        <v>4301574.2899999991</v>
      </c>
    </row>
    <row r="83" spans="1:28" ht="17.25" customHeight="1" x14ac:dyDescent="0.25">
      <c r="A83" s="82">
        <v>6</v>
      </c>
      <c r="B83" s="83" t="s">
        <v>91</v>
      </c>
      <c r="C83" s="83">
        <v>10</v>
      </c>
      <c r="D83" s="67"/>
      <c r="E83" s="84" t="s">
        <v>91</v>
      </c>
      <c r="F83" s="84" t="s">
        <v>10334</v>
      </c>
      <c r="G83" s="84" t="s">
        <v>350</v>
      </c>
      <c r="H83" s="67" t="s">
        <v>10335</v>
      </c>
      <c r="I83" s="82" t="s">
        <v>10313</v>
      </c>
      <c r="J83" s="85" t="s">
        <v>323</v>
      </c>
      <c r="K83" s="85" t="s">
        <v>35</v>
      </c>
      <c r="L83" s="88">
        <v>16740431.720000001</v>
      </c>
      <c r="M83" s="88"/>
      <c r="N83" s="87">
        <v>0.9</v>
      </c>
      <c r="O83" s="88">
        <v>0</v>
      </c>
      <c r="P83" s="87">
        <v>0</v>
      </c>
      <c r="Q83" s="88">
        <v>1860047.9688888891</v>
      </c>
      <c r="R83" s="87">
        <v>0.1</v>
      </c>
      <c r="S83" s="88">
        <v>18600479.688888889</v>
      </c>
      <c r="T83" s="89">
        <v>0</v>
      </c>
      <c r="U83" s="89">
        <v>0</v>
      </c>
      <c r="V83" s="90">
        <v>1200439.02</v>
      </c>
      <c r="W83" s="91">
        <v>6960000</v>
      </c>
      <c r="X83" s="90">
        <v>7960000.0000999998</v>
      </c>
      <c r="Y83" s="90">
        <v>1670000.0001000001</v>
      </c>
      <c r="Z83" s="90">
        <v>570000.00009999995</v>
      </c>
      <c r="AA83" s="90">
        <v>200433.0001</v>
      </c>
      <c r="AB83" s="89">
        <v>-1820440.3003999989</v>
      </c>
    </row>
    <row r="84" spans="1:28" ht="17.25" customHeight="1" x14ac:dyDescent="0.25">
      <c r="A84" s="82">
        <v>6</v>
      </c>
      <c r="B84" s="83" t="s">
        <v>91</v>
      </c>
      <c r="C84" s="83">
        <v>10</v>
      </c>
      <c r="D84" s="67"/>
      <c r="E84" s="84" t="s">
        <v>91</v>
      </c>
      <c r="F84" s="84" t="s">
        <v>10336</v>
      </c>
      <c r="G84" s="67" t="s">
        <v>422</v>
      </c>
      <c r="H84" s="67" t="s">
        <v>422</v>
      </c>
      <c r="I84" s="82" t="s">
        <v>10313</v>
      </c>
      <c r="J84" s="85" t="s">
        <v>381</v>
      </c>
      <c r="K84" s="85" t="s">
        <v>35</v>
      </c>
      <c r="L84" s="88">
        <v>5000000</v>
      </c>
      <c r="M84" s="88"/>
      <c r="N84" s="87">
        <v>0.7</v>
      </c>
      <c r="O84" s="88">
        <v>2142857.1428571432</v>
      </c>
      <c r="P84" s="87">
        <v>0.3</v>
      </c>
      <c r="Q84" s="88">
        <v>0</v>
      </c>
      <c r="R84" s="87">
        <v>0</v>
      </c>
      <c r="S84" s="88">
        <v>7142857.1428571437</v>
      </c>
      <c r="T84" s="89">
        <v>0</v>
      </c>
      <c r="U84" s="90">
        <v>31598.59</v>
      </c>
      <c r="V84" s="90">
        <v>233061.34</v>
      </c>
      <c r="W84" s="91">
        <v>1299417</v>
      </c>
      <c r="X84" s="90">
        <v>1758851.000100001</v>
      </c>
      <c r="Y84" s="90">
        <v>1645059.0001000001</v>
      </c>
      <c r="Z84" s="91">
        <v>0</v>
      </c>
      <c r="AA84" s="99"/>
      <c r="AB84" s="89">
        <v>32013.069799999241</v>
      </c>
    </row>
    <row r="85" spans="1:28" ht="17.25" customHeight="1" x14ac:dyDescent="0.25">
      <c r="A85" s="82">
        <v>6</v>
      </c>
      <c r="B85" s="83" t="s">
        <v>91</v>
      </c>
      <c r="C85" s="83">
        <v>10</v>
      </c>
      <c r="D85" s="67"/>
      <c r="E85" s="84" t="s">
        <v>91</v>
      </c>
      <c r="F85" s="84" t="s">
        <v>10337</v>
      </c>
      <c r="G85" s="67" t="s">
        <v>223</v>
      </c>
      <c r="H85" s="67" t="s">
        <v>10338</v>
      </c>
      <c r="I85" s="82" t="s">
        <v>10313</v>
      </c>
      <c r="J85" s="85" t="s">
        <v>140</v>
      </c>
      <c r="K85" s="85" t="s">
        <v>147</v>
      </c>
      <c r="L85" s="92">
        <v>0</v>
      </c>
      <c r="M85" s="88"/>
      <c r="N85" s="87">
        <v>0.45</v>
      </c>
      <c r="O85" s="88">
        <v>0</v>
      </c>
      <c r="P85" s="87">
        <v>0</v>
      </c>
      <c r="Q85" s="92">
        <v>0</v>
      </c>
      <c r="R85" s="87">
        <v>0.55000000000000004</v>
      </c>
      <c r="S85" s="92">
        <v>0</v>
      </c>
      <c r="T85" s="89">
        <v>0</v>
      </c>
      <c r="U85" s="90">
        <v>0</v>
      </c>
      <c r="V85" s="90">
        <v>0</v>
      </c>
      <c r="W85" s="91">
        <v>2500000</v>
      </c>
      <c r="X85" s="90">
        <v>0</v>
      </c>
      <c r="Y85" s="90">
        <v>0</v>
      </c>
      <c r="Z85" s="90">
        <v>0</v>
      </c>
      <c r="AA85" s="90"/>
      <c r="AB85" s="89">
        <v>-2500000</v>
      </c>
    </row>
    <row r="86" spans="1:28" ht="17.25" customHeight="1" x14ac:dyDescent="0.25">
      <c r="A86" s="82">
        <v>6</v>
      </c>
      <c r="B86" s="83" t="s">
        <v>91</v>
      </c>
      <c r="C86" s="83">
        <v>10</v>
      </c>
      <c r="D86" s="67"/>
      <c r="E86" s="84" t="s">
        <v>91</v>
      </c>
      <c r="F86" s="84" t="s">
        <v>10339</v>
      </c>
      <c r="G86" s="67" t="s">
        <v>225</v>
      </c>
      <c r="H86" s="67" t="s">
        <v>10340</v>
      </c>
      <c r="I86" s="82" t="s">
        <v>10313</v>
      </c>
      <c r="J86" s="85" t="s">
        <v>140</v>
      </c>
      <c r="K86" s="85" t="s">
        <v>35</v>
      </c>
      <c r="L86" s="88">
        <v>2710000</v>
      </c>
      <c r="M86" s="88"/>
      <c r="N86" s="87">
        <v>0.7</v>
      </c>
      <c r="O86" s="88">
        <v>1161428.5714285716</v>
      </c>
      <c r="P86" s="87">
        <v>0.3</v>
      </c>
      <c r="Q86" s="88">
        <v>0</v>
      </c>
      <c r="R86" s="87">
        <v>0</v>
      </c>
      <c r="S86" s="88">
        <v>3871428.5714285718</v>
      </c>
      <c r="T86" s="89">
        <v>0</v>
      </c>
      <c r="U86" s="90">
        <v>659.72</v>
      </c>
      <c r="V86" s="90">
        <v>49906.92</v>
      </c>
      <c r="W86" s="91">
        <v>2243750</v>
      </c>
      <c r="X86" s="90">
        <v>933851.00019999989</v>
      </c>
      <c r="Y86" s="91">
        <v>0</v>
      </c>
      <c r="Z86" s="91">
        <v>0</v>
      </c>
      <c r="AA86" s="99"/>
      <c r="AB86" s="89">
        <v>-518167.64020000002</v>
      </c>
    </row>
    <row r="87" spans="1:28" ht="17.25" customHeight="1" x14ac:dyDescent="0.25">
      <c r="A87" s="82">
        <v>6</v>
      </c>
      <c r="B87" s="83" t="s">
        <v>91</v>
      </c>
      <c r="C87" s="83">
        <v>10</v>
      </c>
      <c r="D87" s="67"/>
      <c r="E87" s="84" t="s">
        <v>91</v>
      </c>
      <c r="F87" s="84" t="s">
        <v>10341</v>
      </c>
      <c r="G87" s="67" t="s">
        <v>227</v>
      </c>
      <c r="H87" s="67" t="s">
        <v>10342</v>
      </c>
      <c r="I87" s="82" t="s">
        <v>10313</v>
      </c>
      <c r="J87" s="85" t="s">
        <v>140</v>
      </c>
      <c r="K87" s="85" t="s">
        <v>35</v>
      </c>
      <c r="L87" s="88">
        <v>1410000</v>
      </c>
      <c r="M87" s="88"/>
      <c r="N87" s="87">
        <v>0.7</v>
      </c>
      <c r="O87" s="88">
        <v>604285.71428571432</v>
      </c>
      <c r="P87" s="87">
        <v>0.3</v>
      </c>
      <c r="Q87" s="88">
        <v>0</v>
      </c>
      <c r="R87" s="87">
        <v>0</v>
      </c>
      <c r="S87" s="88">
        <v>2014285.7142857143</v>
      </c>
      <c r="T87" s="89">
        <v>0</v>
      </c>
      <c r="U87" s="89">
        <v>0</v>
      </c>
      <c r="V87" s="90">
        <v>31983.93</v>
      </c>
      <c r="W87" s="91">
        <v>200000</v>
      </c>
      <c r="X87" s="90">
        <v>420000.00020000013</v>
      </c>
      <c r="Y87" s="90">
        <v>770000.00019999989</v>
      </c>
      <c r="Z87" s="90">
        <v>49560.000200000002</v>
      </c>
      <c r="AA87" s="90">
        <v>48890.000200000002</v>
      </c>
      <c r="AB87" s="89">
        <v>-110433.93079999996</v>
      </c>
    </row>
    <row r="88" spans="1:28" ht="17.25" customHeight="1" x14ac:dyDescent="0.25">
      <c r="A88" s="82">
        <v>6</v>
      </c>
      <c r="B88" s="83" t="s">
        <v>91</v>
      </c>
      <c r="C88" s="83">
        <v>10</v>
      </c>
      <c r="D88" s="67"/>
      <c r="E88" s="84" t="s">
        <v>91</v>
      </c>
      <c r="F88" s="84" t="s">
        <v>10343</v>
      </c>
      <c r="G88" s="67" t="s">
        <v>229</v>
      </c>
      <c r="H88" s="67" t="s">
        <v>229</v>
      </c>
      <c r="I88" s="82" t="s">
        <v>10313</v>
      </c>
      <c r="J88" s="85" t="s">
        <v>140</v>
      </c>
      <c r="K88" s="86" t="s">
        <v>139</v>
      </c>
      <c r="L88" s="88">
        <v>15000000</v>
      </c>
      <c r="M88" s="88"/>
      <c r="N88" s="87">
        <v>0.7</v>
      </c>
      <c r="O88" s="88">
        <v>0</v>
      </c>
      <c r="P88" s="87">
        <v>0</v>
      </c>
      <c r="Q88" s="88">
        <v>6428571.4285714282</v>
      </c>
      <c r="R88" s="87">
        <v>0.3</v>
      </c>
      <c r="S88" s="88">
        <v>21428571.428571429</v>
      </c>
      <c r="T88" s="89">
        <v>0</v>
      </c>
      <c r="U88" s="89">
        <v>0</v>
      </c>
      <c r="V88" s="91">
        <v>0</v>
      </c>
      <c r="W88" s="91">
        <v>10000000</v>
      </c>
      <c r="X88" s="90">
        <v>3000000.0001999997</v>
      </c>
      <c r="Y88" s="90">
        <v>1936748.0001000001</v>
      </c>
      <c r="Z88" s="90">
        <v>0</v>
      </c>
      <c r="AA88" s="90"/>
      <c r="AB88" s="89">
        <v>63251.999700000277</v>
      </c>
    </row>
  </sheetData>
  <sheetProtection sheet="1" objects="1" scenarios="1" autoFilter="0"/>
  <autoFilter ref="A5:AB88" xr:uid="{01E93F00-78F6-4BCF-A89F-FA8D8D01464E}"/>
  <mergeCells count="5">
    <mergeCell ref="A4:B4"/>
    <mergeCell ref="D4:E4"/>
    <mergeCell ref="F4:G4"/>
    <mergeCell ref="J4:K4"/>
    <mergeCell ref="L4:S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5E25-DBBE-4847-AE11-F6EB8BA665E1}">
  <dimension ref="A2:AT448"/>
  <sheetViews>
    <sheetView zoomScale="85" zoomScaleNormal="85" workbookViewId="0">
      <pane ySplit="2" topLeftCell="A3" activePane="bottomLeft" state="frozen"/>
      <selection pane="bottomLeft" activeCell="A3" sqref="A3"/>
    </sheetView>
  </sheetViews>
  <sheetFormatPr defaultRowHeight="15" x14ac:dyDescent="0.25"/>
  <cols>
    <col min="16" max="16" width="13.85546875" customWidth="1"/>
    <col min="45" max="45" width="19.7109375" customWidth="1"/>
  </cols>
  <sheetData>
    <row r="2" spans="1:46" s="214" customFormat="1" ht="165" x14ac:dyDescent="0.25">
      <c r="A2" s="214" t="str">
        <f>HTM!A3</f>
        <v>RÜ</v>
      </c>
      <c r="B2" s="214" t="str">
        <f>HTM!B3</f>
        <v>RA</v>
      </c>
      <c r="C2" s="214" t="str">
        <f>HTM!C3</f>
        <v>Valdkond</v>
      </c>
      <c r="D2" s="214" t="str">
        <f>HTM!D3</f>
        <v>Fond</v>
      </c>
      <c r="E2" s="214" t="str">
        <f>HTM!E3</f>
        <v>Prioriteetne suund</v>
      </c>
      <c r="F2" s="214" t="str">
        <f>HTM!F3</f>
        <v>Meetme number</v>
      </c>
      <c r="G2" s="214" t="str">
        <f>HTM!G3</f>
        <v>Meede</v>
      </c>
      <c r="H2" s="214" t="str">
        <f>HTM!H3</f>
        <v>Meetme või meetme sekkumise/tegevuse number SFOSis</v>
      </c>
      <c r="I2" s="214" t="str">
        <f>HTM!I3</f>
        <v>Meede või meetme sekkumine/tegevus</v>
      </c>
      <c r="J2" s="214" t="str">
        <f>HTM!J3</f>
        <v>Eelarve EL osalus*</v>
      </c>
      <c r="K2" s="214" t="str">
        <f>HTM!K3</f>
        <v>Kohustused EL 31.05.2025 seisuga (kumulatiivne)</v>
      </c>
      <c r="L2" s="214" t="str">
        <f>HTM!L3</f>
        <v xml:space="preserve">% </v>
      </c>
      <c r="M2" s="214" t="str">
        <f>HTM!M3</f>
        <v>Väljamaksed EL 31.05.2025 seisuga (kumulatiivne)</v>
      </c>
      <c r="N2" s="214" t="str">
        <f>HTM!N3</f>
        <v>%</v>
      </c>
      <c r="O2" s="214" t="str">
        <f>HTM!O3</f>
        <v>Menetluses maksed EL 31.05.2025 seisuga</v>
      </c>
      <c r="P2" s="214" t="str">
        <f>HTM!P3</f>
        <v>01.06-31.12.2025 lisanduvad/vähenevad kohustused (€)</v>
      </c>
      <c r="Q2" s="214" t="str">
        <f>HTM!Q3</f>
        <v>% (kumulatiivne)</v>
      </c>
      <c r="R2" s="214" t="str">
        <f>HTM!R3</f>
        <v>01.06-31.12.2025 SFOS prognoositud väljamakse (€)</v>
      </c>
      <c r="S2" s="214" t="str">
        <f>HTM!S3</f>
        <v>01.06-31.12.2025 lisanduv väljamakse kokku (€)</v>
      </c>
      <c r="T2" s="214" t="str">
        <f>HTM!T3</f>
        <v>% (kumulatiivne)</v>
      </c>
      <c r="U2" s="214" t="str">
        <f>HTM!U3</f>
        <v>2026 I pa lisanduvad/vähenevad kohustused (€)</v>
      </c>
      <c r="V2" s="214" t="str">
        <f>HTM!V3</f>
        <v>% (kumulatiivne)</v>
      </c>
      <c r="W2" s="214" t="str">
        <f>HTM!W3</f>
        <v>2026 I pa lisanduvad väljamaksed (€)</v>
      </c>
      <c r="X2" s="214" t="str">
        <f>HTM!X3</f>
        <v>% (kumulatiivne)</v>
      </c>
      <c r="Y2" s="214" t="str">
        <f>HTM!Y3</f>
        <v>2026 II pa lisanduvad kohustused (€)</v>
      </c>
      <c r="Z2" s="214" t="str">
        <f>HTM!Z3</f>
        <v>% (kumulatiivne)</v>
      </c>
      <c r="AA2" s="214" t="str">
        <f>HTM!AA3</f>
        <v>2026 II pa lisanduvad väljamaksed (€)</v>
      </c>
      <c r="AB2" s="214" t="str">
        <f>HTM!AB3</f>
        <v>% (kumulatiivne)</v>
      </c>
      <c r="AC2" s="214" t="str">
        <f>HTM!AC3</f>
        <v>2027 lisanduvad kohustused</v>
      </c>
      <c r="AD2" s="214" t="str">
        <f>HTM!AD3</f>
        <v>% (kumulatiivne)</v>
      </c>
      <c r="AE2" s="214" t="str">
        <f>HTM!AE3</f>
        <v>2027 lisanduvad väljamaksed</v>
      </c>
      <c r="AF2" s="214" t="str">
        <f>HTM!AF3</f>
        <v>% (kumulatiivne)</v>
      </c>
      <c r="AG2" s="214" t="str">
        <f>HTM!AG3</f>
        <v>2028 lisanduvad kohustused</v>
      </c>
      <c r="AH2" s="214" t="str">
        <f>HTM!AH3</f>
        <v>% (kumulatiivne)</v>
      </c>
      <c r="AI2" s="214" t="str">
        <f>HTM!AI3</f>
        <v>2028 lisanduvad väljamaksed</v>
      </c>
      <c r="AJ2" s="214" t="str">
        <f>HTM!AJ3</f>
        <v>% (kumulatiivne)</v>
      </c>
      <c r="AK2" s="214" t="str">
        <f>HTM!AK3</f>
        <v>2029 lisanduvad kohustused</v>
      </c>
      <c r="AL2" s="214" t="str">
        <f>HTM!AL3</f>
        <v>% (kumulatiivne)</v>
      </c>
      <c r="AM2" s="214" t="str">
        <f>HTM!AM3</f>
        <v>2029 lisanduvad väljamaksed</v>
      </c>
      <c r="AN2" s="214" t="str">
        <f>HTM!AN3</f>
        <v>% (kumulatiivne)</v>
      </c>
      <c r="AO2" s="214" t="str">
        <f>HTM!AO3</f>
        <v>2030 lisanduvad väljamaksed</v>
      </c>
      <c r="AP2" s="214" t="str">
        <f>HTM!AP3</f>
        <v>% (kumulatiivne)</v>
      </c>
      <c r="AQ2" s="214" t="str">
        <f>HTM!AQ3</f>
        <v>Prognoosimata kohustused</v>
      </c>
      <c r="AR2" s="214" t="str">
        <f>HTM!AR3</f>
        <v>Prognoosimata väljamaksed</v>
      </c>
      <c r="AS2" s="214" t="str">
        <f>HTM!AS3</f>
        <v xml:space="preserve">Selgitus prognoosi kohta
Lisada lühidalt info, millega on meetme/sekkumise rakendamise tempo, sh kohustuste võtmise ja väljamaksete seisukohalt oluline arvestada. </v>
      </c>
      <c r="AT2" s="214" t="str">
        <f>HTM!AT3</f>
        <v>Muud märkused ja ettepanekud</v>
      </c>
    </row>
    <row r="3" spans="1:46" x14ac:dyDescent="0.25">
      <c r="A3" t="str">
        <f>HTM!A4</f>
        <v>RTK</v>
      </c>
      <c r="B3" t="str">
        <f>HTM!B4</f>
        <v>HTM</v>
      </c>
      <c r="C3" t="str">
        <f>HTM!C4</f>
        <v>Teadus- ja arendustegevus ning ettevõtlus</v>
      </c>
      <c r="D3" t="str">
        <f>HTM!D4</f>
        <v>ERDF</v>
      </c>
      <c r="E3" t="str">
        <f>HTM!E4</f>
        <v>Nutikam Eesti</v>
      </c>
      <c r="F3" t="str">
        <f>HTM!F4</f>
        <v>2021-2027.1.1</v>
      </c>
      <c r="G3" t="str">
        <f>HTM!G4</f>
        <v>(EK nr 1.1) Teadus- ja innovatsioonivõime, kõrgetasemelised tehnoloogiad</v>
      </c>
      <c r="H3" t="str">
        <f>HTM!H4</f>
        <v>Ühiskonna ja majanduse vajadustele vastava teadus- ja arendustegevuse võimekuse kasvatamine</v>
      </c>
      <c r="I3" t="str">
        <f>HTM!I4</f>
        <v>2021-2027.1.1.2</v>
      </c>
      <c r="J3">
        <f>HTM!J4</f>
        <v>127188571</v>
      </c>
      <c r="K3">
        <f>HTM!K4</f>
        <v>90178553</v>
      </c>
      <c r="L3">
        <f>HTM!L4</f>
        <v>0.70901459377195142</v>
      </c>
      <c r="M3">
        <f>HTM!M4</f>
        <v>10439568</v>
      </c>
      <c r="N3">
        <f>HTM!N4</f>
        <v>8.2079450361935424E-2</v>
      </c>
      <c r="O3">
        <f>HTM!O4</f>
        <v>20738</v>
      </c>
      <c r="P3">
        <f>HTM!P4</f>
        <v>17173108</v>
      </c>
      <c r="Q3">
        <f>HTM!Q4</f>
        <v>0.84403543617138366</v>
      </c>
      <c r="R3">
        <f>HTM!R4</f>
        <v>5972869</v>
      </c>
      <c r="S3">
        <f>HTM!S4</f>
        <v>7614903</v>
      </c>
      <c r="T3">
        <f>HTM!T4</f>
        <v>0.14195041942880229</v>
      </c>
      <c r="U3">
        <f>HTM!U4</f>
        <v>3000000</v>
      </c>
      <c r="V3">
        <f>HTM!V4</f>
        <v>0.86762246114078911</v>
      </c>
      <c r="W3">
        <f>HTM!W4</f>
        <v>10153012</v>
      </c>
      <c r="X3">
        <f>HTM!X4</f>
        <v>0.22177686861502674</v>
      </c>
      <c r="Y3">
        <f>HTM!Y4</f>
        <v>14425373</v>
      </c>
      <c r="Z3">
        <f>HTM!Z4</f>
        <v>0.98103967218878496</v>
      </c>
      <c r="AA3">
        <f>HTM!AA4</f>
        <v>18403161</v>
      </c>
      <c r="AB3">
        <f>HTM!AB4</f>
        <v>0.36646880795602305</v>
      </c>
      <c r="AC3">
        <f>HTM!AC4</f>
        <v>2411537</v>
      </c>
      <c r="AD3">
        <f>HTM!AD4</f>
        <v>1</v>
      </c>
      <c r="AE3">
        <f>HTM!AE4</f>
        <v>30793229</v>
      </c>
      <c r="AF3">
        <f>HTM!AF4</f>
        <v>0.6085756950598965</v>
      </c>
      <c r="AG3">
        <f>HTM!AG4</f>
        <v>0</v>
      </c>
      <c r="AH3">
        <f>HTM!AH4</f>
        <v>1</v>
      </c>
      <c r="AI3">
        <f>HTM!AI4</f>
        <v>29707658</v>
      </c>
      <c r="AJ3">
        <f>HTM!AJ4</f>
        <v>0.84214745206941588</v>
      </c>
      <c r="AK3">
        <f>HTM!AK4</f>
        <v>0</v>
      </c>
      <c r="AL3">
        <f>HTM!AL4</f>
        <v>1</v>
      </c>
      <c r="AM3">
        <f>HTM!AM4</f>
        <v>20077040</v>
      </c>
      <c r="AN3">
        <f>HTM!AN4</f>
        <v>1</v>
      </c>
      <c r="AO3">
        <f>HTM!AO4</f>
        <v>0</v>
      </c>
      <c r="AP3">
        <f>HTM!AP4</f>
        <v>1</v>
      </c>
      <c r="AQ3">
        <f>HTM!AQ4</f>
        <v>0</v>
      </c>
      <c r="AR3">
        <f>HTM!AR4</f>
        <v>0</v>
      </c>
      <c r="AS3" t="str">
        <f>HTM!AS4</f>
        <v>Meede hõlmab sekkumisi, mille raames võetakse kohustusi kas jooksvalt või taotlusvoorude kaudu otsustatud projektide alusel. Kui taotlusvoorud ei edene kavandatud ajakava kohaselt — näiteks tähtaegu pikendatakse või ei esitada projekte piisavas mahus — võib kavandatud kohustuste võtmine nihkuda järgmisse perioodi. Meetme eelarvest suunatakse 14,9 mln kaitsevaldkonna teadus- ja arendusprojektidesse.</v>
      </c>
      <c r="AT3" t="str">
        <f>HTM!AT4</f>
        <v xml:space="preserve">Algselt kavandatud teenuste taristu sekkumis eelarve on suunatud ümber kaitsevaldkonna projektidele või teistele sekkumistele nii antud kui ka meetmesse 1.1.4. </v>
      </c>
    </row>
    <row r="4" spans="1:46" x14ac:dyDescent="0.25">
      <c r="A4" t="str">
        <f>HTM!A5</f>
        <v>RTK</v>
      </c>
      <c r="B4" t="str">
        <f>HTM!B5</f>
        <v>HTM</v>
      </c>
      <c r="C4" t="str">
        <f>HTM!C5</f>
        <v>Teadus- ja arendustegevus ning ettevõtlus</v>
      </c>
      <c r="D4" t="str">
        <f>HTM!D5</f>
        <v>ERDF</v>
      </c>
      <c r="E4" t="str">
        <f>HTM!E5</f>
        <v>Nutikam Eesti</v>
      </c>
      <c r="F4" t="str">
        <f>HTM!F5</f>
        <v>2021-2027.1.1</v>
      </c>
      <c r="G4" t="str">
        <f>HTM!G5</f>
        <v>(EK nr 1.1) Teadus- ja innovatsioonivõime, kõrgetasemelised tehnoloogiad</v>
      </c>
      <c r="H4" t="str">
        <f>HTM!H5</f>
        <v>Teadussüsteemi järjepideva toimimise kindlustamine</v>
      </c>
      <c r="I4" t="str">
        <f>HTM!I5</f>
        <v>2021-2027.1.1.4</v>
      </c>
      <c r="J4">
        <f>HTM!J5</f>
        <v>51000000</v>
      </c>
      <c r="K4">
        <f>HTM!K5</f>
        <v>40853683</v>
      </c>
      <c r="L4">
        <f>HTM!L5</f>
        <v>0.80105260784313725</v>
      </c>
      <c r="M4">
        <f>HTM!M5</f>
        <v>3822025</v>
      </c>
      <c r="N4">
        <f>HTM!N5</f>
        <v>7.494166666666667E-2</v>
      </c>
      <c r="O4">
        <f>HTM!O5</f>
        <v>71504</v>
      </c>
      <c r="P4">
        <f>HTM!P5</f>
        <v>0</v>
      </c>
      <c r="Q4">
        <f>HTM!Q5</f>
        <v>0.80105260784313725</v>
      </c>
      <c r="R4">
        <f>HTM!R5</f>
        <v>3321326</v>
      </c>
      <c r="S4">
        <f>HTM!S5</f>
        <v>2973784</v>
      </c>
      <c r="T4">
        <f>HTM!T5</f>
        <v>0.13325115686274511</v>
      </c>
      <c r="U4">
        <f>HTM!U5</f>
        <v>0</v>
      </c>
      <c r="V4">
        <f>HTM!V5</f>
        <v>0.80105260784313725</v>
      </c>
      <c r="W4">
        <f>HTM!W5</f>
        <v>2354798</v>
      </c>
      <c r="X4">
        <f>HTM!X5</f>
        <v>0.17942366666666668</v>
      </c>
      <c r="Y4">
        <f>HTM!Y5</f>
        <v>0</v>
      </c>
      <c r="Z4">
        <f>HTM!Z5</f>
        <v>0.80105260784313725</v>
      </c>
      <c r="AA4">
        <f>HTM!AA5</f>
        <v>7126844</v>
      </c>
      <c r="AB4">
        <f>HTM!AB5</f>
        <v>0.31916570588235293</v>
      </c>
      <c r="AC4">
        <f>HTM!AC5</f>
        <v>10146317</v>
      </c>
      <c r="AD4">
        <f>HTM!AD5</f>
        <v>1</v>
      </c>
      <c r="AE4">
        <f>HTM!AE5</f>
        <v>12169677</v>
      </c>
      <c r="AF4">
        <f>HTM!AF5</f>
        <v>0.55778682352941178</v>
      </c>
      <c r="AG4">
        <f>HTM!AG5</f>
        <v>0</v>
      </c>
      <c r="AH4">
        <f>HTM!AH5</f>
        <v>1</v>
      </c>
      <c r="AI4">
        <f>HTM!AI5</f>
        <v>11609112</v>
      </c>
      <c r="AJ4">
        <f>HTM!AJ5</f>
        <v>0.78541647058823527</v>
      </c>
      <c r="AK4">
        <f>HTM!AK5</f>
        <v>0</v>
      </c>
      <c r="AL4">
        <f>HTM!AL5</f>
        <v>1</v>
      </c>
      <c r="AM4">
        <f>HTM!AM5</f>
        <v>10943760</v>
      </c>
      <c r="AN4">
        <f>HTM!AN5</f>
        <v>1</v>
      </c>
      <c r="AO4">
        <f>HTM!AO5</f>
        <v>0</v>
      </c>
      <c r="AP4">
        <f>HTM!AP5</f>
        <v>1</v>
      </c>
      <c r="AQ4">
        <f>HTM!AQ5</f>
        <v>0</v>
      </c>
      <c r="AR4">
        <f>HTM!AR5</f>
        <v>0</v>
      </c>
      <c r="AS4" t="str">
        <f>HTM!AS5</f>
        <v xml:space="preserve">Meetme eelarve suureneb meetme 1.1.2. arvelt. </v>
      </c>
      <c r="AT4" t="str">
        <f>HTM!AT5</f>
        <v xml:space="preserve">Meetme eelarve suureneb meetme 1.1.2. arvelt. </v>
      </c>
    </row>
    <row r="5" spans="1:46" x14ac:dyDescent="0.25">
      <c r="A5" t="str">
        <f>HTM!A6</f>
        <v>RTK</v>
      </c>
      <c r="B5" t="str">
        <f>HTM!B6</f>
        <v>HTM</v>
      </c>
      <c r="C5" t="str">
        <f>HTM!C6</f>
        <v>Teadus- ja arendustegevus ning ettevõtlus</v>
      </c>
      <c r="D5" t="str">
        <f>HTM!D6</f>
        <v>ERDF</v>
      </c>
      <c r="E5" t="str">
        <f>HTM!E6</f>
        <v>Nutikam Eesti</v>
      </c>
      <c r="F5" t="str">
        <f>HTM!F6</f>
        <v>2021-2027.1.4</v>
      </c>
      <c r="G5" t="str">
        <f>HTM!G6</f>
        <v>(EK nr 1.4) Aruka spetsialiseerumise, tööstusliku ülemineku ja ettevõtluse oskuste arendamine</v>
      </c>
      <c r="H5" t="str">
        <f>HTM!H6</f>
        <v>Ühiskonna ja majanduse vajadustele vastava teadus- ja arendustegevuse võimekuse kasvatamine</v>
      </c>
      <c r="I5" t="str">
        <f>HTM!I6</f>
        <v>2021-2027.1.4.2</v>
      </c>
      <c r="J5">
        <f>HTM!J6</f>
        <v>4900000</v>
      </c>
      <c r="K5">
        <f>HTM!K6</f>
        <v>0</v>
      </c>
      <c r="L5">
        <f>HTM!L6</f>
        <v>0</v>
      </c>
      <c r="M5">
        <f>HTM!M6</f>
        <v>0</v>
      </c>
      <c r="N5">
        <f>HTM!N6</f>
        <v>0</v>
      </c>
      <c r="O5">
        <f>HTM!O6</f>
        <v>0</v>
      </c>
      <c r="P5">
        <f>HTM!P6</f>
        <v>4258830</v>
      </c>
      <c r="Q5">
        <f>HTM!Q6</f>
        <v>0.86914897959183679</v>
      </c>
      <c r="R5">
        <f>HTM!R6</f>
        <v>0</v>
      </c>
      <c r="S5">
        <f>HTM!S6</f>
        <v>54633</v>
      </c>
      <c r="T5">
        <f>HTM!T6</f>
        <v>1.1149591836734694E-2</v>
      </c>
      <c r="U5">
        <f>HTM!U6</f>
        <v>0</v>
      </c>
      <c r="V5">
        <f>HTM!V6</f>
        <v>0.86914897959183679</v>
      </c>
      <c r="W5">
        <f>HTM!W6</f>
        <v>386757</v>
      </c>
      <c r="X5">
        <f>HTM!X6</f>
        <v>9.0079591836734696E-2</v>
      </c>
      <c r="Y5">
        <f>HTM!Y6</f>
        <v>641170</v>
      </c>
      <c r="Z5">
        <f>HTM!Z6</f>
        <v>1</v>
      </c>
      <c r="AA5">
        <f>HTM!AA6</f>
        <v>600000</v>
      </c>
      <c r="AB5">
        <f>HTM!AB6</f>
        <v>0.21252857142857143</v>
      </c>
      <c r="AC5">
        <f>HTM!AC6</f>
        <v>0</v>
      </c>
      <c r="AD5">
        <f>HTM!AD6</f>
        <v>1</v>
      </c>
      <c r="AE5">
        <f>HTM!AE6</f>
        <v>1258610</v>
      </c>
      <c r="AF5">
        <f>HTM!AF6</f>
        <v>0.46938775510204084</v>
      </c>
      <c r="AG5">
        <f>HTM!AG6</f>
        <v>0</v>
      </c>
      <c r="AH5">
        <f>HTM!AH6</f>
        <v>1</v>
      </c>
      <c r="AI5">
        <f>HTM!AI6</f>
        <v>1300000</v>
      </c>
      <c r="AJ5">
        <f>HTM!AJ6</f>
        <v>0.73469387755102045</v>
      </c>
      <c r="AK5">
        <f>HTM!AK6</f>
        <v>0</v>
      </c>
      <c r="AL5">
        <f>HTM!AL6</f>
        <v>1</v>
      </c>
      <c r="AM5">
        <f>HTM!AM6</f>
        <v>1300000</v>
      </c>
      <c r="AN5">
        <f>HTM!AN6</f>
        <v>1</v>
      </c>
      <c r="AO5">
        <f>HTM!AO6</f>
        <v>0</v>
      </c>
      <c r="AP5">
        <f>HTM!AP6</f>
        <v>1</v>
      </c>
      <c r="AQ5">
        <f>HTM!AQ6</f>
        <v>0</v>
      </c>
      <c r="AR5">
        <f>HTM!AR6</f>
        <v>0</v>
      </c>
      <c r="AS5" t="str">
        <f>HTM!AS6</f>
        <v>Esimene taotlusvoor lõppenud ja rahastamisotsused tehtud. Kavandatud on täiendav taotlusvoor</v>
      </c>
      <c r="AT5">
        <f>HTM!AT6</f>
        <v>0</v>
      </c>
    </row>
    <row r="6" spans="1:46" x14ac:dyDescent="0.25">
      <c r="A6" t="str">
        <f>HTM!A7</f>
        <v>RTK</v>
      </c>
      <c r="B6" t="str">
        <f>HTM!B7</f>
        <v>HTM</v>
      </c>
      <c r="C6" t="str">
        <f>HTM!C7</f>
        <v>Tark ja tegus rahvas</v>
      </c>
      <c r="D6" t="str">
        <f>HTM!D7</f>
        <v>ESF</v>
      </c>
      <c r="E6" t="str">
        <f>HTM!E7</f>
        <v>Sotsiaalsem Eesti</v>
      </c>
      <c r="F6" t="str">
        <f>HTM!F7</f>
        <v>2021-2027.4.4</v>
      </c>
      <c r="G6" t="str">
        <f>HTM!G7</f>
        <v>(EK nr 4.5) Tööturu vajadustele vastava kutse- ja kõrghariduse arendamine</v>
      </c>
      <c r="H6" t="str">
        <f>HTM!H7</f>
        <v>Õpetajate järelkasv ja areng, õpikäsitus ja -keskkonnad</v>
      </c>
      <c r="I6" t="str">
        <f>HTM!I7</f>
        <v>2021-2027.4.4.1</v>
      </c>
      <c r="J6">
        <f>HTM!J7</f>
        <v>40204458</v>
      </c>
      <c r="K6">
        <f>HTM!K7</f>
        <v>40204458</v>
      </c>
      <c r="L6">
        <f>HTM!L7</f>
        <v>1</v>
      </c>
      <c r="M6">
        <f>HTM!M7</f>
        <v>6048800</v>
      </c>
      <c r="N6">
        <f>HTM!N7</f>
        <v>0.15045097735181506</v>
      </c>
      <c r="O6">
        <f>HTM!O7</f>
        <v>0</v>
      </c>
      <c r="P6">
        <f>HTM!P7</f>
        <v>0</v>
      </c>
      <c r="Q6">
        <f>HTM!Q7</f>
        <v>1</v>
      </c>
      <c r="R6">
        <f>HTM!R7</f>
        <v>0</v>
      </c>
      <c r="S6">
        <f>HTM!S7</f>
        <v>0</v>
      </c>
      <c r="T6">
        <f>HTM!T7</f>
        <v>0.15045097735181506</v>
      </c>
      <c r="U6">
        <f>HTM!U7</f>
        <v>0</v>
      </c>
      <c r="V6">
        <f>HTM!V7</f>
        <v>1</v>
      </c>
      <c r="W6">
        <f>HTM!W7</f>
        <v>7606900</v>
      </c>
      <c r="X6">
        <f>HTM!X7</f>
        <v>0.33965636348088563</v>
      </c>
      <c r="Y6">
        <f>HTM!Y7</f>
        <v>0</v>
      </c>
      <c r="Z6">
        <f>HTM!Z7</f>
        <v>1</v>
      </c>
      <c r="AA6">
        <f>HTM!AA7</f>
        <v>0</v>
      </c>
      <c r="AB6">
        <f>HTM!AB7</f>
        <v>0.33965636348088563</v>
      </c>
      <c r="AC6">
        <f>HTM!AC7</f>
        <v>0</v>
      </c>
      <c r="AD6">
        <f>HTM!AD7</f>
        <v>1</v>
      </c>
      <c r="AE6">
        <f>HTM!AE7</f>
        <v>8691200</v>
      </c>
      <c r="AF6">
        <f>HTM!AF7</f>
        <v>0.55583139561289452</v>
      </c>
      <c r="AG6">
        <f>HTM!AG7</f>
        <v>0</v>
      </c>
      <c r="AH6">
        <f>HTM!AH7</f>
        <v>1</v>
      </c>
      <c r="AI6">
        <f>HTM!AI7</f>
        <v>7932400</v>
      </c>
      <c r="AJ6">
        <f>HTM!AJ7</f>
        <v>0.75313289884420276</v>
      </c>
      <c r="AK6">
        <f>HTM!AK7</f>
        <v>0</v>
      </c>
      <c r="AL6">
        <f>HTM!AL7</f>
        <v>1</v>
      </c>
      <c r="AM6">
        <f>HTM!AM7</f>
        <v>9925158</v>
      </c>
      <c r="AN6">
        <f>HTM!AN7</f>
        <v>1</v>
      </c>
      <c r="AO6">
        <f>HTM!AO7</f>
        <v>0</v>
      </c>
      <c r="AP6">
        <f>HTM!AP7</f>
        <v>1</v>
      </c>
      <c r="AQ6">
        <f>HTM!AQ7</f>
        <v>0</v>
      </c>
      <c r="AR6">
        <f>HTM!AR7</f>
        <v>0</v>
      </c>
      <c r="AS6" t="str">
        <f>HTM!AS7</f>
        <v>väljamaksete prognoos lähtub OPs toodud indikatiivsest ajakavast</v>
      </c>
      <c r="AT6">
        <f>HTM!AT7</f>
        <v>0</v>
      </c>
    </row>
    <row r="7" spans="1:46" x14ac:dyDescent="0.25">
      <c r="A7" t="str">
        <f>HTM!A8</f>
        <v>RTK</v>
      </c>
      <c r="B7" t="str">
        <f>HTM!B8</f>
        <v>HTM</v>
      </c>
      <c r="C7" t="str">
        <f>HTM!C8</f>
        <v>Tark ja tegus rahvas</v>
      </c>
      <c r="D7" t="str">
        <f>HTM!D8</f>
        <v>ESF</v>
      </c>
      <c r="E7" t="str">
        <f>HTM!E8</f>
        <v>Sotsiaalsem Eesti</v>
      </c>
      <c r="F7" t="str">
        <f>HTM!F8</f>
        <v>2021-2027.4.4</v>
      </c>
      <c r="G7" t="str">
        <f>HTM!G8</f>
        <v>(EK nr 4.5) Tööturu vajadustele vastava kutse- ja kõrghariduse arendamine</v>
      </c>
      <c r="H7" t="str">
        <f>HTM!H8</f>
        <v>Hariduse, ühiskonna ja tööturu seosed</v>
      </c>
      <c r="I7" t="str">
        <f>HTM!I8</f>
        <v>2021-2027.4.4.2</v>
      </c>
      <c r="J7">
        <f>HTM!J8</f>
        <v>82627023</v>
      </c>
      <c r="K7">
        <f>HTM!K8</f>
        <v>82035152</v>
      </c>
      <c r="L7">
        <f>HTM!L8</f>
        <v>0.99283683499041231</v>
      </c>
      <c r="M7">
        <f>HTM!M8</f>
        <v>9691413</v>
      </c>
      <c r="N7">
        <f>HTM!N8</f>
        <v>0.11729108284586266</v>
      </c>
      <c r="O7">
        <f>HTM!O8</f>
        <v>400380</v>
      </c>
      <c r="P7">
        <f>HTM!P8</f>
        <v>-1548637</v>
      </c>
      <c r="Q7">
        <f>HTM!Q8</f>
        <v>0.97409433473114482</v>
      </c>
      <c r="R7">
        <f>HTM!R8</f>
        <v>8018990</v>
      </c>
      <c r="S7">
        <f>HTM!S8</f>
        <v>9979910</v>
      </c>
      <c r="T7">
        <f>HTM!T8</f>
        <v>0.23807372316923484</v>
      </c>
      <c r="U7">
        <f>HTM!U8</f>
        <v>0</v>
      </c>
      <c r="V7">
        <f>HTM!V8</f>
        <v>0.97409433473114482</v>
      </c>
      <c r="W7">
        <f>HTM!W8</f>
        <v>8438861</v>
      </c>
      <c r="X7">
        <f>HTM!X8</f>
        <v>0.34020569759605157</v>
      </c>
      <c r="Y7">
        <f>HTM!Y8</f>
        <v>2140508</v>
      </c>
      <c r="Z7">
        <f>HTM!Z8</f>
        <v>1</v>
      </c>
      <c r="AA7">
        <f>HTM!AA8</f>
        <v>10028567</v>
      </c>
      <c r="AB7">
        <f>HTM!AB8</f>
        <v>0.46157721306260785</v>
      </c>
      <c r="AC7">
        <f>HTM!AC8</f>
        <v>0</v>
      </c>
      <c r="AD7">
        <f>HTM!AD8</f>
        <v>1</v>
      </c>
      <c r="AE7">
        <f>HTM!AE8</f>
        <v>15710104</v>
      </c>
      <c r="AF7">
        <f>HTM!AF8</f>
        <v>0.65170997386654006</v>
      </c>
      <c r="AG7">
        <f>HTM!AG8</f>
        <v>0</v>
      </c>
      <c r="AH7">
        <f>HTM!AH8</f>
        <v>1</v>
      </c>
      <c r="AI7">
        <f>HTM!AI8</f>
        <v>16433776</v>
      </c>
      <c r="AJ7">
        <f>HTM!AJ8</f>
        <v>0.85060103157776845</v>
      </c>
      <c r="AK7">
        <f>HTM!AK8</f>
        <v>0</v>
      </c>
      <c r="AL7">
        <f>HTM!AL8</f>
        <v>1</v>
      </c>
      <c r="AM7">
        <f>HTM!AM8</f>
        <v>12344392</v>
      </c>
      <c r="AN7">
        <f>HTM!AN8</f>
        <v>1</v>
      </c>
      <c r="AO7">
        <f>HTM!AO8</f>
        <v>0</v>
      </c>
      <c r="AP7">
        <f>HTM!AP8</f>
        <v>1</v>
      </c>
      <c r="AQ7">
        <f>HTM!AQ8</f>
        <v>0</v>
      </c>
      <c r="AR7">
        <f>HTM!AR8</f>
        <v>0</v>
      </c>
      <c r="AS7" t="str">
        <f>HTM!AS8</f>
        <v>Meetmes rakendumas uus sekkumine</v>
      </c>
      <c r="AT7">
        <f>HTM!AT8</f>
        <v>0</v>
      </c>
    </row>
    <row r="8" spans="1:46" x14ac:dyDescent="0.25">
      <c r="A8" t="str">
        <f>HTM!A9</f>
        <v>RTK</v>
      </c>
      <c r="B8" t="str">
        <f>HTM!B9</f>
        <v>HTM</v>
      </c>
      <c r="C8" t="str">
        <f>HTM!C9</f>
        <v>Teadus- ja arendustegevus ning ettevõtlus</v>
      </c>
      <c r="D8" t="str">
        <f>HTM!D9</f>
        <v>ESF</v>
      </c>
      <c r="E8" t="str">
        <f>HTM!E9</f>
        <v>Sotsiaalsem Eesti</v>
      </c>
      <c r="F8" t="str">
        <f>HTM!F9</f>
        <v>2021-2027.4.4</v>
      </c>
      <c r="G8" t="str">
        <f>HTM!G9</f>
        <v>(EK nr 4.5) Tööturu vajadustele vastava kutse- ja kõrghariduse arendamine</v>
      </c>
      <c r="H8" t="str">
        <f>HTM!H9</f>
        <v>Teadussüsteemi järjepideva toimimise kindlustamine</v>
      </c>
      <c r="I8" t="str">
        <f>HTM!I9</f>
        <v>2021-2027.4.4.3</v>
      </c>
      <c r="J8">
        <f>HTM!J9</f>
        <v>4903335</v>
      </c>
      <c r="K8">
        <f>HTM!K9</f>
        <v>4903335</v>
      </c>
      <c r="L8">
        <f>HTM!L9</f>
        <v>1</v>
      </c>
      <c r="M8">
        <f>HTM!M9</f>
        <v>858315</v>
      </c>
      <c r="N8">
        <f>HTM!N9</f>
        <v>0.1750471872715203</v>
      </c>
      <c r="O8">
        <f>HTM!O9</f>
        <v>0</v>
      </c>
      <c r="P8">
        <f>HTM!P9</f>
        <v>0</v>
      </c>
      <c r="Q8">
        <f>HTM!Q9</f>
        <v>1</v>
      </c>
      <c r="R8">
        <f>HTM!R9</f>
        <v>273905</v>
      </c>
      <c r="S8">
        <f>HTM!S9</f>
        <v>295850</v>
      </c>
      <c r="T8">
        <f>HTM!T9</f>
        <v>0.23538367254123979</v>
      </c>
      <c r="U8">
        <f>HTM!U9</f>
        <v>0</v>
      </c>
      <c r="V8">
        <f>HTM!V9</f>
        <v>1</v>
      </c>
      <c r="W8">
        <f>HTM!W9</f>
        <v>385000</v>
      </c>
      <c r="X8">
        <f>HTM!X9</f>
        <v>0.31390166080840898</v>
      </c>
      <c r="Y8">
        <f>HTM!Y9</f>
        <v>0</v>
      </c>
      <c r="Z8">
        <f>HTM!Z9</f>
        <v>1</v>
      </c>
      <c r="AA8">
        <f>HTM!AA9</f>
        <v>394812</v>
      </c>
      <c r="AB8">
        <f>HTM!AB9</f>
        <v>0.39442073609084427</v>
      </c>
      <c r="AC8">
        <f>HTM!AC9</f>
        <v>0</v>
      </c>
      <c r="AD8">
        <f>HTM!AD9</f>
        <v>1</v>
      </c>
      <c r="AE8">
        <f>HTM!AE9</f>
        <v>898634</v>
      </c>
      <c r="AF8">
        <f>HTM!AF9</f>
        <v>0.57769069419079055</v>
      </c>
      <c r="AG8">
        <f>HTM!AG9</f>
        <v>0</v>
      </c>
      <c r="AH8">
        <f>HTM!AH9</f>
        <v>1</v>
      </c>
      <c r="AI8">
        <f>HTM!AI9</f>
        <v>915649</v>
      </c>
      <c r="AJ8">
        <f>HTM!AJ9</f>
        <v>0.76443073948649232</v>
      </c>
      <c r="AK8">
        <f>HTM!AK9</f>
        <v>0</v>
      </c>
      <c r="AL8">
        <f>HTM!AL9</f>
        <v>1</v>
      </c>
      <c r="AM8">
        <f>HTM!AM9</f>
        <v>1155075</v>
      </c>
      <c r="AN8">
        <f>HTM!AN9</f>
        <v>1</v>
      </c>
      <c r="AO8">
        <f>HTM!AO9</f>
        <v>0</v>
      </c>
      <c r="AP8">
        <f>HTM!AP9</f>
        <v>1</v>
      </c>
      <c r="AQ8">
        <f>HTM!AQ9</f>
        <v>0</v>
      </c>
      <c r="AR8">
        <f>HTM!AR9</f>
        <v>0</v>
      </c>
      <c r="AS8">
        <f>HTM!AS9</f>
        <v>0</v>
      </c>
      <c r="AT8">
        <f>HTM!AT9</f>
        <v>0</v>
      </c>
    </row>
    <row r="9" spans="1:46" x14ac:dyDescent="0.25">
      <c r="A9" t="str">
        <f>HTM!A10</f>
        <v>RTK</v>
      </c>
      <c r="B9" t="str">
        <f>HTM!B10</f>
        <v>HTM</v>
      </c>
      <c r="C9" t="str">
        <f>HTM!C10</f>
        <v>Tark ja tegus rahvas</v>
      </c>
      <c r="D9" t="str">
        <f>HTM!D10</f>
        <v>ESF</v>
      </c>
      <c r="E9" t="str">
        <f>HTM!E10</f>
        <v>Sotsiaalsem Eesti</v>
      </c>
      <c r="F9" t="str">
        <f>HTM!F10</f>
        <v>2021-2027.4.5</v>
      </c>
      <c r="G9" t="str">
        <f>HTM!G10</f>
        <v>(EK nr 4.6) Võrdne juurdepääs kvaliteetsele ja kaasavale haridusele</v>
      </c>
      <c r="H9" t="str">
        <f>HTM!H10</f>
        <v>Noortevaldkonna arendamine</v>
      </c>
      <c r="I9" t="str">
        <f>HTM!I10</f>
        <v>2021-2027.4.5.1</v>
      </c>
      <c r="J9">
        <f>HTM!J10</f>
        <v>8846597</v>
      </c>
      <c r="K9">
        <f>HTM!K10</f>
        <v>8846597</v>
      </c>
      <c r="L9">
        <f>HTM!L10</f>
        <v>1</v>
      </c>
      <c r="M9">
        <f>HTM!M10</f>
        <v>431237</v>
      </c>
      <c r="N9">
        <f>HTM!N10</f>
        <v>4.8746088467689894E-2</v>
      </c>
      <c r="O9">
        <f>HTM!O10</f>
        <v>99689</v>
      </c>
      <c r="P9">
        <f>HTM!P10</f>
        <v>0</v>
      </c>
      <c r="Q9">
        <f>HTM!Q10</f>
        <v>1</v>
      </c>
      <c r="R9">
        <f>HTM!R10</f>
        <v>391300</v>
      </c>
      <c r="S9">
        <f>HTM!S10</f>
        <v>596478</v>
      </c>
      <c r="T9">
        <f>HTM!T10</f>
        <v>0.11617065861596272</v>
      </c>
      <c r="U9">
        <f>HTM!U10</f>
        <v>0</v>
      </c>
      <c r="V9">
        <f>HTM!V10</f>
        <v>1</v>
      </c>
      <c r="W9">
        <f>HTM!W10</f>
        <v>683920</v>
      </c>
      <c r="X9">
        <f>HTM!X10</f>
        <v>0.19347948143223886</v>
      </c>
      <c r="Y9">
        <f>HTM!Y10</f>
        <v>0</v>
      </c>
      <c r="Z9">
        <f>HTM!Z10</f>
        <v>1</v>
      </c>
      <c r="AA9">
        <f>HTM!AA10</f>
        <v>752906</v>
      </c>
      <c r="AB9">
        <f>HTM!AB10</f>
        <v>0.27858633099258395</v>
      </c>
      <c r="AC9">
        <f>HTM!AC10</f>
        <v>0</v>
      </c>
      <c r="AD9">
        <f>HTM!AD10</f>
        <v>1</v>
      </c>
      <c r="AE9">
        <f>HTM!AE10</f>
        <v>2562382</v>
      </c>
      <c r="AF9">
        <f>HTM!AF10</f>
        <v>0.56823239489715649</v>
      </c>
      <c r="AG9">
        <f>HTM!AG10</f>
        <v>0</v>
      </c>
      <c r="AH9">
        <f>HTM!AH10</f>
        <v>1</v>
      </c>
      <c r="AI9">
        <f>HTM!AI10</f>
        <v>2442952</v>
      </c>
      <c r="AJ9">
        <f>HTM!AJ10</f>
        <v>0.84437835248966353</v>
      </c>
      <c r="AK9">
        <f>HTM!AK10</f>
        <v>0</v>
      </c>
      <c r="AL9">
        <f>HTM!AL10</f>
        <v>1</v>
      </c>
      <c r="AM9">
        <f>HTM!AM10</f>
        <v>1376722</v>
      </c>
      <c r="AN9">
        <f>HTM!AN10</f>
        <v>1</v>
      </c>
      <c r="AO9">
        <f>HTM!AO10</f>
        <v>0</v>
      </c>
      <c r="AP9">
        <f>HTM!AP10</f>
        <v>1</v>
      </c>
      <c r="AQ9">
        <f>HTM!AQ10</f>
        <v>0</v>
      </c>
      <c r="AR9">
        <f>HTM!AR10</f>
        <v>0</v>
      </c>
      <c r="AS9" t="str">
        <f>HTM!AS10</f>
        <v xml:space="preserve">Meetmes läbi viidud olulise rahalise mahuga hanked, mis liiguvad lepingute sõlmimise poole. </v>
      </c>
      <c r="AT9">
        <f>HTM!AT10</f>
        <v>0</v>
      </c>
    </row>
    <row r="10" spans="1:46" x14ac:dyDescent="0.25">
      <c r="A10" t="str">
        <f>HTM!A11</f>
        <v>RTK</v>
      </c>
      <c r="B10" t="str">
        <f>HTM!B11</f>
        <v>HTM</v>
      </c>
      <c r="C10" t="str">
        <f>HTM!C11</f>
        <v>Tark ja tegus rahvas</v>
      </c>
      <c r="D10" t="str">
        <f>HTM!D11</f>
        <v>ESF</v>
      </c>
      <c r="E10" t="str">
        <f>HTM!E11</f>
        <v>Sotsiaalsem Eesti</v>
      </c>
      <c r="F10" t="str">
        <f>HTM!F11</f>
        <v>2021-2027.4.5</v>
      </c>
      <c r="G10" t="str">
        <f>HTM!G11</f>
        <v>(EK nr 4.6) Võrdne juurdepääs kvaliteetsele ja kaasavale haridusele</v>
      </c>
      <c r="H10" t="str">
        <f>HTM!H11</f>
        <v>Õpetajate järelkasv ja areng, õpikäsitus ja -keskkonnad</v>
      </c>
      <c r="I10" t="str">
        <f>HTM!I11</f>
        <v>2021-2027.4.5.2</v>
      </c>
      <c r="J10">
        <f>HTM!J11</f>
        <v>20642061</v>
      </c>
      <c r="K10">
        <f>HTM!K11</f>
        <v>20642061</v>
      </c>
      <c r="L10">
        <f>HTM!L11</f>
        <v>1</v>
      </c>
      <c r="M10">
        <f>HTM!M11</f>
        <v>4472041</v>
      </c>
      <c r="N10">
        <f>HTM!N11</f>
        <v>0.2166470198881788</v>
      </c>
      <c r="O10">
        <f>HTM!O11</f>
        <v>25652</v>
      </c>
      <c r="P10">
        <f>HTM!P11</f>
        <v>0</v>
      </c>
      <c r="Q10">
        <f>HTM!Q11</f>
        <v>1</v>
      </c>
      <c r="R10">
        <f>HTM!R11</f>
        <v>1665258</v>
      </c>
      <c r="S10">
        <f>HTM!S11</f>
        <v>1749389</v>
      </c>
      <c r="T10">
        <f>HTM!T11</f>
        <v>0.30139577632291659</v>
      </c>
      <c r="U10">
        <f>HTM!U11</f>
        <v>0</v>
      </c>
      <c r="V10">
        <f>HTM!V11</f>
        <v>1</v>
      </c>
      <c r="W10">
        <f>HTM!W11</f>
        <v>1962500</v>
      </c>
      <c r="X10">
        <f>HTM!X11</f>
        <v>0.39646864719564584</v>
      </c>
      <c r="Y10">
        <f>HTM!Y11</f>
        <v>0</v>
      </c>
      <c r="Z10">
        <f>HTM!Z11</f>
        <v>1</v>
      </c>
      <c r="AA10">
        <f>HTM!AA11</f>
        <v>1962500</v>
      </c>
      <c r="AB10">
        <f>HTM!AB11</f>
        <v>0.49154151806837504</v>
      </c>
      <c r="AC10">
        <f>HTM!AC11</f>
        <v>0</v>
      </c>
      <c r="AD10">
        <f>HTM!AD11</f>
        <v>1</v>
      </c>
      <c r="AE10">
        <f>HTM!AE11</f>
        <v>4018076</v>
      </c>
      <c r="AF10">
        <f>HTM!AF11</f>
        <v>0.68619630568866163</v>
      </c>
      <c r="AG10">
        <f>HTM!AG11</f>
        <v>0</v>
      </c>
      <c r="AH10">
        <f>HTM!AH11</f>
        <v>1</v>
      </c>
      <c r="AI10">
        <f>HTM!AI11</f>
        <v>4108521</v>
      </c>
      <c r="AJ10">
        <f>HTM!AJ11</f>
        <v>0.88523268098083807</v>
      </c>
      <c r="AK10">
        <f>HTM!AK11</f>
        <v>0</v>
      </c>
      <c r="AL10">
        <f>HTM!AL11</f>
        <v>1</v>
      </c>
      <c r="AM10">
        <f>HTM!AM11</f>
        <v>2369034</v>
      </c>
      <c r="AN10">
        <f>HTM!AN11</f>
        <v>1</v>
      </c>
      <c r="AO10">
        <f>HTM!AO11</f>
        <v>0</v>
      </c>
      <c r="AP10">
        <f>HTM!AP11</f>
        <v>1</v>
      </c>
      <c r="AQ10">
        <f>HTM!AQ11</f>
        <v>0</v>
      </c>
      <c r="AR10">
        <f>HTM!AR11</f>
        <v>0</v>
      </c>
      <c r="AS10">
        <f>HTM!AS11</f>
        <v>0</v>
      </c>
      <c r="AT10">
        <f>HTM!AT11</f>
        <v>0</v>
      </c>
    </row>
    <row r="11" spans="1:46" x14ac:dyDescent="0.25">
      <c r="A11" t="str">
        <f>HTM!A12</f>
        <v>RTK</v>
      </c>
      <c r="B11" t="str">
        <f>HTM!B12</f>
        <v>HTM</v>
      </c>
      <c r="C11" t="str">
        <f>HTM!C12</f>
        <v>Tark ja tegus rahvas</v>
      </c>
      <c r="D11" t="str">
        <f>HTM!D12</f>
        <v>ESF</v>
      </c>
      <c r="E11" t="str">
        <f>HTM!E12</f>
        <v>Sotsiaalsem Eesti</v>
      </c>
      <c r="F11" t="str">
        <f>HTM!F12</f>
        <v>2021-2027.4.6</v>
      </c>
      <c r="G11" t="str">
        <f>HTM!G12</f>
        <v>(EK nr 4.7) Elukestva õppe ja ümberõppe võimaluste edendamine</v>
      </c>
      <c r="H11" t="str">
        <f>HTM!H12</f>
        <v>Õpivõimalused ja hariduse korraldus</v>
      </c>
      <c r="I11" t="str">
        <f>HTM!I12</f>
        <v>2021-2027.4.6.1</v>
      </c>
      <c r="J11">
        <f>HTM!J12</f>
        <v>57956453.393697694</v>
      </c>
      <c r="K11">
        <f>HTM!K12</f>
        <v>54894070</v>
      </c>
      <c r="L11">
        <f>HTM!L12</f>
        <v>0.94716061431683973</v>
      </c>
      <c r="M11">
        <f>HTM!M12</f>
        <v>4968454</v>
      </c>
      <c r="N11">
        <f>HTM!N12</f>
        <v>8.5727364410125892E-2</v>
      </c>
      <c r="O11">
        <f>HTM!O12</f>
        <v>569034</v>
      </c>
      <c r="P11">
        <f>HTM!P12</f>
        <v>3062383</v>
      </c>
      <c r="Q11">
        <f>HTM!Q12</f>
        <v>0.9999999932070085</v>
      </c>
      <c r="R11">
        <f>HTM!R12</f>
        <v>4032000</v>
      </c>
      <c r="S11">
        <f>HTM!S12</f>
        <v>4462264</v>
      </c>
      <c r="T11">
        <f>HTM!T12</f>
        <v>0.16272075753043777</v>
      </c>
      <c r="U11">
        <f>HTM!U12</f>
        <v>0</v>
      </c>
      <c r="V11">
        <f>HTM!V12</f>
        <v>0.9999999932070085</v>
      </c>
      <c r="W11">
        <f>HTM!W12</f>
        <v>4970000</v>
      </c>
      <c r="X11">
        <f>HTM!X12</f>
        <v>0.24847479714081269</v>
      </c>
      <c r="Y11">
        <f>HTM!Y12</f>
        <v>0</v>
      </c>
      <c r="Z11">
        <f>HTM!Z12</f>
        <v>0.9999999932070085</v>
      </c>
      <c r="AA11">
        <f>HTM!AA12</f>
        <v>8008000</v>
      </c>
      <c r="AB11">
        <f>HTM!AB12</f>
        <v>0.38664750321724778</v>
      </c>
      <c r="AC11">
        <f>HTM!AC12</f>
        <v>0</v>
      </c>
      <c r="AD11">
        <f>HTM!AD12</f>
        <v>0.9999999932070085</v>
      </c>
      <c r="AE11">
        <f>HTM!AE12</f>
        <v>12039733</v>
      </c>
      <c r="AF11">
        <f>HTM!AF12</f>
        <v>0.5943850767746599</v>
      </c>
      <c r="AG11">
        <f>HTM!AG12</f>
        <v>0</v>
      </c>
      <c r="AH11">
        <f>HTM!AH12</f>
        <v>0.9999999932070085</v>
      </c>
      <c r="AI11">
        <f>HTM!AI12</f>
        <v>11899733</v>
      </c>
      <c r="AJ11">
        <f>HTM!AJ12</f>
        <v>0.7997070435824839</v>
      </c>
      <c r="AK11">
        <f>HTM!AK12</f>
        <v>0</v>
      </c>
      <c r="AL11">
        <f>HTM!AL12</f>
        <v>0.9999999932070085</v>
      </c>
      <c r="AM11">
        <f>HTM!AM12</f>
        <v>11608269</v>
      </c>
      <c r="AN11">
        <f>HTM!AN12</f>
        <v>0.9999999932070085</v>
      </c>
      <c r="AO11">
        <f>HTM!AO12</f>
        <v>0</v>
      </c>
      <c r="AP11">
        <f>HTM!AP12</f>
        <v>0.9999999932070085</v>
      </c>
      <c r="AQ11">
        <f>HTM!AQ12</f>
        <v>0.39369769394397736</v>
      </c>
      <c r="AR11">
        <f>HTM!AR12</f>
        <v>0.39369769394397736</v>
      </c>
      <c r="AS11" t="str">
        <f>HTM!AS12</f>
        <v>Meetme eelarve vähenes kaitsevaldkonna tarbeks. Jõustamisel on sekkumine täiskasvanute tasemeõppe toetamiseks.</v>
      </c>
      <c r="AT11">
        <f>HTM!AT12</f>
        <v>0</v>
      </c>
    </row>
    <row r="12" spans="1:46" x14ac:dyDescent="0.25">
      <c r="A12" t="str">
        <f>HTM!A13</f>
        <v>RTK</v>
      </c>
      <c r="B12" t="str">
        <f>HTM!B13</f>
        <v>HTM</v>
      </c>
      <c r="C12" t="str">
        <f>HTM!C13</f>
        <v>Tark ja tegus rahvas</v>
      </c>
      <c r="D12" t="str">
        <f>HTM!D13</f>
        <v>ESF</v>
      </c>
      <c r="E12" t="str">
        <f>HTM!E13</f>
        <v>Sotsiaalsem Eesti</v>
      </c>
      <c r="F12" t="str">
        <f>HTM!F13</f>
        <v>2021-2027.4.6</v>
      </c>
      <c r="G12" t="str">
        <f>HTM!G13</f>
        <v>(EK nr 4.7) Elukestva õppe ja ümberõppe võimaluste edendamine</v>
      </c>
      <c r="H12" t="str">
        <f>HTM!H13</f>
        <v>Hariduse, ühiskonna ja tööturu seosed</v>
      </c>
      <c r="I12" t="str">
        <f>HTM!I13</f>
        <v>2021-2027.4.6.2</v>
      </c>
      <c r="J12">
        <f>HTM!J13</f>
        <v>12300000</v>
      </c>
      <c r="K12">
        <f>HTM!K13</f>
        <v>13783757</v>
      </c>
      <c r="L12">
        <f>HTM!L13</f>
        <v>1.120630650406504</v>
      </c>
      <c r="M12">
        <f>HTM!M13</f>
        <v>2971277</v>
      </c>
      <c r="N12">
        <f>HTM!N13</f>
        <v>0.24156723577235772</v>
      </c>
      <c r="O12">
        <f>HTM!O13</f>
        <v>251905</v>
      </c>
      <c r="P12">
        <f>HTM!P13</f>
        <v>-1483757</v>
      </c>
      <c r="Q12">
        <f>HTM!Q13</f>
        <v>1</v>
      </c>
      <c r="R12">
        <f>HTM!R13</f>
        <v>980350</v>
      </c>
      <c r="S12">
        <f>HTM!S13</f>
        <v>1324405</v>
      </c>
      <c r="T12">
        <f>HTM!T13</f>
        <v>0.34924243902439023</v>
      </c>
      <c r="U12">
        <f>HTM!U13</f>
        <v>0</v>
      </c>
      <c r="V12">
        <f>HTM!V13</f>
        <v>1</v>
      </c>
      <c r="W12">
        <f>HTM!W13</f>
        <v>974322</v>
      </c>
      <c r="X12">
        <f>HTM!X13</f>
        <v>0.42845560975609759</v>
      </c>
      <c r="Y12">
        <f>HTM!Y13</f>
        <v>0</v>
      </c>
      <c r="Z12">
        <f>HTM!Z13</f>
        <v>1</v>
      </c>
      <c r="AA12">
        <f>HTM!AA13</f>
        <v>974322</v>
      </c>
      <c r="AB12">
        <f>HTM!AB13</f>
        <v>0.50766878048780484</v>
      </c>
      <c r="AC12">
        <f>HTM!AC13</f>
        <v>0</v>
      </c>
      <c r="AD12">
        <f>HTM!AD13</f>
        <v>1</v>
      </c>
      <c r="AE12">
        <f>HTM!AE13</f>
        <v>2424854</v>
      </c>
      <c r="AF12">
        <f>HTM!AF13</f>
        <v>0.70481138211382111</v>
      </c>
      <c r="AG12">
        <f>HTM!AG13</f>
        <v>0</v>
      </c>
      <c r="AH12">
        <f>HTM!AH13</f>
        <v>1</v>
      </c>
      <c r="AI12">
        <f>HTM!AI13</f>
        <v>2388201</v>
      </c>
      <c r="AJ12">
        <f>HTM!AJ13</f>
        <v>0.89897406504065036</v>
      </c>
      <c r="AK12">
        <f>HTM!AK13</f>
        <v>0</v>
      </c>
      <c r="AL12">
        <f>HTM!AL13</f>
        <v>1</v>
      </c>
      <c r="AM12">
        <f>HTM!AM13</f>
        <v>1242619</v>
      </c>
      <c r="AN12">
        <f>HTM!AN13</f>
        <v>1</v>
      </c>
      <c r="AO12">
        <f>HTM!AO13</f>
        <v>0</v>
      </c>
      <c r="AP12">
        <f>HTM!AP13</f>
        <v>1</v>
      </c>
      <c r="AQ12">
        <f>HTM!AQ13</f>
        <v>0</v>
      </c>
      <c r="AR12">
        <f>HTM!AR13</f>
        <v>0</v>
      </c>
      <c r="AS12">
        <f>HTM!AS13</f>
        <v>0</v>
      </c>
      <c r="AT12">
        <f>HTM!AT13</f>
        <v>0</v>
      </c>
    </row>
    <row r="13" spans="1:46" x14ac:dyDescent="0.25">
      <c r="A13" t="str">
        <f>HTM!A14</f>
        <v>RTK</v>
      </c>
      <c r="B13" t="str">
        <f>HTM!B14</f>
        <v>HTM</v>
      </c>
      <c r="C13" t="str">
        <f>HTM!C14</f>
        <v>Tark ja tegus rahvas</v>
      </c>
      <c r="D13" t="str">
        <f>HTM!D14</f>
        <v>ESF</v>
      </c>
      <c r="E13" t="str">
        <f>HTM!E14</f>
        <v>Sotsiaalsem Eesti</v>
      </c>
      <c r="F13" t="str">
        <f>HTM!F14</f>
        <v>2021-2027.4.7</v>
      </c>
      <c r="G13" t="str">
        <f>HTM!G14</f>
        <v>(EK nr 4.8) Soodustada aktiivset kaasamist, parandada konkurentsivõimet</v>
      </c>
      <c r="H13" t="str">
        <f>HTM!H14</f>
        <v>Õpetajate järelkasv ja areng, õpikäsitus ja -keskkonnad</v>
      </c>
      <c r="I13" t="str">
        <f>HTM!I14</f>
        <v>2021-2027.4.7.1</v>
      </c>
      <c r="J13">
        <f>HTM!J14</f>
        <v>21000000</v>
      </c>
      <c r="K13">
        <f>HTM!K14</f>
        <v>21000000</v>
      </c>
      <c r="L13">
        <f>HTM!L14</f>
        <v>1</v>
      </c>
      <c r="M13">
        <f>HTM!M14</f>
        <v>1145783</v>
      </c>
      <c r="N13">
        <f>HTM!N14</f>
        <v>5.4561095238095235E-2</v>
      </c>
      <c r="O13">
        <f>HTM!O14</f>
        <v>154945</v>
      </c>
      <c r="P13">
        <f>HTM!P14</f>
        <v>0</v>
      </c>
      <c r="Q13">
        <f>HTM!Q14</f>
        <v>1</v>
      </c>
      <c r="R13">
        <f>HTM!R14</f>
        <v>4559882</v>
      </c>
      <c r="S13">
        <f>HTM!S14</f>
        <v>3516119</v>
      </c>
      <c r="T13">
        <f>HTM!T14</f>
        <v>0.22199533333333332</v>
      </c>
      <c r="U13">
        <f>HTM!U14</f>
        <v>0</v>
      </c>
      <c r="V13">
        <f>HTM!V14</f>
        <v>1</v>
      </c>
      <c r="W13">
        <f>HTM!W14</f>
        <v>2240000</v>
      </c>
      <c r="X13">
        <f>HTM!X14</f>
        <v>0.32866200000000001</v>
      </c>
      <c r="Y13">
        <f>HTM!Y14</f>
        <v>0</v>
      </c>
      <c r="Z13">
        <f>HTM!Z14</f>
        <v>1</v>
      </c>
      <c r="AA13">
        <f>HTM!AA14</f>
        <v>2240000</v>
      </c>
      <c r="AB13">
        <f>HTM!AB14</f>
        <v>0.43532866666666664</v>
      </c>
      <c r="AC13">
        <f>HTM!AC14</f>
        <v>0</v>
      </c>
      <c r="AD13">
        <f>HTM!AD14</f>
        <v>1</v>
      </c>
      <c r="AE13">
        <f>HTM!AE14</f>
        <v>5364421</v>
      </c>
      <c r="AF13">
        <f>HTM!AF14</f>
        <v>0.69077728571428576</v>
      </c>
      <c r="AG13">
        <f>HTM!AG14</f>
        <v>0</v>
      </c>
      <c r="AH13">
        <f>HTM!AH14</f>
        <v>1</v>
      </c>
      <c r="AI13">
        <f>HTM!AI14</f>
        <v>3780000</v>
      </c>
      <c r="AJ13">
        <f>HTM!AJ14</f>
        <v>0.8707772857142857</v>
      </c>
      <c r="AK13">
        <f>HTM!AK14</f>
        <v>0</v>
      </c>
      <c r="AL13">
        <f>HTM!AL14</f>
        <v>1</v>
      </c>
      <c r="AM13">
        <f>HTM!AM14</f>
        <v>2713677</v>
      </c>
      <c r="AN13">
        <f>HTM!AN14</f>
        <v>1</v>
      </c>
      <c r="AO13">
        <f>HTM!AO14</f>
        <v>0</v>
      </c>
      <c r="AP13">
        <f>HTM!AP14</f>
        <v>1</v>
      </c>
      <c r="AQ13">
        <f>HTM!AQ14</f>
        <v>0</v>
      </c>
      <c r="AR13">
        <f>HTM!AR14</f>
        <v>0</v>
      </c>
      <c r="AS13">
        <f>HTM!AS14</f>
        <v>0</v>
      </c>
      <c r="AT13">
        <f>HTM!AT14</f>
        <v>0</v>
      </c>
    </row>
    <row r="14" spans="1:46" x14ac:dyDescent="0.25">
      <c r="A14" t="str">
        <f>HTM!A15</f>
        <v>RTK</v>
      </c>
      <c r="B14" t="str">
        <f>HTM!B15</f>
        <v>HTM</v>
      </c>
      <c r="C14" t="str">
        <f>HTM!C15</f>
        <v>Tark ja tegus rahvas</v>
      </c>
      <c r="D14" t="str">
        <f>HTM!D15</f>
        <v>ESF</v>
      </c>
      <c r="E14" t="str">
        <f>HTM!E15</f>
        <v>Sotsiaalsem Eesti</v>
      </c>
      <c r="F14" t="str">
        <f>HTM!F15</f>
        <v>2021-2027.4.7</v>
      </c>
      <c r="G14" t="str">
        <f>HTM!G15</f>
        <v>(EK nr 4.8) Soodustada aktiivset kaasamist, parandada konkurentsivõimet</v>
      </c>
      <c r="H14" t="str">
        <f>HTM!H15</f>
        <v>Noortevaldkonna arendamine</v>
      </c>
      <c r="I14" t="str">
        <f>HTM!I15</f>
        <v>2021-2027.4.7.2</v>
      </c>
      <c r="J14">
        <f>HTM!J15</f>
        <v>2607397</v>
      </c>
      <c r="K14">
        <f>HTM!K15</f>
        <v>2041492</v>
      </c>
      <c r="L14">
        <f>HTM!L15</f>
        <v>0.78296170471930437</v>
      </c>
      <c r="M14">
        <f>HTM!M15</f>
        <v>744102</v>
      </c>
      <c r="N14">
        <f>HTM!N15</f>
        <v>0.28538116750153508</v>
      </c>
      <c r="O14">
        <f>HTM!O15</f>
        <v>5131</v>
      </c>
      <c r="P14">
        <f>HTM!P15</f>
        <v>565905</v>
      </c>
      <c r="Q14">
        <f>HTM!Q15</f>
        <v>1</v>
      </c>
      <c r="R14">
        <f>HTM!R15</f>
        <v>213756</v>
      </c>
      <c r="S14">
        <f>HTM!S15</f>
        <v>277864</v>
      </c>
      <c r="T14">
        <f>HTM!T15</f>
        <v>0.39194875195453549</v>
      </c>
      <c r="U14">
        <f>HTM!U15</f>
        <v>0</v>
      </c>
      <c r="V14">
        <f>HTM!V15</f>
        <v>1</v>
      </c>
      <c r="W14">
        <f>HTM!W15</f>
        <v>208257</v>
      </c>
      <c r="X14">
        <f>HTM!X15</f>
        <v>0.4718203633738936</v>
      </c>
      <c r="Y14">
        <f>HTM!Y15</f>
        <v>0</v>
      </c>
      <c r="Z14">
        <f>HTM!Z15</f>
        <v>1</v>
      </c>
      <c r="AA14">
        <f>HTM!AA15</f>
        <v>370986</v>
      </c>
      <c r="AB14">
        <f>HTM!AB15</f>
        <v>0.61410249378978343</v>
      </c>
      <c r="AC14">
        <f>HTM!AC15</f>
        <v>0</v>
      </c>
      <c r="AD14">
        <f>HTM!AD15</f>
        <v>1</v>
      </c>
      <c r="AE14">
        <f>HTM!AE15</f>
        <v>484305</v>
      </c>
      <c r="AF14">
        <f>HTM!AF15</f>
        <v>0.7998452096094304</v>
      </c>
      <c r="AG14">
        <f>HTM!AG15</f>
        <v>0</v>
      </c>
      <c r="AH14">
        <f>HTM!AH15</f>
        <v>1</v>
      </c>
      <c r="AI14">
        <f>HTM!AI15</f>
        <v>327985</v>
      </c>
      <c r="AJ14">
        <f>HTM!AJ15</f>
        <v>0.92563541340271538</v>
      </c>
      <c r="AK14">
        <f>HTM!AK15</f>
        <v>0</v>
      </c>
      <c r="AL14">
        <f>HTM!AL15</f>
        <v>1</v>
      </c>
      <c r="AM14">
        <f>HTM!AM15</f>
        <v>193898</v>
      </c>
      <c r="AN14">
        <f>HTM!AN15</f>
        <v>1</v>
      </c>
      <c r="AO14">
        <f>HTM!AO15</f>
        <v>0</v>
      </c>
      <c r="AP14">
        <f>HTM!AP15</f>
        <v>1</v>
      </c>
      <c r="AQ14">
        <f>HTM!AQ15</f>
        <v>0</v>
      </c>
      <c r="AR14">
        <f>HTM!AR15</f>
        <v>0</v>
      </c>
      <c r="AS14" t="str">
        <f>HTM!AS15</f>
        <v>Meetmes kohustustega katmata eelarveosa kasutatakse juba olemasolevas sekkumises</v>
      </c>
      <c r="AT14">
        <f>HTM!AT15</f>
        <v>0</v>
      </c>
    </row>
    <row r="15" spans="1:46" x14ac:dyDescent="0.25">
      <c r="A15" t="str">
        <f>HTM!A16</f>
        <v>RTK</v>
      </c>
      <c r="B15" t="str">
        <f>HTM!B16</f>
        <v>HTM</v>
      </c>
      <c r="C15" t="str">
        <f>HTM!C16</f>
        <v>Eesti keel ja eestlus</v>
      </c>
      <c r="D15" t="str">
        <f>HTM!D16</f>
        <v>ESF</v>
      </c>
      <c r="E15" t="str">
        <f>HTM!E16</f>
        <v>Sotsiaalsem Eesti</v>
      </c>
      <c r="F15" t="str">
        <f>HTM!F16</f>
        <v>2021-2027.4.7</v>
      </c>
      <c r="G15" t="str">
        <f>HTM!G16</f>
        <v>(EK nr 4.8) Soodustada aktiivset kaasamist, parandada konkurentsivõimet</v>
      </c>
      <c r="H15" t="str">
        <f>HTM!H16</f>
        <v>Keelevaldkonna arendamine</v>
      </c>
      <c r="I15" t="str">
        <f>HTM!I16</f>
        <v>2021-2027.4.7.3</v>
      </c>
      <c r="J15">
        <f>HTM!J16</f>
        <v>11190000</v>
      </c>
      <c r="K15">
        <f>HTM!K16</f>
        <v>11190000</v>
      </c>
      <c r="L15">
        <f>HTM!L16</f>
        <v>1</v>
      </c>
      <c r="M15">
        <f>HTM!M16</f>
        <v>941620</v>
      </c>
      <c r="N15">
        <f>HTM!N16</f>
        <v>8.4148346738159074E-2</v>
      </c>
      <c r="O15">
        <f>HTM!O16</f>
        <v>93369</v>
      </c>
      <c r="P15">
        <f>HTM!P16</f>
        <v>0</v>
      </c>
      <c r="Q15">
        <f>HTM!Q16</f>
        <v>1</v>
      </c>
      <c r="R15">
        <f>HTM!R16</f>
        <v>1232848</v>
      </c>
      <c r="S15">
        <f>HTM!S16</f>
        <v>1304854</v>
      </c>
      <c r="T15">
        <f>HTM!T16</f>
        <v>0.20075728328865058</v>
      </c>
      <c r="U15">
        <f>HTM!U16</f>
        <v>0</v>
      </c>
      <c r="V15">
        <f>HTM!V16</f>
        <v>1</v>
      </c>
      <c r="W15">
        <f>HTM!W16</f>
        <v>872690</v>
      </c>
      <c r="X15">
        <f>HTM!X16</f>
        <v>0.27874566577301163</v>
      </c>
      <c r="Y15">
        <f>HTM!Y16</f>
        <v>0</v>
      </c>
      <c r="Z15">
        <f>HTM!Z16</f>
        <v>1</v>
      </c>
      <c r="AA15">
        <f>HTM!AA16</f>
        <v>942200</v>
      </c>
      <c r="AB15">
        <f>HTM!AB16</f>
        <v>0.36294584450402145</v>
      </c>
      <c r="AC15">
        <f>HTM!AC16</f>
        <v>0</v>
      </c>
      <c r="AD15">
        <f>HTM!AD16</f>
        <v>1</v>
      </c>
      <c r="AE15">
        <f>HTM!AE16</f>
        <v>2987618</v>
      </c>
      <c r="AF15">
        <f>HTM!AF16</f>
        <v>0.6299358355674709</v>
      </c>
      <c r="AG15">
        <f>HTM!AG16</f>
        <v>0</v>
      </c>
      <c r="AH15">
        <f>HTM!AH16</f>
        <v>1</v>
      </c>
      <c r="AI15">
        <f>HTM!AI16</f>
        <v>2421183</v>
      </c>
      <c r="AJ15">
        <f>HTM!AJ16</f>
        <v>0.84630607685433423</v>
      </c>
      <c r="AK15">
        <f>HTM!AK16</f>
        <v>0</v>
      </c>
      <c r="AL15">
        <f>HTM!AL16</f>
        <v>1</v>
      </c>
      <c r="AM15">
        <f>HTM!AM16</f>
        <v>1719835</v>
      </c>
      <c r="AN15">
        <f>HTM!AN16</f>
        <v>1</v>
      </c>
      <c r="AO15">
        <f>HTM!AO16</f>
        <v>0</v>
      </c>
      <c r="AP15">
        <f>HTM!AP16</f>
        <v>1</v>
      </c>
      <c r="AQ15">
        <f>HTM!AQ16</f>
        <v>0</v>
      </c>
      <c r="AR15">
        <f>HTM!AR16</f>
        <v>0</v>
      </c>
      <c r="AS15">
        <f>HTM!AS16</f>
        <v>0</v>
      </c>
      <c r="AT15">
        <f>HTM!AT16</f>
        <v>0</v>
      </c>
    </row>
    <row r="16" spans="1:46" x14ac:dyDescent="0.25">
      <c r="A16" t="str">
        <f>HTM!A17</f>
        <v>RTK</v>
      </c>
      <c r="B16" t="str">
        <f>HTM!B17</f>
        <v>HTM</v>
      </c>
      <c r="C16" t="str">
        <f>HTM!C17</f>
        <v>Tark ja tegus rahvas</v>
      </c>
      <c r="D16" t="str">
        <f>HTM!D17</f>
        <v>ERDF</v>
      </c>
      <c r="E16" t="str">
        <f>HTM!E17</f>
        <v>Sotsiaalsem Eesti</v>
      </c>
      <c r="F16" t="str">
        <f>HTM!F17</f>
        <v>2021-2027.4.8</v>
      </c>
      <c r="G16" t="str">
        <f>HTM!G17</f>
        <v>(EK nr 4.2) Hariduse ja koolituse teenustele juurdepääsu parandamine</v>
      </c>
      <c r="H16" t="str">
        <f>HTM!H17</f>
        <v>Õpivõimalused ja hariduse korraldus</v>
      </c>
      <c r="I16" t="str">
        <f>HTM!I17</f>
        <v>2021-2027.4.8.1</v>
      </c>
      <c r="J16">
        <f>HTM!J17</f>
        <v>65590518</v>
      </c>
      <c r="K16">
        <f>HTM!K17</f>
        <v>58529342</v>
      </c>
      <c r="L16">
        <f>HTM!L17</f>
        <v>0.89234456114525573</v>
      </c>
      <c r="M16">
        <f>HTM!M17</f>
        <v>553688</v>
      </c>
      <c r="N16">
        <f>HTM!N17</f>
        <v>8.4415860231504807E-3</v>
      </c>
      <c r="O16">
        <f>HTM!O17</f>
        <v>27336</v>
      </c>
      <c r="P16">
        <f>HTM!P17</f>
        <v>7061176</v>
      </c>
      <c r="Q16">
        <f>HTM!Q17</f>
        <v>1</v>
      </c>
      <c r="R16">
        <f>HTM!R17</f>
        <v>4253841</v>
      </c>
      <c r="S16">
        <f>HTM!S17</f>
        <v>3957002</v>
      </c>
      <c r="T16">
        <f>HTM!T17</f>
        <v>6.8770458559269193E-2</v>
      </c>
      <c r="U16">
        <f>HTM!U17</f>
        <v>0</v>
      </c>
      <c r="V16">
        <f>HTM!V17</f>
        <v>1</v>
      </c>
      <c r="W16">
        <f>HTM!W17</f>
        <v>3715955</v>
      </c>
      <c r="X16">
        <f>HTM!X17</f>
        <v>0.12542430294573981</v>
      </c>
      <c r="Y16">
        <f>HTM!Y17</f>
        <v>0</v>
      </c>
      <c r="Z16">
        <f>HTM!Z17</f>
        <v>1</v>
      </c>
      <c r="AA16">
        <f>HTM!AA17</f>
        <v>7287281</v>
      </c>
      <c r="AB16">
        <f>HTM!AB17</f>
        <v>0.23652696263200726</v>
      </c>
      <c r="AC16">
        <f>HTM!AC17</f>
        <v>0</v>
      </c>
      <c r="AD16">
        <f>HTM!AD17</f>
        <v>1</v>
      </c>
      <c r="AE16">
        <f>HTM!AE17</f>
        <v>14262195</v>
      </c>
      <c r="AF16">
        <f>HTM!AF17</f>
        <v>0.45396990156412548</v>
      </c>
      <c r="AG16">
        <f>HTM!AG17</f>
        <v>0</v>
      </c>
      <c r="AH16">
        <f>HTM!AH17</f>
        <v>1</v>
      </c>
      <c r="AI16">
        <f>HTM!AI17</f>
        <v>24259543</v>
      </c>
      <c r="AJ16">
        <f>HTM!AJ17</f>
        <v>0.82383346934384627</v>
      </c>
      <c r="AK16">
        <f>HTM!AK17</f>
        <v>0</v>
      </c>
      <c r="AL16">
        <f>HTM!AL17</f>
        <v>1</v>
      </c>
      <c r="AM16">
        <f>HTM!AM17</f>
        <v>11554854</v>
      </c>
      <c r="AN16">
        <f>HTM!AN17</f>
        <v>1</v>
      </c>
      <c r="AO16">
        <f>HTM!AO17</f>
        <v>0</v>
      </c>
      <c r="AP16">
        <f>HTM!AP17</f>
        <v>1</v>
      </c>
      <c r="AQ16">
        <f>HTM!AQ17</f>
        <v>0</v>
      </c>
      <c r="AR16">
        <f>HTM!AR17</f>
        <v>0</v>
      </c>
      <c r="AS16" t="str">
        <f>HTM!AS17</f>
        <v>Meetmes rakendumas uus käskkirja alusel rakendatav sekkumine. Määruse alusel rakendatavas meetmes rahastusotsustega katmata eelarve suunati kaitsevaldkonda</v>
      </c>
      <c r="AT16">
        <f>HTM!AT17</f>
        <v>0</v>
      </c>
    </row>
    <row r="17" spans="1:46" x14ac:dyDescent="0.25">
      <c r="A17" t="str">
        <f>HTM!A18</f>
        <v>RTK</v>
      </c>
      <c r="B17" t="str">
        <f>HTM!B18</f>
        <v>HTM</v>
      </c>
      <c r="C17" t="str">
        <f>HTM!C18</f>
        <v>Tark ja tegus rahvas</v>
      </c>
      <c r="D17" t="str">
        <f>HTM!D18</f>
        <v>ERDF</v>
      </c>
      <c r="E17" t="str">
        <f>HTM!E18</f>
        <v>Sotsiaalsem Eesti</v>
      </c>
      <c r="F17" t="str">
        <f>HTM!F18</f>
        <v>2021-2027.4.8</v>
      </c>
      <c r="G17" t="str">
        <f>HTM!G18</f>
        <v>(EK nr 4.2) Hariduse ja koolituse teenustele juurdepääsu parandamine</v>
      </c>
      <c r="H17" t="str">
        <f>HTM!H18</f>
        <v>Õpetajate järelkasv ja areng, õpikäsitus ja -keskkonnad</v>
      </c>
      <c r="I17" t="str">
        <f>HTM!I18</f>
        <v>2021-2027.4.8.2</v>
      </c>
      <c r="J17">
        <f>HTM!J18</f>
        <v>4500000</v>
      </c>
      <c r="K17">
        <f>HTM!K18</f>
        <v>5000000</v>
      </c>
      <c r="L17">
        <f>HTM!L18</f>
        <v>1.1111111111111112</v>
      </c>
      <c r="M17">
        <f>HTM!M18</f>
        <v>1645374</v>
      </c>
      <c r="N17">
        <f>HTM!N18</f>
        <v>0.36563866666666667</v>
      </c>
      <c r="O17">
        <f>HTM!O18</f>
        <v>72243</v>
      </c>
      <c r="P17">
        <f>HTM!P18</f>
        <v>-500000</v>
      </c>
      <c r="Q17">
        <f>HTM!Q18</f>
        <v>1</v>
      </c>
      <c r="R17">
        <f>HTM!R18</f>
        <v>359443</v>
      </c>
      <c r="S17">
        <f>HTM!S18</f>
        <v>333321</v>
      </c>
      <c r="T17">
        <f>HTM!T18</f>
        <v>0.43970999999999999</v>
      </c>
      <c r="U17">
        <f>HTM!U18</f>
        <v>0</v>
      </c>
      <c r="V17">
        <f>HTM!V18</f>
        <v>1</v>
      </c>
      <c r="W17">
        <f>HTM!W18</f>
        <v>366721</v>
      </c>
      <c r="X17">
        <f>HTM!X18</f>
        <v>0.52120355555555553</v>
      </c>
      <c r="Y17">
        <f>HTM!Y18</f>
        <v>0</v>
      </c>
      <c r="Z17">
        <f>HTM!Z18</f>
        <v>1</v>
      </c>
      <c r="AA17">
        <f>HTM!AA18</f>
        <v>366721</v>
      </c>
      <c r="AB17">
        <f>HTM!AB18</f>
        <v>0.60269711111111113</v>
      </c>
      <c r="AC17">
        <f>HTM!AC18</f>
        <v>0</v>
      </c>
      <c r="AD17">
        <f>HTM!AD18</f>
        <v>1</v>
      </c>
      <c r="AE17">
        <f>HTM!AE18</f>
        <v>645292</v>
      </c>
      <c r="AF17">
        <f>HTM!AF18</f>
        <v>0.74609533333333333</v>
      </c>
      <c r="AG17">
        <f>HTM!AG18</f>
        <v>0</v>
      </c>
      <c r="AH17">
        <f>HTM!AH18</f>
        <v>1</v>
      </c>
      <c r="AI17">
        <f>HTM!AI18</f>
        <v>754740</v>
      </c>
      <c r="AJ17">
        <f>HTM!AJ18</f>
        <v>0.91381533333333331</v>
      </c>
      <c r="AK17">
        <f>HTM!AK18</f>
        <v>0</v>
      </c>
      <c r="AL17">
        <f>HTM!AL18</f>
        <v>1</v>
      </c>
      <c r="AM17">
        <f>HTM!AM18</f>
        <v>387831</v>
      </c>
      <c r="AN17">
        <f>HTM!AN18</f>
        <v>1</v>
      </c>
      <c r="AO17">
        <f>HTM!AO18</f>
        <v>0</v>
      </c>
      <c r="AP17">
        <f>HTM!AP18</f>
        <v>1</v>
      </c>
      <c r="AQ17">
        <f>HTM!AQ18</f>
        <v>0</v>
      </c>
      <c r="AR17">
        <f>HTM!AR18</f>
        <v>0</v>
      </c>
      <c r="AS17">
        <f>HTM!AS18</f>
        <v>0</v>
      </c>
      <c r="AT17">
        <f>HTM!AT18</f>
        <v>0</v>
      </c>
    </row>
    <row r="18" spans="1:46" x14ac:dyDescent="0.25">
      <c r="A18" t="str">
        <f>HTM!A19</f>
        <v>RTK</v>
      </c>
      <c r="B18" t="str">
        <f>HTM!B19</f>
        <v>HTM</v>
      </c>
      <c r="C18" t="str">
        <f>HTM!C19</f>
        <v>Teadus- ja arendustegevus ning ettevõtlus</v>
      </c>
      <c r="D18" t="str">
        <f>HTM!D19</f>
        <v>JTF</v>
      </c>
      <c r="E18" t="str">
        <f>HTM!E19</f>
        <v>Õiglane üleminek</v>
      </c>
      <c r="F18" t="str">
        <f>HTM!F19</f>
        <v>2021-2027.6.1</v>
      </c>
      <c r="G18" t="str">
        <f>HTM!G19</f>
        <v>(EK nr 8.1) Õiglane üleminek</v>
      </c>
      <c r="H18" t="str">
        <f>HTM!H19</f>
        <v>Ühiskonna ja majanduse vajadustele vastava teadus- ja arendustegevuse võimekuse kasvatamine</v>
      </c>
      <c r="I18" t="str">
        <f>HTM!I19</f>
        <v>2021-2027.6.1.3</v>
      </c>
      <c r="J18">
        <f>HTM!J19</f>
        <v>25000000</v>
      </c>
      <c r="K18">
        <f>HTM!K19</f>
        <v>25000000</v>
      </c>
      <c r="L18">
        <f>HTM!L19</f>
        <v>1</v>
      </c>
      <c r="M18">
        <f>HTM!M19</f>
        <v>5409343</v>
      </c>
      <c r="N18">
        <f>HTM!N19</f>
        <v>0.21637371999999999</v>
      </c>
      <c r="O18">
        <f>HTM!O19</f>
        <v>67304</v>
      </c>
      <c r="P18">
        <f>HTM!P19</f>
        <v>0</v>
      </c>
      <c r="Q18">
        <f>HTM!Q19</f>
        <v>1</v>
      </c>
      <c r="R18">
        <f>HTM!R19</f>
        <v>3601403</v>
      </c>
      <c r="S18">
        <f>HTM!S19</f>
        <v>4548119</v>
      </c>
      <c r="T18">
        <f>HTM!T19</f>
        <v>0.39829848000000001</v>
      </c>
      <c r="U18">
        <f>HTM!U19</f>
        <v>0</v>
      </c>
      <c r="V18">
        <f>HTM!V19</f>
        <v>1</v>
      </c>
      <c r="W18">
        <f>HTM!W19</f>
        <v>2317778</v>
      </c>
      <c r="X18">
        <f>HTM!X19</f>
        <v>0.49100959999999999</v>
      </c>
      <c r="Y18">
        <f>HTM!Y19</f>
        <v>0</v>
      </c>
      <c r="Z18">
        <f>HTM!Z19</f>
        <v>1</v>
      </c>
      <c r="AA18">
        <f>HTM!AA19</f>
        <v>2824207</v>
      </c>
      <c r="AB18">
        <f>HTM!AB19</f>
        <v>0.60397787999999997</v>
      </c>
      <c r="AC18">
        <f>HTM!AC19</f>
        <v>0</v>
      </c>
      <c r="AD18">
        <f>HTM!AD19</f>
        <v>1</v>
      </c>
      <c r="AE18">
        <f>HTM!AE19</f>
        <v>3418809</v>
      </c>
      <c r="AF18">
        <f>HTM!AF19</f>
        <v>0.74073023999999998</v>
      </c>
      <c r="AG18">
        <f>HTM!AG19</f>
        <v>0</v>
      </c>
      <c r="AH18">
        <f>HTM!AH19</f>
        <v>1</v>
      </c>
      <c r="AI18">
        <f>HTM!AI19</f>
        <v>3419583</v>
      </c>
      <c r="AJ18">
        <f>HTM!AJ19</f>
        <v>0.87751356000000003</v>
      </c>
      <c r="AK18">
        <f>HTM!AK19</f>
        <v>0</v>
      </c>
      <c r="AL18">
        <f>HTM!AL19</f>
        <v>1</v>
      </c>
      <c r="AM18">
        <f>HTM!AM19</f>
        <v>3062161</v>
      </c>
      <c r="AN18">
        <f>HTM!AN19</f>
        <v>1</v>
      </c>
      <c r="AO18">
        <f>HTM!AO19</f>
        <v>0</v>
      </c>
      <c r="AP18">
        <f>HTM!AP19</f>
        <v>1</v>
      </c>
      <c r="AQ18">
        <f>HTM!AQ19</f>
        <v>0</v>
      </c>
      <c r="AR18">
        <f>HTM!AR19</f>
        <v>0</v>
      </c>
      <c r="AS18">
        <f>HTM!AS19</f>
        <v>0</v>
      </c>
      <c r="AT18">
        <f>HTM!AT19</f>
        <v>0</v>
      </c>
    </row>
    <row r="19" spans="1:46" x14ac:dyDescent="0.25">
      <c r="A19" t="str">
        <f>HTM!A20</f>
        <v>RTK</v>
      </c>
      <c r="B19" t="str">
        <f>HTM!B20</f>
        <v>HTM</v>
      </c>
      <c r="C19" t="str">
        <f>HTM!C20</f>
        <v>Tark ja tegus rahvas</v>
      </c>
      <c r="D19" t="str">
        <f>HTM!D20</f>
        <v>JTF</v>
      </c>
      <c r="E19" t="str">
        <f>HTM!E20</f>
        <v>Õiglane üleminek</v>
      </c>
      <c r="F19" t="str">
        <f>HTM!F20</f>
        <v>2021-2027.6.1</v>
      </c>
      <c r="G19" t="str">
        <f>HTM!G20</f>
        <v>(EK nr 8.1) Õiglane üleminek</v>
      </c>
      <c r="H19" t="str">
        <f>HTM!H20</f>
        <v>Hariduse, ühiskonna ja tööturu seosed</v>
      </c>
      <c r="I19" t="str">
        <f>HTM!I20</f>
        <v>2021-2027.6.1.7</v>
      </c>
      <c r="J19">
        <f>HTM!J20</f>
        <v>25000000</v>
      </c>
      <c r="K19">
        <f>HTM!K20</f>
        <v>21700000</v>
      </c>
      <c r="L19">
        <f>HTM!L20</f>
        <v>0.86799999999999999</v>
      </c>
      <c r="M19">
        <f>HTM!M20</f>
        <v>1789104</v>
      </c>
      <c r="N19">
        <f>HTM!N20</f>
        <v>7.1564160000000002E-2</v>
      </c>
      <c r="O19">
        <f>HTM!O20</f>
        <v>183598</v>
      </c>
      <c r="P19">
        <f>HTM!P20</f>
        <v>1120000</v>
      </c>
      <c r="Q19">
        <f>HTM!Q20</f>
        <v>0.91279999999999994</v>
      </c>
      <c r="R19">
        <f>HTM!R20</f>
        <v>2026033</v>
      </c>
      <c r="S19">
        <f>HTM!S20</f>
        <v>2060635</v>
      </c>
      <c r="T19">
        <f>HTM!T20</f>
        <v>0.15398956</v>
      </c>
      <c r="U19">
        <f>HTM!U20</f>
        <v>1120000</v>
      </c>
      <c r="V19">
        <f>HTM!V20</f>
        <v>0.95760000000000001</v>
      </c>
      <c r="W19">
        <f>HTM!W20</f>
        <v>1874768</v>
      </c>
      <c r="X19">
        <f>HTM!X20</f>
        <v>0.22898028000000001</v>
      </c>
      <c r="Y19">
        <f>HTM!Y20</f>
        <v>530000</v>
      </c>
      <c r="Z19">
        <f>HTM!Z20</f>
        <v>0.9788</v>
      </c>
      <c r="AA19">
        <f>HTM!AA20</f>
        <v>2696163</v>
      </c>
      <c r="AB19">
        <f>HTM!AB20</f>
        <v>0.33682679999999998</v>
      </c>
      <c r="AC19">
        <f>HTM!AC20</f>
        <v>530000</v>
      </c>
      <c r="AD19">
        <f>HTM!AD20</f>
        <v>1</v>
      </c>
      <c r="AE19">
        <f>HTM!AE20</f>
        <v>5865850</v>
      </c>
      <c r="AF19">
        <f>HTM!AF20</f>
        <v>0.57146079999999999</v>
      </c>
      <c r="AG19">
        <f>HTM!AG20</f>
        <v>0</v>
      </c>
      <c r="AH19">
        <f>HTM!AH20</f>
        <v>1</v>
      </c>
      <c r="AI19">
        <f>HTM!AI20</f>
        <v>5837946</v>
      </c>
      <c r="AJ19">
        <f>HTM!AJ20</f>
        <v>0.80497863999999997</v>
      </c>
      <c r="AK19">
        <f>HTM!AK20</f>
        <v>0</v>
      </c>
      <c r="AL19">
        <f>HTM!AL20</f>
        <v>1</v>
      </c>
      <c r="AM19">
        <f>HTM!AM20</f>
        <v>4875534</v>
      </c>
      <c r="AN19">
        <f>HTM!AN20</f>
        <v>1</v>
      </c>
      <c r="AO19">
        <f>HTM!AO20</f>
        <v>0</v>
      </c>
      <c r="AP19">
        <f>HTM!AP20</f>
        <v>1</v>
      </c>
      <c r="AQ19">
        <f>HTM!AQ20</f>
        <v>0</v>
      </c>
      <c r="AR19">
        <f>HTM!AR20</f>
        <v>0</v>
      </c>
      <c r="AS19">
        <f>HTM!AS20</f>
        <v>0</v>
      </c>
      <c r="AT19">
        <f>HTM!AT20</f>
        <v>0</v>
      </c>
    </row>
    <row r="20" spans="1:46" x14ac:dyDescent="0.25">
      <c r="A20" t="str">
        <f>HTM!A21</f>
        <v>RTK</v>
      </c>
      <c r="B20" t="str">
        <f>HTM!B21</f>
        <v>HTM</v>
      </c>
      <c r="C20">
        <f>HTM!C21</f>
        <v>0</v>
      </c>
      <c r="D20" t="str">
        <f>HTM!D21</f>
        <v>ERDF</v>
      </c>
      <c r="E20" t="str">
        <f>HTM!E21</f>
        <v>Nutikam Eesti</v>
      </c>
      <c r="F20" t="str">
        <f>HTM!F21</f>
        <v>2021-2027.1.7</v>
      </c>
      <c r="G20" t="str">
        <f>HTM!G21</f>
        <v>(EK nr 1.7)</v>
      </c>
      <c r="H20" t="str">
        <f>HTM!H21</f>
        <v>Kaitsevaldkonna teadusmeede (kaitsetehnoloogia testimisvõimekuse loomine, riigikaitset toetava tehisaru võimekuse arendamine)</v>
      </c>
      <c r="I20">
        <f>HTM!I21</f>
        <v>0</v>
      </c>
      <c r="J20">
        <f>HTM!J21</f>
        <v>14900000</v>
      </c>
      <c r="K20">
        <f>HTM!K21</f>
        <v>0</v>
      </c>
      <c r="L20">
        <f>HTM!L21</f>
        <v>0</v>
      </c>
      <c r="M20">
        <f>HTM!M21</f>
        <v>0</v>
      </c>
      <c r="N20">
        <f>HTM!N21</f>
        <v>0</v>
      </c>
      <c r="O20">
        <f>HTM!O21</f>
        <v>0</v>
      </c>
      <c r="P20">
        <f>HTM!P21</f>
        <v>0</v>
      </c>
      <c r="Q20">
        <f>HTM!Q21</f>
        <v>0</v>
      </c>
      <c r="R20">
        <f>HTM!R21</f>
        <v>0</v>
      </c>
      <c r="S20">
        <f>HTM!S21</f>
        <v>0</v>
      </c>
      <c r="T20">
        <f>HTM!T21</f>
        <v>0</v>
      </c>
      <c r="U20">
        <f>HTM!U21</f>
        <v>0</v>
      </c>
      <c r="V20">
        <f>HTM!V21</f>
        <v>0</v>
      </c>
      <c r="W20">
        <f>HTM!W21</f>
        <v>0</v>
      </c>
      <c r="X20">
        <f>HTM!X21</f>
        <v>0</v>
      </c>
      <c r="Y20">
        <f>HTM!Y21</f>
        <v>14900000</v>
      </c>
      <c r="Z20">
        <f>HTM!Z21</f>
        <v>1</v>
      </c>
      <c r="AA20">
        <f>HTM!AA21</f>
        <v>0</v>
      </c>
      <c r="AB20">
        <f>HTM!AB21</f>
        <v>0</v>
      </c>
      <c r="AC20">
        <f>HTM!AC21</f>
        <v>0</v>
      </c>
      <c r="AD20">
        <f>HTM!AD21</f>
        <v>1</v>
      </c>
      <c r="AE20">
        <f>HTM!AE21</f>
        <v>4966667</v>
      </c>
      <c r="AF20">
        <f>HTM!AF21</f>
        <v>0.33333335570469796</v>
      </c>
      <c r="AG20">
        <f>HTM!AG21</f>
        <v>0</v>
      </c>
      <c r="AH20">
        <f>HTM!AH21</f>
        <v>1</v>
      </c>
      <c r="AI20">
        <f>HTM!AI21</f>
        <v>4966667</v>
      </c>
      <c r="AJ20">
        <f>HTM!AJ21</f>
        <v>0.66666671140939593</v>
      </c>
      <c r="AK20">
        <f>HTM!AK21</f>
        <v>0</v>
      </c>
      <c r="AL20">
        <f>HTM!AL21</f>
        <v>1</v>
      </c>
      <c r="AM20">
        <f>HTM!AM21</f>
        <v>4966666</v>
      </c>
      <c r="AN20">
        <f>HTM!AN21</f>
        <v>1</v>
      </c>
      <c r="AO20">
        <f>HTM!AO21</f>
        <v>0</v>
      </c>
      <c r="AP20">
        <f>HTM!AP21</f>
        <v>1</v>
      </c>
      <c r="AQ20">
        <f>HTM!AQ21</f>
        <v>0</v>
      </c>
      <c r="AR20">
        <f>HTM!AR21</f>
        <v>0</v>
      </c>
      <c r="AS20" t="str">
        <f>HTM!AS21</f>
        <v>Meetme eelarvesse suunati 14,9 mln meetme 1.1.2 eelarvest</v>
      </c>
      <c r="AT20">
        <f>HTM!AT21</f>
        <v>0</v>
      </c>
    </row>
    <row r="21" spans="1:46" x14ac:dyDescent="0.25">
      <c r="A21">
        <f>HTM!A22</f>
        <v>0</v>
      </c>
      <c r="B21">
        <f>HTM!B22</f>
        <v>0</v>
      </c>
      <c r="C21">
        <f>HTM!C22</f>
        <v>0</v>
      </c>
      <c r="D21">
        <f>HTM!D22</f>
        <v>0</v>
      </c>
      <c r="E21">
        <f>HTM!E22</f>
        <v>0</v>
      </c>
      <c r="F21">
        <f>HTM!F22</f>
        <v>0</v>
      </c>
      <c r="G21">
        <f>HTM!G22</f>
        <v>0</v>
      </c>
      <c r="H21">
        <f>HTM!H22</f>
        <v>0</v>
      </c>
      <c r="I21" t="str">
        <f>HTM!I22</f>
        <v>Kokku</v>
      </c>
      <c r="J21">
        <f>HTM!J22</f>
        <v>580356413.39369774</v>
      </c>
      <c r="K21">
        <f>HTM!K22</f>
        <v>500802500</v>
      </c>
      <c r="L21">
        <f>HTM!L22</f>
        <v>0.86292231539495268</v>
      </c>
      <c r="M21">
        <f>HTM!M22</f>
        <v>55932144</v>
      </c>
      <c r="N21">
        <f>HTM!N22</f>
        <v>9.6375507721075504E-2</v>
      </c>
      <c r="O21">
        <f>HTM!O22</f>
        <v>2042828</v>
      </c>
      <c r="P21">
        <f>HTM!P22</f>
        <v>0</v>
      </c>
      <c r="Q21">
        <f>HTM!Q22</f>
        <v>0</v>
      </c>
      <c r="R21">
        <f>HTM!R22</f>
        <v>0</v>
      </c>
      <c r="S21">
        <f>HTM!S22</f>
        <v>0</v>
      </c>
      <c r="T21">
        <f>HTM!T22</f>
        <v>0</v>
      </c>
      <c r="U21">
        <f>HTM!U22</f>
        <v>0</v>
      </c>
      <c r="V21">
        <f>HTM!V22</f>
        <v>0</v>
      </c>
      <c r="W21">
        <f>HTM!W22</f>
        <v>0</v>
      </c>
      <c r="X21">
        <f>HTM!X22</f>
        <v>0</v>
      </c>
      <c r="Y21">
        <f>HTM!Y22</f>
        <v>0</v>
      </c>
      <c r="Z21">
        <f>HTM!Z22</f>
        <v>0</v>
      </c>
      <c r="AA21">
        <f>HTM!AA22</f>
        <v>0</v>
      </c>
      <c r="AB21">
        <f>HTM!AB22</f>
        <v>0</v>
      </c>
      <c r="AC21">
        <f>HTM!AC22</f>
        <v>0</v>
      </c>
      <c r="AD21">
        <f>HTM!AD22</f>
        <v>0</v>
      </c>
      <c r="AE21">
        <f>HTM!AE22</f>
        <v>0</v>
      </c>
      <c r="AF21">
        <f>HTM!AF22</f>
        <v>0</v>
      </c>
      <c r="AG21">
        <f>HTM!AG22</f>
        <v>0</v>
      </c>
      <c r="AH21">
        <f>HTM!AH22</f>
        <v>0</v>
      </c>
      <c r="AI21">
        <f>HTM!AI22</f>
        <v>0</v>
      </c>
      <c r="AJ21">
        <f>HTM!AJ22</f>
        <v>0</v>
      </c>
      <c r="AK21">
        <f>HTM!AK22</f>
        <v>0</v>
      </c>
      <c r="AL21">
        <f>HTM!AL22</f>
        <v>0</v>
      </c>
      <c r="AM21">
        <f>HTM!AM22</f>
        <v>0</v>
      </c>
      <c r="AN21">
        <f>HTM!AN22</f>
        <v>0</v>
      </c>
      <c r="AO21">
        <f>HTM!AO22</f>
        <v>0</v>
      </c>
      <c r="AP21">
        <f>HTM!AP22</f>
        <v>0</v>
      </c>
      <c r="AQ21">
        <f>HTM!AQ22</f>
        <v>0</v>
      </c>
      <c r="AR21">
        <f>HTM!AR22</f>
        <v>0</v>
      </c>
      <c r="AS21">
        <f>HTM!AS22</f>
        <v>0</v>
      </c>
      <c r="AT21">
        <f>HTM!AT22</f>
        <v>0</v>
      </c>
    </row>
    <row r="22" spans="1:46" x14ac:dyDescent="0.25">
      <c r="A22">
        <f>HTM!A23</f>
        <v>0</v>
      </c>
      <c r="B22">
        <f>HTM!B23</f>
        <v>0</v>
      </c>
      <c r="C22">
        <f>HTM!C23</f>
        <v>0</v>
      </c>
      <c r="D22">
        <f>HTM!D23</f>
        <v>0</v>
      </c>
      <c r="E22">
        <f>HTM!E23</f>
        <v>0</v>
      </c>
      <c r="F22">
        <f>HTM!F23</f>
        <v>0</v>
      </c>
      <c r="G22">
        <f>HTM!G23</f>
        <v>0</v>
      </c>
      <c r="H22">
        <f>HTM!H23</f>
        <v>0</v>
      </c>
      <c r="I22">
        <f>HTM!I23</f>
        <v>0</v>
      </c>
      <c r="J22">
        <f>HTM!J23</f>
        <v>0</v>
      </c>
      <c r="K22">
        <f>HTM!K23</f>
        <v>0</v>
      </c>
      <c r="L22">
        <f>HTM!L23</f>
        <v>0</v>
      </c>
      <c r="M22">
        <f>HTM!M23</f>
        <v>0</v>
      </c>
      <c r="N22">
        <f>HTM!N23</f>
        <v>0</v>
      </c>
      <c r="O22">
        <f>HTM!O23</f>
        <v>0</v>
      </c>
      <c r="P22">
        <f>HTM!P23</f>
        <v>0</v>
      </c>
      <c r="Q22">
        <f>HTM!Q23</f>
        <v>0</v>
      </c>
      <c r="R22">
        <f>HTM!R23</f>
        <v>0</v>
      </c>
      <c r="S22">
        <f>HTM!S23</f>
        <v>0</v>
      </c>
      <c r="T22">
        <f>HTM!T23</f>
        <v>0</v>
      </c>
      <c r="U22">
        <f>HTM!U23</f>
        <v>0</v>
      </c>
      <c r="V22">
        <f>HTM!V23</f>
        <v>0</v>
      </c>
      <c r="W22">
        <f>HTM!W23</f>
        <v>0</v>
      </c>
      <c r="X22">
        <f>HTM!X23</f>
        <v>0</v>
      </c>
      <c r="Y22">
        <f>HTM!Y23</f>
        <v>0</v>
      </c>
      <c r="Z22">
        <f>HTM!Z23</f>
        <v>0</v>
      </c>
      <c r="AA22">
        <f>HTM!AA23</f>
        <v>0</v>
      </c>
      <c r="AB22">
        <f>HTM!AB23</f>
        <v>0</v>
      </c>
      <c r="AC22">
        <f>HTM!AC23</f>
        <v>0</v>
      </c>
      <c r="AD22">
        <f>HTM!AD23</f>
        <v>0</v>
      </c>
      <c r="AE22">
        <f>HTM!AE23</f>
        <v>0</v>
      </c>
      <c r="AF22">
        <f>HTM!AF23</f>
        <v>0</v>
      </c>
      <c r="AG22">
        <f>HTM!AG23</f>
        <v>0</v>
      </c>
      <c r="AH22">
        <f>HTM!AH23</f>
        <v>0</v>
      </c>
      <c r="AI22">
        <f>HTM!AI23</f>
        <v>0</v>
      </c>
      <c r="AJ22">
        <f>HTM!AJ23</f>
        <v>0</v>
      </c>
      <c r="AK22">
        <f>HTM!AK23</f>
        <v>0</v>
      </c>
      <c r="AL22">
        <f>HTM!AL23</f>
        <v>0</v>
      </c>
      <c r="AM22">
        <f>HTM!AM23</f>
        <v>0</v>
      </c>
      <c r="AN22">
        <f>HTM!AN23</f>
        <v>0</v>
      </c>
      <c r="AO22">
        <f>HTM!AO23</f>
        <v>0</v>
      </c>
      <c r="AP22">
        <f>HTM!AP23</f>
        <v>0</v>
      </c>
      <c r="AQ22">
        <f>HTM!AQ23</f>
        <v>0</v>
      </c>
      <c r="AR22">
        <f>HTM!AR23</f>
        <v>0</v>
      </c>
      <c r="AS22">
        <f>HTM!AS23</f>
        <v>0</v>
      </c>
      <c r="AT22">
        <f>HTM!AT23</f>
        <v>0</v>
      </c>
    </row>
    <row r="23" spans="1:46" x14ac:dyDescent="0.25">
      <c r="A23" t="str">
        <f>HTM!A24</f>
        <v>* Kavandatud eelarve muudatused on markeeritud kollasega, sh on arvestatud 28.05.2025 kinnitatud rakenduskava muudatusega nr 3 kaasnenud ja 5.06.2025 valitsuskabinetis heaks kiidetud kaitsevaldkonda vahendite ümbersuunamise ettepanekutega.</v>
      </c>
      <c r="B23">
        <f>HTM!B24</f>
        <v>0</v>
      </c>
      <c r="C23">
        <f>HTM!C24</f>
        <v>0</v>
      </c>
      <c r="D23">
        <f>HTM!D24</f>
        <v>0</v>
      </c>
      <c r="E23">
        <f>HTM!E24</f>
        <v>0</v>
      </c>
      <c r="F23">
        <f>HTM!F24</f>
        <v>0</v>
      </c>
      <c r="G23">
        <f>HTM!G24</f>
        <v>0</v>
      </c>
      <c r="H23">
        <f>HTM!H24</f>
        <v>0</v>
      </c>
      <c r="I23">
        <f>HTM!I24</f>
        <v>0</v>
      </c>
      <c r="J23">
        <f>HTM!J24</f>
        <v>0</v>
      </c>
      <c r="K23">
        <f>HTM!K24</f>
        <v>0</v>
      </c>
      <c r="L23">
        <f>HTM!L24</f>
        <v>0</v>
      </c>
      <c r="M23">
        <f>HTM!M24</f>
        <v>0</v>
      </c>
      <c r="N23">
        <f>HTM!N24</f>
        <v>0</v>
      </c>
      <c r="O23">
        <f>HTM!O24</f>
        <v>0</v>
      </c>
      <c r="P23">
        <f>HTM!P24</f>
        <v>0</v>
      </c>
      <c r="Q23">
        <f>HTM!Q24</f>
        <v>0</v>
      </c>
      <c r="R23">
        <f>HTM!R24</f>
        <v>0</v>
      </c>
      <c r="S23">
        <f>HTM!S24</f>
        <v>0</v>
      </c>
      <c r="T23">
        <f>HTM!T24</f>
        <v>0</v>
      </c>
      <c r="U23">
        <f>HTM!U24</f>
        <v>0</v>
      </c>
      <c r="V23">
        <f>HTM!V24</f>
        <v>0</v>
      </c>
      <c r="W23">
        <f>HTM!W24</f>
        <v>0</v>
      </c>
      <c r="X23">
        <f>HTM!X24</f>
        <v>0</v>
      </c>
      <c r="Y23">
        <f>HTM!Y24</f>
        <v>0</v>
      </c>
      <c r="Z23">
        <f>HTM!Z24</f>
        <v>0</v>
      </c>
      <c r="AA23">
        <f>HTM!AA24</f>
        <v>0</v>
      </c>
      <c r="AB23">
        <f>HTM!AB24</f>
        <v>0</v>
      </c>
      <c r="AC23">
        <f>HTM!AC24</f>
        <v>0</v>
      </c>
      <c r="AD23">
        <f>HTM!AD24</f>
        <v>0</v>
      </c>
      <c r="AE23">
        <f>HTM!AE24</f>
        <v>0</v>
      </c>
      <c r="AF23">
        <f>HTM!AF24</f>
        <v>0</v>
      </c>
      <c r="AG23">
        <f>HTM!AG24</f>
        <v>0</v>
      </c>
      <c r="AH23">
        <f>HTM!AH24</f>
        <v>0</v>
      </c>
      <c r="AI23">
        <f>HTM!AI24</f>
        <v>0</v>
      </c>
      <c r="AJ23">
        <f>HTM!AJ24</f>
        <v>0</v>
      </c>
      <c r="AK23">
        <f>HTM!AK24</f>
        <v>0</v>
      </c>
      <c r="AL23">
        <f>HTM!AL24</f>
        <v>0</v>
      </c>
      <c r="AM23">
        <f>HTM!AM24</f>
        <v>0</v>
      </c>
      <c r="AN23">
        <f>HTM!AN24</f>
        <v>0</v>
      </c>
      <c r="AO23">
        <f>HTM!AO24</f>
        <v>0</v>
      </c>
      <c r="AP23">
        <f>HTM!AP24</f>
        <v>0</v>
      </c>
      <c r="AQ23">
        <f>HTM!AQ24</f>
        <v>0</v>
      </c>
      <c r="AR23">
        <f>HTM!AR24</f>
        <v>0</v>
      </c>
      <c r="AS23">
        <f>HTM!AS24</f>
        <v>0</v>
      </c>
      <c r="AT23">
        <f>HTM!AT24</f>
        <v>0</v>
      </c>
    </row>
    <row r="24" spans="1:46" x14ac:dyDescent="0.25">
      <c r="A24">
        <f>HTM!A25</f>
        <v>0</v>
      </c>
      <c r="B24">
        <f>HTM!B25</f>
        <v>0</v>
      </c>
      <c r="C24">
        <f>HTM!C25</f>
        <v>0</v>
      </c>
      <c r="D24">
        <f>HTM!D25</f>
        <v>0</v>
      </c>
      <c r="E24">
        <f>HTM!E25</f>
        <v>0</v>
      </c>
      <c r="F24">
        <f>HTM!F25</f>
        <v>0</v>
      </c>
      <c r="G24">
        <f>HTM!G25</f>
        <v>0</v>
      </c>
      <c r="H24">
        <f>HTM!H25</f>
        <v>0</v>
      </c>
      <c r="I24">
        <f>HTM!I25</f>
        <v>0</v>
      </c>
      <c r="J24">
        <f>HTM!J25</f>
        <v>0</v>
      </c>
      <c r="K24">
        <f>HTM!K25</f>
        <v>0</v>
      </c>
      <c r="L24">
        <f>HTM!L25</f>
        <v>0</v>
      </c>
      <c r="M24">
        <f>HTM!M25</f>
        <v>0</v>
      </c>
      <c r="N24">
        <f>HTM!N25</f>
        <v>0</v>
      </c>
      <c r="O24">
        <f>HTM!O25</f>
        <v>0</v>
      </c>
      <c r="P24">
        <f>HTM!P25</f>
        <v>0</v>
      </c>
      <c r="Q24">
        <f>HTM!Q25</f>
        <v>0</v>
      </c>
      <c r="R24">
        <f>HTM!R25</f>
        <v>0</v>
      </c>
      <c r="S24">
        <f>HTM!S25</f>
        <v>0</v>
      </c>
      <c r="T24">
        <f>HTM!T25</f>
        <v>0</v>
      </c>
      <c r="U24">
        <f>HTM!U25</f>
        <v>0</v>
      </c>
      <c r="V24">
        <f>HTM!V25</f>
        <v>0</v>
      </c>
      <c r="W24">
        <f>HTM!W25</f>
        <v>0</v>
      </c>
      <c r="X24">
        <f>HTM!X25</f>
        <v>0</v>
      </c>
      <c r="Y24">
        <f>HTM!Y25</f>
        <v>0</v>
      </c>
      <c r="Z24">
        <f>HTM!Z25</f>
        <v>0</v>
      </c>
      <c r="AA24">
        <f>HTM!AA25</f>
        <v>0</v>
      </c>
      <c r="AB24">
        <f>HTM!AB25</f>
        <v>0</v>
      </c>
      <c r="AC24">
        <f>HTM!AC25</f>
        <v>0</v>
      </c>
      <c r="AD24">
        <f>HTM!AD25</f>
        <v>0</v>
      </c>
      <c r="AE24">
        <f>HTM!AE25</f>
        <v>0</v>
      </c>
      <c r="AF24">
        <f>HTM!AF25</f>
        <v>0</v>
      </c>
      <c r="AG24">
        <f>HTM!AG25</f>
        <v>0</v>
      </c>
      <c r="AH24">
        <f>HTM!AH25</f>
        <v>0</v>
      </c>
      <c r="AI24">
        <f>HTM!AI25</f>
        <v>0</v>
      </c>
      <c r="AJ24">
        <f>HTM!AJ25</f>
        <v>0</v>
      </c>
      <c r="AK24">
        <f>HTM!AK25</f>
        <v>0</v>
      </c>
      <c r="AL24">
        <f>HTM!AL25</f>
        <v>0</v>
      </c>
      <c r="AM24">
        <f>HTM!AM25</f>
        <v>0</v>
      </c>
      <c r="AN24">
        <f>HTM!AN25</f>
        <v>0</v>
      </c>
      <c r="AO24">
        <f>HTM!AO25</f>
        <v>0</v>
      </c>
      <c r="AP24">
        <f>HTM!AP25</f>
        <v>0</v>
      </c>
      <c r="AQ24">
        <f>HTM!AQ25</f>
        <v>0</v>
      </c>
      <c r="AR24">
        <f>HTM!AR25</f>
        <v>0</v>
      </c>
      <c r="AS24">
        <f>HTM!AS25</f>
        <v>0</v>
      </c>
      <c r="AT24">
        <f>HTM!AT25</f>
        <v>0</v>
      </c>
    </row>
    <row r="25" spans="1:46" x14ac:dyDescent="0.25">
      <c r="A25" t="str">
        <f>HTM!A26</f>
        <v>1. Andmed seisuga 31.05.2025.</v>
      </c>
      <c r="B25">
        <f>HTM!B26</f>
        <v>0</v>
      </c>
      <c r="C25">
        <f>HTM!C26</f>
        <v>0</v>
      </c>
      <c r="D25">
        <f>HTM!D26</f>
        <v>0</v>
      </c>
      <c r="E25">
        <f>HTM!E26</f>
        <v>0</v>
      </c>
      <c r="F25">
        <f>HTM!F26</f>
        <v>0</v>
      </c>
      <c r="G25">
        <f>HTM!G26</f>
        <v>0</v>
      </c>
      <c r="H25">
        <f>HTM!H26</f>
        <v>0</v>
      </c>
      <c r="I25">
        <f>HTM!I26</f>
        <v>0</v>
      </c>
      <c r="J25">
        <f>HTM!J26</f>
        <v>0</v>
      </c>
      <c r="K25">
        <f>HTM!K26</f>
        <v>0</v>
      </c>
      <c r="L25">
        <f>HTM!L26</f>
        <v>0</v>
      </c>
      <c r="M25">
        <f>HTM!M26</f>
        <v>0</v>
      </c>
      <c r="N25">
        <f>HTM!N26</f>
        <v>0</v>
      </c>
      <c r="O25">
        <f>HTM!O26</f>
        <v>0</v>
      </c>
      <c r="P25">
        <f>HTM!P26</f>
        <v>0</v>
      </c>
      <c r="Q25">
        <f>HTM!Q26</f>
        <v>0</v>
      </c>
      <c r="R25">
        <f>HTM!R26</f>
        <v>0</v>
      </c>
      <c r="S25">
        <f>HTM!S26</f>
        <v>0</v>
      </c>
      <c r="T25">
        <f>HTM!T26</f>
        <v>0</v>
      </c>
      <c r="U25">
        <f>HTM!U26</f>
        <v>0</v>
      </c>
      <c r="V25">
        <f>HTM!V26</f>
        <v>0</v>
      </c>
      <c r="W25">
        <f>HTM!W26</f>
        <v>0</v>
      </c>
      <c r="X25">
        <f>HTM!X26</f>
        <v>0</v>
      </c>
      <c r="Y25">
        <f>HTM!Y26</f>
        <v>0</v>
      </c>
      <c r="Z25">
        <f>HTM!Z26</f>
        <v>0</v>
      </c>
      <c r="AA25">
        <f>HTM!AA26</f>
        <v>0</v>
      </c>
      <c r="AB25">
        <f>HTM!AB26</f>
        <v>0</v>
      </c>
      <c r="AC25">
        <f>HTM!AC26</f>
        <v>0</v>
      </c>
      <c r="AD25">
        <f>HTM!AD26</f>
        <v>0</v>
      </c>
      <c r="AE25">
        <f>HTM!AE26</f>
        <v>0</v>
      </c>
      <c r="AF25">
        <f>HTM!AF26</f>
        <v>0</v>
      </c>
      <c r="AG25">
        <f>HTM!AG26</f>
        <v>0</v>
      </c>
      <c r="AH25">
        <f>HTM!AH26</f>
        <v>0</v>
      </c>
      <c r="AI25">
        <f>HTM!AI26</f>
        <v>0</v>
      </c>
      <c r="AJ25">
        <f>HTM!AJ26</f>
        <v>0</v>
      </c>
      <c r="AK25">
        <f>HTM!AK26</f>
        <v>0</v>
      </c>
      <c r="AL25">
        <f>HTM!AL26</f>
        <v>0</v>
      </c>
      <c r="AM25">
        <f>HTM!AM26</f>
        <v>0</v>
      </c>
      <c r="AN25">
        <f>HTM!AN26</f>
        <v>0</v>
      </c>
      <c r="AO25">
        <f>HTM!AO26</f>
        <v>0</v>
      </c>
      <c r="AP25">
        <f>HTM!AP26</f>
        <v>0</v>
      </c>
      <c r="AQ25">
        <f>HTM!AQ26</f>
        <v>0</v>
      </c>
      <c r="AR25">
        <f>HTM!AR26</f>
        <v>0</v>
      </c>
      <c r="AS25">
        <f>HTM!AS26</f>
        <v>0</v>
      </c>
      <c r="AT25">
        <f>HTM!AT26</f>
        <v>0</v>
      </c>
    </row>
    <row r="26" spans="1:46" x14ac:dyDescent="0.25">
      <c r="A26" t="str">
        <f>HTM!A27</f>
        <v>2. Aruanne on koostatud SAP BO aruannete SF 47 Väljamaksete prognoosid ja SFSA 2021-2027 eelarve täitmine alusel.</v>
      </c>
      <c r="B26">
        <f>HTM!B27</f>
        <v>0</v>
      </c>
      <c r="C26">
        <f>HTM!C27</f>
        <v>0</v>
      </c>
      <c r="D26">
        <f>HTM!D27</f>
        <v>0</v>
      </c>
      <c r="E26">
        <f>HTM!E27</f>
        <v>0</v>
      </c>
      <c r="F26">
        <f>HTM!F27</f>
        <v>0</v>
      </c>
      <c r="G26">
        <f>HTM!G27</f>
        <v>0</v>
      </c>
      <c r="H26">
        <f>HTM!H27</f>
        <v>0</v>
      </c>
      <c r="I26">
        <f>HTM!I27</f>
        <v>0</v>
      </c>
      <c r="J26">
        <f>HTM!J27</f>
        <v>0</v>
      </c>
      <c r="K26">
        <f>HTM!K27</f>
        <v>0</v>
      </c>
      <c r="L26">
        <f>HTM!L27</f>
        <v>0</v>
      </c>
      <c r="M26">
        <f>HTM!M27</f>
        <v>0</v>
      </c>
      <c r="N26">
        <f>HTM!N27</f>
        <v>0</v>
      </c>
      <c r="O26">
        <f>HTM!O27</f>
        <v>0</v>
      </c>
      <c r="P26">
        <f>HTM!P27</f>
        <v>0</v>
      </c>
      <c r="Q26">
        <f>HTM!Q27</f>
        <v>0</v>
      </c>
      <c r="R26">
        <f>HTM!R27</f>
        <v>0</v>
      </c>
      <c r="S26">
        <f>HTM!S27</f>
        <v>0</v>
      </c>
      <c r="T26">
        <f>HTM!T27</f>
        <v>0</v>
      </c>
      <c r="U26">
        <f>HTM!U27</f>
        <v>0</v>
      </c>
      <c r="V26">
        <f>HTM!V27</f>
        <v>0</v>
      </c>
      <c r="W26">
        <f>HTM!W27</f>
        <v>0</v>
      </c>
      <c r="X26">
        <f>HTM!X27</f>
        <v>0</v>
      </c>
      <c r="Y26">
        <f>HTM!Y27</f>
        <v>0</v>
      </c>
      <c r="Z26">
        <f>HTM!Z27</f>
        <v>0</v>
      </c>
      <c r="AA26">
        <f>HTM!AA27</f>
        <v>0</v>
      </c>
      <c r="AB26">
        <f>HTM!AB27</f>
        <v>0</v>
      </c>
      <c r="AC26">
        <f>HTM!AC27</f>
        <v>0</v>
      </c>
      <c r="AD26">
        <f>HTM!AD27</f>
        <v>0</v>
      </c>
      <c r="AE26">
        <f>HTM!AE27</f>
        <v>0</v>
      </c>
      <c r="AF26">
        <f>HTM!AF27</f>
        <v>0</v>
      </c>
      <c r="AG26">
        <f>HTM!AG27</f>
        <v>0</v>
      </c>
      <c r="AH26">
        <f>HTM!AH27</f>
        <v>0</v>
      </c>
      <c r="AI26">
        <f>HTM!AI27</f>
        <v>0</v>
      </c>
      <c r="AJ26">
        <f>HTM!AJ27</f>
        <v>0</v>
      </c>
      <c r="AK26">
        <f>HTM!AK27</f>
        <v>0</v>
      </c>
      <c r="AL26">
        <f>HTM!AL27</f>
        <v>0</v>
      </c>
      <c r="AM26">
        <f>HTM!AM27</f>
        <v>0</v>
      </c>
      <c r="AN26">
        <f>HTM!AN27</f>
        <v>0</v>
      </c>
      <c r="AO26">
        <f>HTM!AO27</f>
        <v>0</v>
      </c>
      <c r="AP26">
        <f>HTM!AP27</f>
        <v>0</v>
      </c>
      <c r="AQ26">
        <f>HTM!AQ27</f>
        <v>0</v>
      </c>
      <c r="AR26">
        <f>HTM!AR27</f>
        <v>0</v>
      </c>
      <c r="AS26">
        <f>HTM!AS27</f>
        <v>0</v>
      </c>
      <c r="AT26">
        <f>HTM!AT27</f>
        <v>0</v>
      </c>
    </row>
    <row r="27" spans="1:46" x14ac:dyDescent="0.25">
      <c r="A27" t="str">
        <f>HTM!A28</f>
        <v>3. Kajastatakse EL toetuse summasid.</v>
      </c>
      <c r="B27">
        <f>HTM!B28</f>
        <v>0</v>
      </c>
      <c r="C27">
        <f>HTM!C28</f>
        <v>0</v>
      </c>
      <c r="D27">
        <f>HTM!D28</f>
        <v>0</v>
      </c>
      <c r="E27">
        <f>HTM!E28</f>
        <v>0</v>
      </c>
      <c r="F27">
        <f>HTM!F28</f>
        <v>0</v>
      </c>
      <c r="G27">
        <f>HTM!G28</f>
        <v>0</v>
      </c>
      <c r="H27">
        <f>HTM!H28</f>
        <v>0</v>
      </c>
      <c r="I27">
        <f>HTM!I28</f>
        <v>0</v>
      </c>
      <c r="J27">
        <f>HTM!J28</f>
        <v>0</v>
      </c>
      <c r="K27">
        <f>HTM!K28</f>
        <v>0</v>
      </c>
      <c r="L27">
        <f>HTM!L28</f>
        <v>0</v>
      </c>
      <c r="M27">
        <f>HTM!M28</f>
        <v>0</v>
      </c>
      <c r="N27">
        <f>HTM!N28</f>
        <v>0</v>
      </c>
      <c r="O27">
        <f>HTM!O28</f>
        <v>0</v>
      </c>
      <c r="P27">
        <f>HTM!P28</f>
        <v>0</v>
      </c>
      <c r="Q27">
        <f>HTM!Q28</f>
        <v>0</v>
      </c>
      <c r="R27">
        <f>HTM!R28</f>
        <v>0</v>
      </c>
      <c r="S27">
        <f>HTM!S28</f>
        <v>0</v>
      </c>
      <c r="T27">
        <f>HTM!T28</f>
        <v>0</v>
      </c>
      <c r="U27">
        <f>HTM!U28</f>
        <v>0</v>
      </c>
      <c r="V27">
        <f>HTM!V28</f>
        <v>0</v>
      </c>
      <c r="W27">
        <f>HTM!W28</f>
        <v>0</v>
      </c>
      <c r="X27">
        <f>HTM!X28</f>
        <v>0</v>
      </c>
      <c r="Y27">
        <f>HTM!Y28</f>
        <v>0</v>
      </c>
      <c r="Z27">
        <f>HTM!Z28</f>
        <v>0</v>
      </c>
      <c r="AA27">
        <f>HTM!AA28</f>
        <v>0</v>
      </c>
      <c r="AB27">
        <f>HTM!AB28</f>
        <v>0</v>
      </c>
      <c r="AC27">
        <f>HTM!AC28</f>
        <v>0</v>
      </c>
      <c r="AD27">
        <f>HTM!AD28</f>
        <v>0</v>
      </c>
      <c r="AE27">
        <f>HTM!AE28</f>
        <v>0</v>
      </c>
      <c r="AF27">
        <f>HTM!AF28</f>
        <v>0</v>
      </c>
      <c r="AG27">
        <f>HTM!AG28</f>
        <v>0</v>
      </c>
      <c r="AH27">
        <f>HTM!AH28</f>
        <v>0</v>
      </c>
      <c r="AI27">
        <f>HTM!AI28</f>
        <v>0</v>
      </c>
      <c r="AJ27">
        <f>HTM!AJ28</f>
        <v>0</v>
      </c>
      <c r="AK27">
        <f>HTM!AK28</f>
        <v>0</v>
      </c>
      <c r="AL27">
        <f>HTM!AL28</f>
        <v>0</v>
      </c>
      <c r="AM27">
        <f>HTM!AM28</f>
        <v>0</v>
      </c>
      <c r="AN27">
        <f>HTM!AN28</f>
        <v>0</v>
      </c>
      <c r="AO27">
        <f>HTM!AO28</f>
        <v>0</v>
      </c>
      <c r="AP27">
        <f>HTM!AP28</f>
        <v>0</v>
      </c>
      <c r="AQ27">
        <f>HTM!AQ28</f>
        <v>0</v>
      </c>
      <c r="AR27">
        <f>HTM!AR28</f>
        <v>0</v>
      </c>
      <c r="AS27">
        <f>HTM!AS28</f>
        <v>0</v>
      </c>
      <c r="AT27">
        <f>HTM!AT28</f>
        <v>0</v>
      </c>
    </row>
    <row r="28" spans="1:46" x14ac:dyDescent="0.25">
      <c r="A28" t="str">
        <f>HTM!A29</f>
        <v>4. Arvestatud on kõiki sisestatud prognoose sõltumata nende seisundist.</v>
      </c>
      <c r="B28">
        <f>HTM!B29</f>
        <v>0</v>
      </c>
      <c r="C28">
        <f>HTM!C29</f>
        <v>0</v>
      </c>
      <c r="D28">
        <f>HTM!D29</f>
        <v>0</v>
      </c>
      <c r="E28">
        <f>HTM!E29</f>
        <v>0</v>
      </c>
      <c r="F28">
        <f>HTM!F29</f>
        <v>0</v>
      </c>
      <c r="G28">
        <f>HTM!G29</f>
        <v>0</v>
      </c>
      <c r="H28">
        <f>HTM!H29</f>
        <v>0</v>
      </c>
      <c r="I28">
        <f>HTM!I29</f>
        <v>0</v>
      </c>
      <c r="J28">
        <f>HTM!J29</f>
        <v>0</v>
      </c>
      <c r="K28">
        <f>HTM!K29</f>
        <v>0</v>
      </c>
      <c r="L28">
        <f>HTM!L29</f>
        <v>0</v>
      </c>
      <c r="M28">
        <f>HTM!M29</f>
        <v>0</v>
      </c>
      <c r="N28">
        <f>HTM!N29</f>
        <v>0</v>
      </c>
      <c r="O28">
        <f>HTM!O29</f>
        <v>0</v>
      </c>
      <c r="P28">
        <f>HTM!P29</f>
        <v>0</v>
      </c>
      <c r="Q28">
        <f>HTM!Q29</f>
        <v>0</v>
      </c>
      <c r="R28">
        <f>HTM!R29</f>
        <v>0</v>
      </c>
      <c r="S28">
        <f>HTM!S29</f>
        <v>0</v>
      </c>
      <c r="T28">
        <f>HTM!T29</f>
        <v>0</v>
      </c>
      <c r="U28">
        <f>HTM!U29</f>
        <v>0</v>
      </c>
      <c r="V28">
        <f>HTM!V29</f>
        <v>0</v>
      </c>
      <c r="W28">
        <f>HTM!W29</f>
        <v>0</v>
      </c>
      <c r="X28">
        <f>HTM!X29</f>
        <v>0</v>
      </c>
      <c r="Y28">
        <f>HTM!Y29</f>
        <v>0</v>
      </c>
      <c r="Z28">
        <f>HTM!Z29</f>
        <v>0</v>
      </c>
      <c r="AA28">
        <f>HTM!AA29</f>
        <v>0</v>
      </c>
      <c r="AB28">
        <f>HTM!AB29</f>
        <v>0</v>
      </c>
      <c r="AC28">
        <f>HTM!AC29</f>
        <v>0</v>
      </c>
      <c r="AD28">
        <f>HTM!AD29</f>
        <v>0</v>
      </c>
      <c r="AE28">
        <f>HTM!AE29</f>
        <v>0</v>
      </c>
      <c r="AF28">
        <f>HTM!AF29</f>
        <v>0</v>
      </c>
      <c r="AG28">
        <f>HTM!AG29</f>
        <v>0</v>
      </c>
      <c r="AH28">
        <f>HTM!AH29</f>
        <v>0</v>
      </c>
      <c r="AI28">
        <f>HTM!AI29</f>
        <v>0</v>
      </c>
      <c r="AJ28">
        <f>HTM!AJ29</f>
        <v>0</v>
      </c>
      <c r="AK28">
        <f>HTM!AK29</f>
        <v>0</v>
      </c>
      <c r="AL28">
        <f>HTM!AL29</f>
        <v>0</v>
      </c>
      <c r="AM28">
        <f>HTM!AM29</f>
        <v>0</v>
      </c>
      <c r="AN28">
        <f>HTM!AN29</f>
        <v>0</v>
      </c>
      <c r="AO28">
        <f>HTM!AO29</f>
        <v>0</v>
      </c>
      <c r="AP28">
        <f>HTM!AP29</f>
        <v>0</v>
      </c>
      <c r="AQ28">
        <f>HTM!AQ29</f>
        <v>0</v>
      </c>
      <c r="AR28">
        <f>HTM!AR29</f>
        <v>0</v>
      </c>
      <c r="AS28">
        <f>HTM!AS29</f>
        <v>0</v>
      </c>
      <c r="AT28">
        <f>HTM!AT29</f>
        <v>0</v>
      </c>
    </row>
    <row r="29" spans="1:46" x14ac:dyDescent="0.25">
      <c r="A29" t="str">
        <f>HTM!A30</f>
        <v xml:space="preserve">5. SFOS prognoositud väljamakse aeg tabelis=SFOS prognoosimoodulisse sisestatud maksetaotluse kuu +1 kuu. </v>
      </c>
      <c r="B29">
        <f>HTM!B30</f>
        <v>0</v>
      </c>
      <c r="C29">
        <f>HTM!C30</f>
        <v>0</v>
      </c>
      <c r="D29">
        <f>HTM!D30</f>
        <v>0</v>
      </c>
      <c r="E29">
        <f>HTM!E30</f>
        <v>0</v>
      </c>
      <c r="F29">
        <f>HTM!F30</f>
        <v>0</v>
      </c>
      <c r="G29">
        <f>HTM!G30</f>
        <v>0</v>
      </c>
      <c r="H29">
        <f>HTM!H30</f>
        <v>0</v>
      </c>
      <c r="I29">
        <f>HTM!I30</f>
        <v>0</v>
      </c>
      <c r="J29">
        <f>HTM!J30</f>
        <v>0</v>
      </c>
      <c r="K29">
        <f>HTM!K30</f>
        <v>0</v>
      </c>
      <c r="L29">
        <f>HTM!L30</f>
        <v>0</v>
      </c>
      <c r="M29">
        <f>HTM!M30</f>
        <v>0</v>
      </c>
      <c r="N29">
        <f>HTM!N30</f>
        <v>0</v>
      </c>
      <c r="O29">
        <f>HTM!O30</f>
        <v>0</v>
      </c>
      <c r="P29">
        <f>HTM!P30</f>
        <v>0</v>
      </c>
      <c r="Q29">
        <f>HTM!Q30</f>
        <v>0</v>
      </c>
      <c r="R29">
        <f>HTM!R30</f>
        <v>0</v>
      </c>
      <c r="S29">
        <f>HTM!S30</f>
        <v>0</v>
      </c>
      <c r="T29">
        <f>HTM!T30</f>
        <v>0</v>
      </c>
      <c r="U29">
        <f>HTM!U30</f>
        <v>0</v>
      </c>
      <c r="V29">
        <f>HTM!V30</f>
        <v>0</v>
      </c>
      <c r="W29">
        <f>HTM!W30</f>
        <v>0</v>
      </c>
      <c r="X29">
        <f>HTM!X30</f>
        <v>0</v>
      </c>
      <c r="Y29">
        <f>HTM!Y30</f>
        <v>0</v>
      </c>
      <c r="Z29">
        <f>HTM!Z30</f>
        <v>0</v>
      </c>
      <c r="AA29">
        <f>HTM!AA30</f>
        <v>0</v>
      </c>
      <c r="AB29">
        <f>HTM!AB30</f>
        <v>0</v>
      </c>
      <c r="AC29">
        <f>HTM!AC30</f>
        <v>0</v>
      </c>
      <c r="AD29">
        <f>HTM!AD30</f>
        <v>0</v>
      </c>
      <c r="AE29">
        <f>HTM!AE30</f>
        <v>0</v>
      </c>
      <c r="AF29">
        <f>HTM!AF30</f>
        <v>0</v>
      </c>
      <c r="AG29">
        <f>HTM!AG30</f>
        <v>0</v>
      </c>
      <c r="AH29">
        <f>HTM!AH30</f>
        <v>0</v>
      </c>
      <c r="AI29">
        <f>HTM!AI30</f>
        <v>0</v>
      </c>
      <c r="AJ29">
        <f>HTM!AJ30</f>
        <v>0</v>
      </c>
      <c r="AK29">
        <f>HTM!AK30</f>
        <v>0</v>
      </c>
      <c r="AL29">
        <f>HTM!AL30</f>
        <v>0</v>
      </c>
      <c r="AM29">
        <f>HTM!AM30</f>
        <v>0</v>
      </c>
      <c r="AN29">
        <f>HTM!AN30</f>
        <v>0</v>
      </c>
      <c r="AO29">
        <f>HTM!AO30</f>
        <v>0</v>
      </c>
      <c r="AP29">
        <f>HTM!AP30</f>
        <v>0</v>
      </c>
      <c r="AQ29">
        <f>HTM!AQ30</f>
        <v>0</v>
      </c>
      <c r="AR29">
        <f>HTM!AR30</f>
        <v>0</v>
      </c>
      <c r="AS29">
        <f>HTM!AS30</f>
        <v>0</v>
      </c>
      <c r="AT29">
        <f>HTM!AT30</f>
        <v>0</v>
      </c>
    </row>
    <row r="30" spans="1:46" x14ac:dyDescent="0.25">
      <c r="A30" t="str">
        <f>HTM!A31</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30">
        <f>HTM!B31</f>
        <v>0</v>
      </c>
      <c r="C30">
        <f>HTM!C31</f>
        <v>0</v>
      </c>
      <c r="D30">
        <f>HTM!D31</f>
        <v>0</v>
      </c>
      <c r="E30">
        <f>HTM!E31</f>
        <v>0</v>
      </c>
      <c r="F30">
        <f>HTM!F31</f>
        <v>0</v>
      </c>
      <c r="G30">
        <f>HTM!G31</f>
        <v>0</v>
      </c>
      <c r="H30">
        <f>HTM!H31</f>
        <v>0</v>
      </c>
      <c r="I30">
        <f>HTM!I31</f>
        <v>0</v>
      </c>
      <c r="J30">
        <f>HTM!J31</f>
        <v>0</v>
      </c>
      <c r="K30">
        <f>HTM!K31</f>
        <v>0</v>
      </c>
      <c r="L30">
        <f>HTM!L31</f>
        <v>0</v>
      </c>
      <c r="M30">
        <f>HTM!M31</f>
        <v>0</v>
      </c>
      <c r="N30">
        <f>HTM!N31</f>
        <v>0</v>
      </c>
      <c r="O30">
        <f>HTM!O31</f>
        <v>0</v>
      </c>
      <c r="P30">
        <f>HTM!P31</f>
        <v>0</v>
      </c>
      <c r="Q30">
        <f>HTM!Q31</f>
        <v>0</v>
      </c>
      <c r="R30">
        <f>HTM!R31</f>
        <v>0</v>
      </c>
      <c r="S30">
        <f>HTM!S31</f>
        <v>0</v>
      </c>
      <c r="T30">
        <f>HTM!T31</f>
        <v>0</v>
      </c>
      <c r="U30">
        <f>HTM!U31</f>
        <v>0</v>
      </c>
      <c r="V30">
        <f>HTM!V31</f>
        <v>0</v>
      </c>
      <c r="W30">
        <f>HTM!W31</f>
        <v>0</v>
      </c>
      <c r="X30">
        <f>HTM!X31</f>
        <v>0</v>
      </c>
      <c r="Y30">
        <f>HTM!Y31</f>
        <v>0</v>
      </c>
      <c r="Z30">
        <f>HTM!Z31</f>
        <v>0</v>
      </c>
      <c r="AA30">
        <f>HTM!AA31</f>
        <v>0</v>
      </c>
      <c r="AB30">
        <f>HTM!AB31</f>
        <v>0</v>
      </c>
      <c r="AC30">
        <f>HTM!AC31</f>
        <v>0</v>
      </c>
      <c r="AD30">
        <f>HTM!AD31</f>
        <v>0</v>
      </c>
      <c r="AE30">
        <f>HTM!AE31</f>
        <v>0</v>
      </c>
      <c r="AF30">
        <f>HTM!AF31</f>
        <v>0</v>
      </c>
      <c r="AG30">
        <f>HTM!AG31</f>
        <v>0</v>
      </c>
      <c r="AH30">
        <f>HTM!AH31</f>
        <v>0</v>
      </c>
      <c r="AI30">
        <f>HTM!AI31</f>
        <v>0</v>
      </c>
      <c r="AJ30">
        <f>HTM!AJ31</f>
        <v>0</v>
      </c>
      <c r="AK30">
        <f>HTM!AK31</f>
        <v>0</v>
      </c>
      <c r="AL30">
        <f>HTM!AL31</f>
        <v>0</v>
      </c>
      <c r="AM30">
        <f>HTM!AM31</f>
        <v>0</v>
      </c>
      <c r="AN30">
        <f>HTM!AN31</f>
        <v>0</v>
      </c>
      <c r="AO30">
        <f>HTM!AO31</f>
        <v>0</v>
      </c>
      <c r="AP30">
        <f>HTM!AP31</f>
        <v>0</v>
      </c>
      <c r="AQ30">
        <f>HTM!AQ31</f>
        <v>0</v>
      </c>
      <c r="AR30">
        <f>HTM!AR31</f>
        <v>0</v>
      </c>
      <c r="AS30">
        <f>HTM!AS31</f>
        <v>0</v>
      </c>
      <c r="AT30">
        <f>HTM!AT31</f>
        <v>0</v>
      </c>
    </row>
    <row r="31" spans="1:46" x14ac:dyDescent="0.25">
      <c r="A31" t="str">
        <f>HTM!A32</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31">
        <f>HTM!B32</f>
        <v>0</v>
      </c>
      <c r="C31">
        <f>HTM!C32</f>
        <v>0</v>
      </c>
      <c r="D31">
        <f>HTM!D32</f>
        <v>0</v>
      </c>
      <c r="E31">
        <f>HTM!E32</f>
        <v>0</v>
      </c>
      <c r="F31">
        <f>HTM!F32</f>
        <v>0</v>
      </c>
      <c r="G31">
        <f>HTM!G32</f>
        <v>0</v>
      </c>
      <c r="H31">
        <f>HTM!H32</f>
        <v>0</v>
      </c>
      <c r="I31">
        <f>HTM!I32</f>
        <v>0</v>
      </c>
      <c r="J31">
        <f>HTM!J32</f>
        <v>0</v>
      </c>
      <c r="K31">
        <f>HTM!K32</f>
        <v>0</v>
      </c>
      <c r="L31">
        <f>HTM!L32</f>
        <v>0</v>
      </c>
      <c r="M31">
        <f>HTM!M32</f>
        <v>0</v>
      </c>
      <c r="N31">
        <f>HTM!N32</f>
        <v>0</v>
      </c>
      <c r="O31">
        <f>HTM!O32</f>
        <v>0</v>
      </c>
      <c r="P31">
        <f>HTM!P32</f>
        <v>0</v>
      </c>
      <c r="Q31">
        <f>HTM!Q32</f>
        <v>0</v>
      </c>
      <c r="R31">
        <f>HTM!R32</f>
        <v>0</v>
      </c>
      <c r="S31">
        <f>HTM!S32</f>
        <v>0</v>
      </c>
      <c r="T31">
        <f>HTM!T32</f>
        <v>0</v>
      </c>
      <c r="U31">
        <f>HTM!U32</f>
        <v>0</v>
      </c>
      <c r="V31">
        <f>HTM!V32</f>
        <v>0</v>
      </c>
      <c r="W31">
        <f>HTM!W32</f>
        <v>0</v>
      </c>
      <c r="X31">
        <f>HTM!X32</f>
        <v>0</v>
      </c>
      <c r="Y31">
        <f>HTM!Y32</f>
        <v>0</v>
      </c>
      <c r="Z31">
        <f>HTM!Z32</f>
        <v>0</v>
      </c>
      <c r="AA31">
        <f>HTM!AA32</f>
        <v>0</v>
      </c>
      <c r="AB31">
        <f>HTM!AB32</f>
        <v>0</v>
      </c>
      <c r="AC31">
        <f>HTM!AC32</f>
        <v>0</v>
      </c>
      <c r="AD31">
        <f>HTM!AD32</f>
        <v>0</v>
      </c>
      <c r="AE31">
        <f>HTM!AE32</f>
        <v>0</v>
      </c>
      <c r="AF31">
        <f>HTM!AF32</f>
        <v>0</v>
      </c>
      <c r="AG31">
        <f>HTM!AG32</f>
        <v>0</v>
      </c>
      <c r="AH31">
        <f>HTM!AH32</f>
        <v>0</v>
      </c>
      <c r="AI31">
        <f>HTM!AI32</f>
        <v>0</v>
      </c>
      <c r="AJ31">
        <f>HTM!AJ32</f>
        <v>0</v>
      </c>
      <c r="AK31">
        <f>HTM!AK32</f>
        <v>0</v>
      </c>
      <c r="AL31">
        <f>HTM!AL32</f>
        <v>0</v>
      </c>
      <c r="AM31">
        <f>HTM!AM32</f>
        <v>0</v>
      </c>
      <c r="AN31">
        <f>HTM!AN32</f>
        <v>0</v>
      </c>
      <c r="AO31">
        <f>HTM!AO32</f>
        <v>0</v>
      </c>
      <c r="AP31">
        <f>HTM!AP32</f>
        <v>0</v>
      </c>
      <c r="AQ31">
        <f>HTM!AQ32</f>
        <v>0</v>
      </c>
      <c r="AR31">
        <f>HTM!AR32</f>
        <v>0</v>
      </c>
      <c r="AS31">
        <f>HTM!AS32</f>
        <v>0</v>
      </c>
      <c r="AT31">
        <f>HTM!AT32</f>
        <v>0</v>
      </c>
    </row>
    <row r="32" spans="1:46" x14ac:dyDescent="0.25">
      <c r="A32" t="str">
        <f>HTM!A33</f>
        <v xml:space="preserve">8. Tabeli viimastes veergudes "Prognoosimata kohustused" ja "Prognoosimata väljamaksed" kuvatakse summasid, mis on tarvis tabelis prognoosida. Veergudes olevad väärtused vähenevad vastavalt Teie poolt sisestatavatele summadele. </v>
      </c>
      <c r="B32">
        <f>HTM!B33</f>
        <v>0</v>
      </c>
      <c r="C32">
        <f>HTM!C33</f>
        <v>0</v>
      </c>
      <c r="D32">
        <f>HTM!D33</f>
        <v>0</v>
      </c>
      <c r="E32">
        <f>HTM!E33</f>
        <v>0</v>
      </c>
      <c r="F32">
        <f>HTM!F33</f>
        <v>0</v>
      </c>
      <c r="G32">
        <f>HTM!G33</f>
        <v>0</v>
      </c>
      <c r="H32">
        <f>HTM!H33</f>
        <v>0</v>
      </c>
      <c r="I32">
        <f>HTM!I33</f>
        <v>0</v>
      </c>
      <c r="J32">
        <f>HTM!J33</f>
        <v>0</v>
      </c>
      <c r="K32">
        <f>HTM!K33</f>
        <v>0</v>
      </c>
      <c r="L32">
        <f>HTM!L33</f>
        <v>0</v>
      </c>
      <c r="M32">
        <f>HTM!M33</f>
        <v>0</v>
      </c>
      <c r="N32">
        <f>HTM!N33</f>
        <v>0</v>
      </c>
      <c r="O32">
        <f>HTM!O33</f>
        <v>0</v>
      </c>
      <c r="P32">
        <f>HTM!P33</f>
        <v>0</v>
      </c>
      <c r="Q32">
        <f>HTM!Q33</f>
        <v>0</v>
      </c>
      <c r="R32">
        <f>HTM!R33</f>
        <v>0</v>
      </c>
      <c r="S32">
        <f>HTM!S33</f>
        <v>0</v>
      </c>
      <c r="T32">
        <f>HTM!T33</f>
        <v>0</v>
      </c>
      <c r="U32">
        <f>HTM!U33</f>
        <v>0</v>
      </c>
      <c r="V32">
        <f>HTM!V33</f>
        <v>0</v>
      </c>
      <c r="W32">
        <f>HTM!W33</f>
        <v>0</v>
      </c>
      <c r="X32">
        <f>HTM!X33</f>
        <v>0</v>
      </c>
      <c r="Y32">
        <f>HTM!Y33</f>
        <v>0</v>
      </c>
      <c r="Z32">
        <f>HTM!Z33</f>
        <v>0</v>
      </c>
      <c r="AA32">
        <f>HTM!AA33</f>
        <v>0</v>
      </c>
      <c r="AB32">
        <f>HTM!AB33</f>
        <v>0</v>
      </c>
      <c r="AC32">
        <f>HTM!AC33</f>
        <v>0</v>
      </c>
      <c r="AD32">
        <f>HTM!AD33</f>
        <v>0</v>
      </c>
      <c r="AE32">
        <f>HTM!AE33</f>
        <v>0</v>
      </c>
      <c r="AF32">
        <f>HTM!AF33</f>
        <v>0</v>
      </c>
      <c r="AG32">
        <f>HTM!AG33</f>
        <v>0</v>
      </c>
      <c r="AH32">
        <f>HTM!AH33</f>
        <v>0</v>
      </c>
      <c r="AI32">
        <f>HTM!AI33</f>
        <v>0</v>
      </c>
      <c r="AJ32">
        <f>HTM!AJ33</f>
        <v>0</v>
      </c>
      <c r="AK32">
        <f>HTM!AK33</f>
        <v>0</v>
      </c>
      <c r="AL32">
        <f>HTM!AL33</f>
        <v>0</v>
      </c>
      <c r="AM32">
        <f>HTM!AM33</f>
        <v>0</v>
      </c>
      <c r="AN32">
        <f>HTM!AN33</f>
        <v>0</v>
      </c>
      <c r="AO32">
        <f>HTM!AO33</f>
        <v>0</v>
      </c>
      <c r="AP32">
        <f>HTM!AP33</f>
        <v>0</v>
      </c>
      <c r="AQ32">
        <f>HTM!AQ33</f>
        <v>0</v>
      </c>
      <c r="AR32">
        <f>HTM!AR33</f>
        <v>0</v>
      </c>
      <c r="AS32">
        <f>HTM!AS33</f>
        <v>0</v>
      </c>
      <c r="AT32">
        <f>HTM!AT33</f>
        <v>0</v>
      </c>
    </row>
    <row r="33" spans="1:46" x14ac:dyDescent="0.25">
      <c r="A33">
        <f>HTM!A34</f>
        <v>0</v>
      </c>
      <c r="B33">
        <f>HTM!B34</f>
        <v>0</v>
      </c>
      <c r="C33">
        <f>HTM!C34</f>
        <v>0</v>
      </c>
      <c r="D33">
        <f>HTM!D34</f>
        <v>0</v>
      </c>
      <c r="E33">
        <f>HTM!E34</f>
        <v>0</v>
      </c>
      <c r="F33">
        <f>HTM!F34</f>
        <v>0</v>
      </c>
      <c r="G33">
        <f>HTM!G34</f>
        <v>0</v>
      </c>
      <c r="H33">
        <f>HTM!H34</f>
        <v>0</v>
      </c>
      <c r="I33">
        <f>HTM!I34</f>
        <v>0</v>
      </c>
      <c r="J33">
        <f>HTM!J34</f>
        <v>0</v>
      </c>
      <c r="K33">
        <f>HTM!K34</f>
        <v>0</v>
      </c>
      <c r="L33">
        <f>HTM!L34</f>
        <v>0</v>
      </c>
      <c r="M33">
        <f>HTM!M34</f>
        <v>0</v>
      </c>
      <c r="N33">
        <f>HTM!N34</f>
        <v>0</v>
      </c>
      <c r="O33">
        <f>HTM!O34</f>
        <v>0</v>
      </c>
      <c r="P33">
        <f>HTM!P34</f>
        <v>0</v>
      </c>
      <c r="Q33">
        <f>HTM!Q34</f>
        <v>0</v>
      </c>
      <c r="R33">
        <f>HTM!R34</f>
        <v>0</v>
      </c>
      <c r="S33">
        <f>HTM!S34</f>
        <v>0</v>
      </c>
      <c r="T33">
        <f>HTM!T34</f>
        <v>0</v>
      </c>
      <c r="U33">
        <f>HTM!U34</f>
        <v>0</v>
      </c>
      <c r="V33">
        <f>HTM!V34</f>
        <v>0</v>
      </c>
      <c r="W33">
        <f>HTM!W34</f>
        <v>0</v>
      </c>
      <c r="X33">
        <f>HTM!X34</f>
        <v>0</v>
      </c>
      <c r="Y33">
        <f>HTM!Y34</f>
        <v>0</v>
      </c>
      <c r="Z33">
        <f>HTM!Z34</f>
        <v>0</v>
      </c>
      <c r="AA33">
        <f>HTM!AA34</f>
        <v>0</v>
      </c>
      <c r="AB33">
        <f>HTM!AB34</f>
        <v>0</v>
      </c>
      <c r="AC33">
        <f>HTM!AC34</f>
        <v>0</v>
      </c>
      <c r="AD33">
        <f>HTM!AD34</f>
        <v>0</v>
      </c>
      <c r="AE33">
        <f>HTM!AE34</f>
        <v>0</v>
      </c>
      <c r="AF33">
        <f>HTM!AF34</f>
        <v>0</v>
      </c>
      <c r="AG33">
        <f>HTM!AG34</f>
        <v>0</v>
      </c>
      <c r="AH33">
        <f>HTM!AH34</f>
        <v>0</v>
      </c>
      <c r="AI33">
        <f>HTM!AI34</f>
        <v>0</v>
      </c>
      <c r="AJ33">
        <f>HTM!AJ34</f>
        <v>0</v>
      </c>
      <c r="AK33">
        <f>HTM!AK34</f>
        <v>0</v>
      </c>
      <c r="AL33">
        <f>HTM!AL34</f>
        <v>0</v>
      </c>
      <c r="AM33">
        <f>HTM!AM34</f>
        <v>0</v>
      </c>
      <c r="AN33">
        <f>HTM!AN34</f>
        <v>0</v>
      </c>
      <c r="AO33">
        <f>HTM!AO34</f>
        <v>0</v>
      </c>
      <c r="AP33">
        <f>HTM!AP34</f>
        <v>0</v>
      </c>
      <c r="AQ33">
        <f>HTM!AQ34</f>
        <v>0</v>
      </c>
      <c r="AR33">
        <f>HTM!AR34</f>
        <v>0</v>
      </c>
      <c r="AS33">
        <f>HTM!AS34</f>
        <v>0</v>
      </c>
      <c r="AT33">
        <f>HTM!AT34</f>
        <v>0</v>
      </c>
    </row>
    <row r="34" spans="1:46" x14ac:dyDescent="0.25">
      <c r="A34">
        <f>HTM!A35</f>
        <v>0</v>
      </c>
      <c r="B34">
        <f>HTM!B35</f>
        <v>0</v>
      </c>
      <c r="C34">
        <f>HTM!C35</f>
        <v>0</v>
      </c>
      <c r="D34">
        <f>HTM!D35</f>
        <v>0</v>
      </c>
      <c r="E34">
        <f>HTM!E35</f>
        <v>0</v>
      </c>
      <c r="F34">
        <f>HTM!F35</f>
        <v>0</v>
      </c>
      <c r="G34">
        <f>HTM!G35</f>
        <v>0</v>
      </c>
      <c r="H34">
        <f>HTM!H35</f>
        <v>0</v>
      </c>
      <c r="I34">
        <f>HTM!I35</f>
        <v>0</v>
      </c>
      <c r="J34">
        <f>HTM!J35</f>
        <v>0</v>
      </c>
      <c r="K34">
        <f>HTM!K35</f>
        <v>0</v>
      </c>
      <c r="L34">
        <f>HTM!L35</f>
        <v>0</v>
      </c>
      <c r="M34">
        <f>HTM!M35</f>
        <v>0</v>
      </c>
      <c r="N34">
        <f>HTM!N35</f>
        <v>0</v>
      </c>
      <c r="O34">
        <f>HTM!O35</f>
        <v>0</v>
      </c>
      <c r="P34">
        <f>HTM!P35</f>
        <v>0</v>
      </c>
      <c r="Q34">
        <f>HTM!Q35</f>
        <v>0</v>
      </c>
      <c r="R34">
        <f>HTM!R35</f>
        <v>0</v>
      </c>
      <c r="S34">
        <f>HTM!S35</f>
        <v>0</v>
      </c>
      <c r="T34">
        <f>HTM!T35</f>
        <v>0</v>
      </c>
      <c r="U34">
        <f>HTM!U35</f>
        <v>0</v>
      </c>
      <c r="V34">
        <f>HTM!V35</f>
        <v>0</v>
      </c>
      <c r="W34">
        <f>HTM!W35</f>
        <v>0</v>
      </c>
      <c r="X34">
        <f>HTM!X35</f>
        <v>0</v>
      </c>
      <c r="Y34">
        <f>HTM!Y35</f>
        <v>0</v>
      </c>
      <c r="Z34">
        <f>HTM!Z35</f>
        <v>0</v>
      </c>
      <c r="AA34">
        <f>HTM!AA35</f>
        <v>0</v>
      </c>
      <c r="AB34">
        <f>HTM!AB35</f>
        <v>0</v>
      </c>
      <c r="AC34">
        <f>HTM!AC35</f>
        <v>0</v>
      </c>
      <c r="AD34">
        <f>HTM!AD35</f>
        <v>0</v>
      </c>
      <c r="AE34">
        <f>HTM!AE35</f>
        <v>0</v>
      </c>
      <c r="AF34">
        <f>HTM!AF35</f>
        <v>0</v>
      </c>
      <c r="AG34">
        <f>HTM!AG35</f>
        <v>0</v>
      </c>
      <c r="AH34">
        <f>HTM!AH35</f>
        <v>0</v>
      </c>
      <c r="AI34">
        <f>HTM!AI35</f>
        <v>0</v>
      </c>
      <c r="AJ34">
        <f>HTM!AJ35</f>
        <v>0</v>
      </c>
      <c r="AK34">
        <f>HTM!AK35</f>
        <v>0</v>
      </c>
      <c r="AL34">
        <f>HTM!AL35</f>
        <v>0</v>
      </c>
      <c r="AM34">
        <f>HTM!AM35</f>
        <v>0</v>
      </c>
      <c r="AN34">
        <f>HTM!AN35</f>
        <v>0</v>
      </c>
      <c r="AO34">
        <f>HTM!AO35</f>
        <v>0</v>
      </c>
      <c r="AP34">
        <f>HTM!AP35</f>
        <v>0</v>
      </c>
      <c r="AQ34">
        <f>HTM!AQ35</f>
        <v>0</v>
      </c>
      <c r="AR34">
        <f>HTM!AR35</f>
        <v>0</v>
      </c>
      <c r="AS34">
        <f>HTM!AS35</f>
        <v>0</v>
      </c>
      <c r="AT34">
        <f>HTM!AT35</f>
        <v>0</v>
      </c>
    </row>
    <row r="35" spans="1:46" x14ac:dyDescent="0.25">
      <c r="A35">
        <f>HTM!A36</f>
        <v>0</v>
      </c>
      <c r="B35">
        <f>HTM!B36</f>
        <v>0</v>
      </c>
      <c r="C35">
        <f>HTM!C36</f>
        <v>0</v>
      </c>
      <c r="D35">
        <f>HTM!D36</f>
        <v>0</v>
      </c>
      <c r="E35">
        <f>HTM!E36</f>
        <v>0</v>
      </c>
      <c r="F35">
        <f>HTM!F36</f>
        <v>0</v>
      </c>
      <c r="G35">
        <f>HTM!G36</f>
        <v>0</v>
      </c>
      <c r="H35">
        <f>HTM!H36</f>
        <v>0</v>
      </c>
      <c r="I35">
        <f>HTM!I36</f>
        <v>0</v>
      </c>
      <c r="J35">
        <f>HTM!J36</f>
        <v>0</v>
      </c>
      <c r="K35">
        <f>HTM!K36</f>
        <v>0</v>
      </c>
      <c r="L35">
        <f>HTM!L36</f>
        <v>0</v>
      </c>
      <c r="M35">
        <f>HTM!M36</f>
        <v>0</v>
      </c>
      <c r="N35">
        <f>HTM!N36</f>
        <v>0</v>
      </c>
      <c r="O35">
        <f>HTM!O36</f>
        <v>0</v>
      </c>
      <c r="P35">
        <f>HTM!P36</f>
        <v>0</v>
      </c>
      <c r="Q35">
        <f>HTM!Q36</f>
        <v>0</v>
      </c>
      <c r="R35">
        <f>HTM!R36</f>
        <v>0</v>
      </c>
      <c r="S35">
        <f>HTM!S36</f>
        <v>0</v>
      </c>
      <c r="T35">
        <f>HTM!T36</f>
        <v>0</v>
      </c>
      <c r="U35">
        <f>HTM!U36</f>
        <v>0</v>
      </c>
      <c r="V35">
        <f>HTM!V36</f>
        <v>0</v>
      </c>
      <c r="W35">
        <f>HTM!W36</f>
        <v>0</v>
      </c>
      <c r="X35">
        <f>HTM!X36</f>
        <v>0</v>
      </c>
      <c r="Y35">
        <f>HTM!Y36</f>
        <v>0</v>
      </c>
      <c r="Z35">
        <f>HTM!Z36</f>
        <v>0</v>
      </c>
      <c r="AA35">
        <f>HTM!AA36</f>
        <v>0</v>
      </c>
      <c r="AB35">
        <f>HTM!AB36</f>
        <v>0</v>
      </c>
      <c r="AC35">
        <f>HTM!AC36</f>
        <v>0</v>
      </c>
      <c r="AD35">
        <f>HTM!AD36</f>
        <v>0</v>
      </c>
      <c r="AE35">
        <f>HTM!AE36</f>
        <v>0</v>
      </c>
      <c r="AF35">
        <f>HTM!AF36</f>
        <v>0</v>
      </c>
      <c r="AG35">
        <f>HTM!AG36</f>
        <v>0</v>
      </c>
      <c r="AH35">
        <f>HTM!AH36</f>
        <v>0</v>
      </c>
      <c r="AI35">
        <f>HTM!AI36</f>
        <v>0</v>
      </c>
      <c r="AJ35">
        <f>HTM!AJ36</f>
        <v>0</v>
      </c>
      <c r="AK35">
        <f>HTM!AK36</f>
        <v>0</v>
      </c>
      <c r="AL35">
        <f>HTM!AL36</f>
        <v>0</v>
      </c>
      <c r="AM35">
        <f>HTM!AM36</f>
        <v>0</v>
      </c>
      <c r="AN35">
        <f>HTM!AN36</f>
        <v>0</v>
      </c>
      <c r="AO35">
        <f>HTM!AO36</f>
        <v>0</v>
      </c>
      <c r="AP35">
        <f>HTM!AP36</f>
        <v>0</v>
      </c>
      <c r="AQ35">
        <f>HTM!AQ36</f>
        <v>0</v>
      </c>
      <c r="AR35">
        <f>HTM!AR36</f>
        <v>0</v>
      </c>
      <c r="AS35">
        <f>HTM!AS36</f>
        <v>0</v>
      </c>
      <c r="AT35">
        <f>HTM!AT36</f>
        <v>0</v>
      </c>
    </row>
    <row r="36" spans="1:46" x14ac:dyDescent="0.25">
      <c r="A36">
        <f>HTM!A37</f>
        <v>0</v>
      </c>
      <c r="B36">
        <f>HTM!B37</f>
        <v>0</v>
      </c>
      <c r="C36">
        <f>HTM!C37</f>
        <v>0</v>
      </c>
      <c r="D36">
        <f>HTM!D37</f>
        <v>0</v>
      </c>
      <c r="E36">
        <f>HTM!E37</f>
        <v>0</v>
      </c>
      <c r="F36">
        <f>HTM!F37</f>
        <v>0</v>
      </c>
      <c r="G36">
        <f>HTM!G37</f>
        <v>0</v>
      </c>
      <c r="H36">
        <f>HTM!H37</f>
        <v>0</v>
      </c>
      <c r="I36">
        <f>HTM!I37</f>
        <v>0</v>
      </c>
      <c r="J36">
        <f>HTM!J37</f>
        <v>0</v>
      </c>
      <c r="K36">
        <f>HTM!K37</f>
        <v>0</v>
      </c>
      <c r="L36">
        <f>HTM!L37</f>
        <v>0</v>
      </c>
      <c r="M36">
        <f>HTM!M37</f>
        <v>0</v>
      </c>
      <c r="N36">
        <f>HTM!N37</f>
        <v>0</v>
      </c>
      <c r="O36">
        <f>HTM!O37</f>
        <v>0</v>
      </c>
      <c r="P36">
        <f>HTM!P37</f>
        <v>0</v>
      </c>
      <c r="Q36">
        <f>HTM!Q37</f>
        <v>0</v>
      </c>
      <c r="R36">
        <f>HTM!R37</f>
        <v>0</v>
      </c>
      <c r="S36">
        <f>HTM!S37</f>
        <v>0</v>
      </c>
      <c r="T36">
        <f>HTM!T37</f>
        <v>0</v>
      </c>
      <c r="U36">
        <f>HTM!U37</f>
        <v>0</v>
      </c>
      <c r="V36">
        <f>HTM!V37</f>
        <v>0</v>
      </c>
      <c r="W36">
        <f>HTM!W37</f>
        <v>0</v>
      </c>
      <c r="X36">
        <f>HTM!X37</f>
        <v>0</v>
      </c>
      <c r="Y36">
        <f>HTM!Y37</f>
        <v>0</v>
      </c>
      <c r="Z36">
        <f>HTM!Z37</f>
        <v>0</v>
      </c>
      <c r="AA36">
        <f>HTM!AA37</f>
        <v>0</v>
      </c>
      <c r="AB36">
        <f>HTM!AB37</f>
        <v>0</v>
      </c>
      <c r="AC36">
        <f>HTM!AC37</f>
        <v>0</v>
      </c>
      <c r="AD36">
        <f>HTM!AD37</f>
        <v>0</v>
      </c>
      <c r="AE36">
        <f>HTM!AE37</f>
        <v>0</v>
      </c>
      <c r="AF36">
        <f>HTM!AF37</f>
        <v>0</v>
      </c>
      <c r="AG36">
        <f>HTM!AG37</f>
        <v>0</v>
      </c>
      <c r="AH36">
        <f>HTM!AH37</f>
        <v>0</v>
      </c>
      <c r="AI36">
        <f>HTM!AI37</f>
        <v>0</v>
      </c>
      <c r="AJ36">
        <f>HTM!AJ37</f>
        <v>0</v>
      </c>
      <c r="AK36">
        <f>HTM!AK37</f>
        <v>0</v>
      </c>
      <c r="AL36">
        <f>HTM!AL37</f>
        <v>0</v>
      </c>
      <c r="AM36">
        <f>HTM!AM37</f>
        <v>0</v>
      </c>
      <c r="AN36">
        <f>HTM!AN37</f>
        <v>0</v>
      </c>
      <c r="AO36">
        <f>HTM!AO37</f>
        <v>0</v>
      </c>
      <c r="AP36">
        <f>HTM!AP37</f>
        <v>0</v>
      </c>
      <c r="AQ36">
        <f>HTM!AQ37</f>
        <v>0</v>
      </c>
      <c r="AR36">
        <f>HTM!AR37</f>
        <v>0</v>
      </c>
      <c r="AS36">
        <f>HTM!AS37</f>
        <v>0</v>
      </c>
      <c r="AT36">
        <f>HTM!AT37</f>
        <v>0</v>
      </c>
    </row>
    <row r="37" spans="1:46" x14ac:dyDescent="0.25">
      <c r="A37">
        <f>HTM!A38</f>
        <v>0</v>
      </c>
      <c r="B37">
        <f>HTM!B38</f>
        <v>0</v>
      </c>
      <c r="C37">
        <f>HTM!C38</f>
        <v>0</v>
      </c>
      <c r="D37">
        <f>HTM!D38</f>
        <v>0</v>
      </c>
      <c r="E37">
        <f>HTM!E38</f>
        <v>0</v>
      </c>
      <c r="F37">
        <f>HTM!F38</f>
        <v>0</v>
      </c>
      <c r="G37">
        <f>HTM!G38</f>
        <v>0</v>
      </c>
      <c r="H37">
        <f>HTM!H38</f>
        <v>0</v>
      </c>
      <c r="I37">
        <f>HTM!I38</f>
        <v>0</v>
      </c>
      <c r="J37">
        <f>HTM!J38</f>
        <v>0</v>
      </c>
      <c r="K37">
        <f>HTM!K38</f>
        <v>0</v>
      </c>
      <c r="L37">
        <f>HTM!L38</f>
        <v>0</v>
      </c>
      <c r="M37">
        <f>HTM!M38</f>
        <v>0</v>
      </c>
      <c r="N37">
        <f>HTM!N38</f>
        <v>0</v>
      </c>
      <c r="O37">
        <f>HTM!O38</f>
        <v>0</v>
      </c>
      <c r="P37">
        <f>HTM!P38</f>
        <v>0</v>
      </c>
      <c r="Q37">
        <f>HTM!Q38</f>
        <v>0</v>
      </c>
      <c r="R37">
        <f>HTM!R38</f>
        <v>0</v>
      </c>
      <c r="S37">
        <f>HTM!S38</f>
        <v>0</v>
      </c>
      <c r="T37">
        <f>HTM!T38</f>
        <v>0</v>
      </c>
      <c r="U37">
        <f>HTM!U38</f>
        <v>0</v>
      </c>
      <c r="V37">
        <f>HTM!V38</f>
        <v>0</v>
      </c>
      <c r="W37">
        <f>HTM!W38</f>
        <v>0</v>
      </c>
      <c r="X37">
        <f>HTM!X38</f>
        <v>0</v>
      </c>
      <c r="Y37">
        <f>HTM!Y38</f>
        <v>0</v>
      </c>
      <c r="Z37">
        <f>HTM!Z38</f>
        <v>0</v>
      </c>
      <c r="AA37">
        <f>HTM!AA38</f>
        <v>0</v>
      </c>
      <c r="AB37">
        <f>HTM!AB38</f>
        <v>0</v>
      </c>
      <c r="AC37">
        <f>HTM!AC38</f>
        <v>0</v>
      </c>
      <c r="AD37">
        <f>HTM!AD38</f>
        <v>0</v>
      </c>
      <c r="AE37">
        <f>HTM!AE38</f>
        <v>0</v>
      </c>
      <c r="AF37">
        <f>HTM!AF38</f>
        <v>0</v>
      </c>
      <c r="AG37">
        <f>HTM!AG38</f>
        <v>0</v>
      </c>
      <c r="AH37">
        <f>HTM!AH38</f>
        <v>0</v>
      </c>
      <c r="AI37">
        <f>HTM!AI38</f>
        <v>0</v>
      </c>
      <c r="AJ37">
        <f>HTM!AJ38</f>
        <v>0</v>
      </c>
      <c r="AK37">
        <f>HTM!AK38</f>
        <v>0</v>
      </c>
      <c r="AL37">
        <f>HTM!AL38</f>
        <v>0</v>
      </c>
      <c r="AM37">
        <f>HTM!AM38</f>
        <v>0</v>
      </c>
      <c r="AN37">
        <f>HTM!AN38</f>
        <v>0</v>
      </c>
      <c r="AO37">
        <f>HTM!AO38</f>
        <v>0</v>
      </c>
      <c r="AP37">
        <f>HTM!AP38</f>
        <v>0</v>
      </c>
      <c r="AQ37">
        <f>HTM!AQ38</f>
        <v>0</v>
      </c>
      <c r="AR37">
        <f>HTM!AR38</f>
        <v>0</v>
      </c>
      <c r="AS37">
        <f>HTM!AS38</f>
        <v>0</v>
      </c>
      <c r="AT37">
        <f>HTM!AT38</f>
        <v>0</v>
      </c>
    </row>
    <row r="38" spans="1:46" x14ac:dyDescent="0.25">
      <c r="A38">
        <f>HTM!A39</f>
        <v>0</v>
      </c>
      <c r="B38">
        <f>HTM!B39</f>
        <v>0</v>
      </c>
      <c r="C38">
        <f>HTM!C39</f>
        <v>0</v>
      </c>
      <c r="D38">
        <f>HTM!D39</f>
        <v>0</v>
      </c>
      <c r="E38">
        <f>HTM!E39</f>
        <v>0</v>
      </c>
      <c r="F38">
        <f>HTM!F39</f>
        <v>0</v>
      </c>
      <c r="G38">
        <f>HTM!G39</f>
        <v>0</v>
      </c>
      <c r="H38">
        <f>HTM!H39</f>
        <v>0</v>
      </c>
      <c r="I38">
        <f>HTM!I39</f>
        <v>0</v>
      </c>
      <c r="J38">
        <f>HTM!J39</f>
        <v>0</v>
      </c>
      <c r="K38">
        <f>HTM!K39</f>
        <v>0</v>
      </c>
      <c r="L38">
        <f>HTM!L39</f>
        <v>0</v>
      </c>
      <c r="M38">
        <f>HTM!M39</f>
        <v>0</v>
      </c>
      <c r="N38">
        <f>HTM!N39</f>
        <v>0</v>
      </c>
      <c r="O38">
        <f>HTM!O39</f>
        <v>0</v>
      </c>
      <c r="P38">
        <f>HTM!P39</f>
        <v>0</v>
      </c>
      <c r="Q38">
        <f>HTM!Q39</f>
        <v>0</v>
      </c>
      <c r="R38">
        <f>HTM!R39</f>
        <v>0</v>
      </c>
      <c r="S38">
        <f>HTM!S39</f>
        <v>0</v>
      </c>
      <c r="T38">
        <f>HTM!T39</f>
        <v>0</v>
      </c>
      <c r="U38">
        <f>HTM!U39</f>
        <v>0</v>
      </c>
      <c r="V38">
        <f>HTM!V39</f>
        <v>0</v>
      </c>
      <c r="W38">
        <f>HTM!W39</f>
        <v>0</v>
      </c>
      <c r="X38">
        <f>HTM!X39</f>
        <v>0</v>
      </c>
      <c r="Y38">
        <f>HTM!Y39</f>
        <v>0</v>
      </c>
      <c r="Z38">
        <f>HTM!Z39</f>
        <v>0</v>
      </c>
      <c r="AA38">
        <f>HTM!AA39</f>
        <v>0</v>
      </c>
      <c r="AB38">
        <f>HTM!AB39</f>
        <v>0</v>
      </c>
      <c r="AC38">
        <f>HTM!AC39</f>
        <v>0</v>
      </c>
      <c r="AD38">
        <f>HTM!AD39</f>
        <v>0</v>
      </c>
      <c r="AE38">
        <f>HTM!AE39</f>
        <v>0</v>
      </c>
      <c r="AF38">
        <f>HTM!AF39</f>
        <v>0</v>
      </c>
      <c r="AG38">
        <f>HTM!AG39</f>
        <v>0</v>
      </c>
      <c r="AH38">
        <f>HTM!AH39</f>
        <v>0</v>
      </c>
      <c r="AI38">
        <f>HTM!AI39</f>
        <v>0</v>
      </c>
      <c r="AJ38">
        <f>HTM!AJ39</f>
        <v>0</v>
      </c>
      <c r="AK38">
        <f>HTM!AK39</f>
        <v>0</v>
      </c>
      <c r="AL38">
        <f>HTM!AL39</f>
        <v>0</v>
      </c>
      <c r="AM38">
        <f>HTM!AM39</f>
        <v>0</v>
      </c>
      <c r="AN38">
        <f>HTM!AN39</f>
        <v>0</v>
      </c>
      <c r="AO38">
        <f>HTM!AO39</f>
        <v>0</v>
      </c>
      <c r="AP38">
        <f>HTM!AP39</f>
        <v>0</v>
      </c>
      <c r="AQ38">
        <f>HTM!AQ39</f>
        <v>0</v>
      </c>
      <c r="AR38">
        <f>HTM!AR39</f>
        <v>0</v>
      </c>
      <c r="AS38">
        <f>HTM!AS39</f>
        <v>0</v>
      </c>
      <c r="AT38">
        <f>HTM!AT39</f>
        <v>0</v>
      </c>
    </row>
    <row r="39" spans="1:46" x14ac:dyDescent="0.25">
      <c r="A39">
        <f>HTM!A40</f>
        <v>0</v>
      </c>
      <c r="B39">
        <f>HTM!B40</f>
        <v>0</v>
      </c>
      <c r="C39">
        <f>HTM!C40</f>
        <v>0</v>
      </c>
      <c r="D39">
        <f>HTM!D40</f>
        <v>0</v>
      </c>
      <c r="E39">
        <f>HTM!E40</f>
        <v>0</v>
      </c>
      <c r="F39">
        <f>HTM!F40</f>
        <v>0</v>
      </c>
      <c r="G39">
        <f>HTM!G40</f>
        <v>0</v>
      </c>
      <c r="H39">
        <f>HTM!H40</f>
        <v>0</v>
      </c>
      <c r="I39">
        <f>HTM!I40</f>
        <v>0</v>
      </c>
      <c r="J39">
        <f>HTM!J40</f>
        <v>0</v>
      </c>
      <c r="K39">
        <f>HTM!K40</f>
        <v>0</v>
      </c>
      <c r="L39">
        <f>HTM!L40</f>
        <v>0</v>
      </c>
      <c r="M39">
        <f>HTM!M40</f>
        <v>0</v>
      </c>
      <c r="N39">
        <f>HTM!N40</f>
        <v>0</v>
      </c>
      <c r="O39">
        <f>HTM!O40</f>
        <v>0</v>
      </c>
      <c r="P39">
        <f>HTM!P40</f>
        <v>0</v>
      </c>
      <c r="Q39">
        <f>HTM!Q40</f>
        <v>0</v>
      </c>
      <c r="R39">
        <f>HTM!R40</f>
        <v>0</v>
      </c>
      <c r="S39">
        <f>HTM!S40</f>
        <v>0</v>
      </c>
      <c r="T39">
        <f>HTM!T40</f>
        <v>0</v>
      </c>
      <c r="U39">
        <f>HTM!U40</f>
        <v>0</v>
      </c>
      <c r="V39">
        <f>HTM!V40</f>
        <v>0</v>
      </c>
      <c r="W39">
        <f>HTM!W40</f>
        <v>0</v>
      </c>
      <c r="X39">
        <f>HTM!X40</f>
        <v>0</v>
      </c>
      <c r="Y39">
        <f>HTM!Y40</f>
        <v>0</v>
      </c>
      <c r="Z39">
        <f>HTM!Z40</f>
        <v>0</v>
      </c>
      <c r="AA39">
        <f>HTM!AA40</f>
        <v>0</v>
      </c>
      <c r="AB39">
        <f>HTM!AB40</f>
        <v>0</v>
      </c>
      <c r="AC39">
        <f>HTM!AC40</f>
        <v>0</v>
      </c>
      <c r="AD39">
        <f>HTM!AD40</f>
        <v>0</v>
      </c>
      <c r="AE39">
        <f>HTM!AE40</f>
        <v>0</v>
      </c>
      <c r="AF39">
        <f>HTM!AF40</f>
        <v>0</v>
      </c>
      <c r="AG39">
        <f>HTM!AG40</f>
        <v>0</v>
      </c>
      <c r="AH39">
        <f>HTM!AH40</f>
        <v>0</v>
      </c>
      <c r="AI39">
        <f>HTM!AI40</f>
        <v>0</v>
      </c>
      <c r="AJ39">
        <f>HTM!AJ40</f>
        <v>0</v>
      </c>
      <c r="AK39">
        <f>HTM!AK40</f>
        <v>0</v>
      </c>
      <c r="AL39">
        <f>HTM!AL40</f>
        <v>0</v>
      </c>
      <c r="AM39">
        <f>HTM!AM40</f>
        <v>0</v>
      </c>
      <c r="AN39">
        <f>HTM!AN40</f>
        <v>0</v>
      </c>
      <c r="AO39">
        <f>HTM!AO40</f>
        <v>0</v>
      </c>
      <c r="AP39">
        <f>HTM!AP40</f>
        <v>0</v>
      </c>
      <c r="AQ39">
        <f>HTM!AQ40</f>
        <v>0</v>
      </c>
      <c r="AR39">
        <f>HTM!AR40</f>
        <v>0</v>
      </c>
      <c r="AS39">
        <f>HTM!AS40</f>
        <v>0</v>
      </c>
      <c r="AT39">
        <f>HTM!AT40</f>
        <v>0</v>
      </c>
    </row>
    <row r="40" spans="1:46" x14ac:dyDescent="0.25">
      <c r="A40">
        <f>HTM!A41</f>
        <v>0</v>
      </c>
      <c r="B40">
        <f>HTM!B41</f>
        <v>0</v>
      </c>
      <c r="C40">
        <f>HTM!C41</f>
        <v>0</v>
      </c>
      <c r="D40">
        <f>HTM!D41</f>
        <v>0</v>
      </c>
      <c r="E40">
        <f>HTM!E41</f>
        <v>0</v>
      </c>
      <c r="F40">
        <f>HTM!F41</f>
        <v>0</v>
      </c>
      <c r="G40">
        <f>HTM!G41</f>
        <v>0</v>
      </c>
      <c r="H40">
        <f>HTM!H41</f>
        <v>0</v>
      </c>
      <c r="I40">
        <f>HTM!I41</f>
        <v>0</v>
      </c>
      <c r="J40">
        <f>HTM!J41</f>
        <v>0</v>
      </c>
      <c r="K40">
        <f>HTM!K41</f>
        <v>0</v>
      </c>
      <c r="L40">
        <f>HTM!L41</f>
        <v>0</v>
      </c>
      <c r="M40">
        <f>HTM!M41</f>
        <v>0</v>
      </c>
      <c r="N40">
        <f>HTM!N41</f>
        <v>0</v>
      </c>
      <c r="O40">
        <f>HTM!O41</f>
        <v>0</v>
      </c>
      <c r="P40">
        <f>HTM!P41</f>
        <v>0</v>
      </c>
      <c r="Q40">
        <f>HTM!Q41</f>
        <v>0</v>
      </c>
      <c r="R40">
        <f>HTM!R41</f>
        <v>0</v>
      </c>
      <c r="S40">
        <f>HTM!S41</f>
        <v>0</v>
      </c>
      <c r="T40">
        <f>HTM!T41</f>
        <v>0</v>
      </c>
      <c r="U40">
        <f>HTM!U41</f>
        <v>0</v>
      </c>
      <c r="V40">
        <f>HTM!V41</f>
        <v>0</v>
      </c>
      <c r="W40">
        <f>HTM!W41</f>
        <v>0</v>
      </c>
      <c r="X40">
        <f>HTM!X41</f>
        <v>0</v>
      </c>
      <c r="Y40">
        <f>HTM!Y41</f>
        <v>0</v>
      </c>
      <c r="Z40">
        <f>HTM!Z41</f>
        <v>0</v>
      </c>
      <c r="AA40">
        <f>HTM!AA41</f>
        <v>0</v>
      </c>
      <c r="AB40">
        <f>HTM!AB41</f>
        <v>0</v>
      </c>
      <c r="AC40">
        <f>HTM!AC41</f>
        <v>0</v>
      </c>
      <c r="AD40">
        <f>HTM!AD41</f>
        <v>0</v>
      </c>
      <c r="AE40">
        <f>HTM!AE41</f>
        <v>0</v>
      </c>
      <c r="AF40">
        <f>HTM!AF41</f>
        <v>0</v>
      </c>
      <c r="AG40">
        <f>HTM!AG41</f>
        <v>0</v>
      </c>
      <c r="AH40">
        <f>HTM!AH41</f>
        <v>0</v>
      </c>
      <c r="AI40">
        <f>HTM!AI41</f>
        <v>0</v>
      </c>
      <c r="AJ40">
        <f>HTM!AJ41</f>
        <v>0</v>
      </c>
      <c r="AK40">
        <f>HTM!AK41</f>
        <v>0</v>
      </c>
      <c r="AL40">
        <f>HTM!AL41</f>
        <v>0</v>
      </c>
      <c r="AM40">
        <f>HTM!AM41</f>
        <v>0</v>
      </c>
      <c r="AN40">
        <f>HTM!AN41</f>
        <v>0</v>
      </c>
      <c r="AO40">
        <f>HTM!AO41</f>
        <v>0</v>
      </c>
      <c r="AP40">
        <f>HTM!AP41</f>
        <v>0</v>
      </c>
      <c r="AQ40">
        <f>HTM!AQ41</f>
        <v>0</v>
      </c>
      <c r="AR40">
        <f>HTM!AR41</f>
        <v>0</v>
      </c>
      <c r="AS40">
        <f>HTM!AS41</f>
        <v>0</v>
      </c>
      <c r="AT40">
        <f>HTM!AT41</f>
        <v>0</v>
      </c>
    </row>
    <row r="41" spans="1:46" x14ac:dyDescent="0.25">
      <c r="A41" t="str">
        <f>JDM!A4</f>
        <v>RTK</v>
      </c>
      <c r="B41" t="str">
        <f>JDM!B4</f>
        <v>JDM</v>
      </c>
      <c r="C41" t="str">
        <f>JDM!C4</f>
        <v>Infoühiskond</v>
      </c>
      <c r="D41" t="str">
        <f>JDM!D4</f>
        <v>ERDF</v>
      </c>
      <c r="E41" t="str">
        <f>JDM!E4</f>
        <v>Nutikam Eesti</v>
      </c>
      <c r="F41" t="str">
        <f>JDM!F4</f>
        <v>2021-2027.1.2</v>
      </c>
      <c r="G41" t="str">
        <f>JDM!G4</f>
        <v>(EK nr 1.2) Digitaliseerimisest kasu toomine</v>
      </c>
      <c r="H41" t="str">
        <f>JDM!H4</f>
        <v>Digiriik</v>
      </c>
      <c r="I41" t="str">
        <f>JDM!I4</f>
        <v>2021-2027.1.2.1</v>
      </c>
      <c r="J41">
        <f>JDM!J4</f>
        <v>122183111</v>
      </c>
      <c r="K41">
        <f>JDM!K4</f>
        <v>90022161</v>
      </c>
      <c r="L41">
        <f>JDM!L4</f>
        <v>0.73678072413788842</v>
      </c>
      <c r="M41">
        <f>JDM!M4</f>
        <v>10569822</v>
      </c>
      <c r="N41">
        <f>JDM!N4</f>
        <v>8.6508044471056228E-2</v>
      </c>
      <c r="O41">
        <f>JDM!O4</f>
        <v>1380759</v>
      </c>
      <c r="P41">
        <f>JDM!P4</f>
        <v>5000000</v>
      </c>
      <c r="Q41">
        <f>JDM!Q4</f>
        <v>0.77770291018371596</v>
      </c>
      <c r="R41">
        <f>JDM!R4</f>
        <v>13368849</v>
      </c>
      <c r="S41">
        <f>JDM!S4</f>
        <v>13368849</v>
      </c>
      <c r="T41">
        <f>JDM!T4</f>
        <v>0.19592454967037137</v>
      </c>
      <c r="U41">
        <f>JDM!U4</f>
        <v>27155000</v>
      </c>
      <c r="V41">
        <f>JDM!V4</f>
        <v>0.99995130259860543</v>
      </c>
      <c r="W41">
        <f>JDM!W4</f>
        <v>10000000</v>
      </c>
      <c r="X41">
        <f>JDM!X4</f>
        <v>0.2777689217620265</v>
      </c>
      <c r="Y41">
        <f>JDM!Y4</f>
        <v>0</v>
      </c>
      <c r="Z41">
        <f>JDM!Z4</f>
        <v>0.99995130259860543</v>
      </c>
      <c r="AA41">
        <f>JDM!AA4</f>
        <v>15000000</v>
      </c>
      <c r="AB41">
        <f>JDM!AB4</f>
        <v>0.40053547989950916</v>
      </c>
      <c r="AC41">
        <f>JDM!AC4</f>
        <v>0</v>
      </c>
      <c r="AD41">
        <f>JDM!AD4</f>
        <v>0.99995130259860543</v>
      </c>
      <c r="AE41">
        <f>JDM!AE4</f>
        <v>25000000</v>
      </c>
      <c r="AF41">
        <f>JDM!AF4</f>
        <v>0.60514641012864701</v>
      </c>
      <c r="AG41">
        <f>JDM!AG4</f>
        <v>0</v>
      </c>
      <c r="AH41">
        <f>JDM!AH4</f>
        <v>0.99995130259860543</v>
      </c>
      <c r="AI41">
        <f>JDM!AI4</f>
        <v>30000000</v>
      </c>
      <c r="AJ41">
        <f>JDM!AJ4</f>
        <v>0.85067952640361233</v>
      </c>
      <c r="AK41">
        <f>JDM!AK4</f>
        <v>0</v>
      </c>
      <c r="AL41">
        <f>JDM!AL4</f>
        <v>0.99995130259860543</v>
      </c>
      <c r="AM41">
        <f>JDM!AM4</f>
        <v>14250000</v>
      </c>
      <c r="AN41">
        <f>JDM!AN4</f>
        <v>0.96730775663422086</v>
      </c>
      <c r="AO41">
        <f>JDM!AO4</f>
        <v>4000000</v>
      </c>
      <c r="AP41">
        <f>JDM!AP4</f>
        <v>1.000045505470883</v>
      </c>
      <c r="AQ41">
        <f>JDM!AQ4</f>
        <v>5950</v>
      </c>
      <c r="AR41">
        <f>JDM!AR4</f>
        <v>-5560</v>
      </c>
      <c r="AS41" t="str">
        <f>JDM!AS4</f>
        <v xml:space="preserve">TATid allkirjastati 2023. aastal ja nende tegevustega alustati pigem 2024. aastal. 
Käesolevat meedet ei ole kunagi kavandatud nii, et kogu raha oleks kohe perioodi alguses välja jagatuda ja raha paari aastaga kasutatud. Oleme arvestanud, et vahendeid peab jaguma kogu SF perioodiks.
Otsuseid tehakse valdkondlikes digipöörets (VDP) pooleteise aasta kaupa ja riigiülestes kesksetes teenustes (RÜKT) ühe aasta kaupa. VDP viimased otsused on plaanis teha hiljemalt 2026. aastal. Enamus raha suunatakse turule läbi riigihangete, mis tähendab, et otsuste ja lepingute vahele võib jääda kuid, kui mitte aasta. Lisaks väljamaksed võivad tulla alles tegevuste lõppedes. 
RÜKT otsuseid plaanime teha peaaegu perioodi lõpuni. Sarnaselt VDP-ga läheb enaamus vahendeid turule riigihangetega. Lisaks on mingi osa rahast tööjõukulud, siis nende väljamaksed kestavad kuni perioodi lõpuni. </v>
      </c>
      <c r="AT41">
        <f>JDM!AT4</f>
        <v>0</v>
      </c>
    </row>
    <row r="42" spans="1:46" x14ac:dyDescent="0.25">
      <c r="A42" t="str">
        <f>JDM!A5</f>
        <v>RTK</v>
      </c>
      <c r="B42" t="str">
        <f>JDM!B5</f>
        <v>JDM</v>
      </c>
      <c r="C42" t="str">
        <f>JDM!C5</f>
        <v>Infoühiskond</v>
      </c>
      <c r="D42" t="str">
        <f>JDM!D5</f>
        <v>ERDF</v>
      </c>
      <c r="E42" t="str">
        <f>JDM!E5</f>
        <v>Nutikam Eesti</v>
      </c>
      <c r="F42" t="str">
        <f>JDM!F5</f>
        <v>2021-2027.1.5</v>
      </c>
      <c r="G42" t="str">
        <f>JDM!G5</f>
        <v>(EK nr 1.5) Digitaalse ühenduvuse suurendamine</v>
      </c>
      <c r="H42" t="str">
        <f>JDM!H5</f>
        <v>Väga suure läbilaskevõimega juurdepääsuvõrgu ehitamine</v>
      </c>
      <c r="I42" t="str">
        <f>JDM!I5</f>
        <v>2021-2027.1.5.11</v>
      </c>
      <c r="J42">
        <f>JDM!J5</f>
        <v>45000000</v>
      </c>
      <c r="K42">
        <f>JDM!K5</f>
        <v>0</v>
      </c>
      <c r="L42">
        <f>JDM!L5</f>
        <v>0</v>
      </c>
      <c r="M42">
        <f>JDM!M5</f>
        <v>0</v>
      </c>
      <c r="N42">
        <f>JDM!N5</f>
        <v>0</v>
      </c>
      <c r="O42">
        <f>JDM!O5</f>
        <v>0</v>
      </c>
      <c r="P42">
        <f>JDM!P5</f>
        <v>45000000</v>
      </c>
      <c r="Q42">
        <f>JDM!Q5</f>
        <v>1</v>
      </c>
      <c r="R42">
        <f>JDM!R5</f>
        <v>0</v>
      </c>
      <c r="S42">
        <f>JDM!S5</f>
        <v>0</v>
      </c>
      <c r="T42">
        <f>JDM!T5</f>
        <v>0</v>
      </c>
      <c r="U42">
        <f>JDM!U5</f>
        <v>0</v>
      </c>
      <c r="V42">
        <f>JDM!V5</f>
        <v>1</v>
      </c>
      <c r="W42">
        <f>JDM!W5</f>
        <v>5000000</v>
      </c>
      <c r="X42">
        <f>JDM!X5</f>
        <v>0.1111111111111111</v>
      </c>
      <c r="Y42">
        <f>JDM!Y5</f>
        <v>0</v>
      </c>
      <c r="Z42">
        <f>JDM!Z5</f>
        <v>1</v>
      </c>
      <c r="AA42">
        <f>JDM!AA5</f>
        <v>1750000</v>
      </c>
      <c r="AB42">
        <f>JDM!AB5</f>
        <v>0.15</v>
      </c>
      <c r="AC42">
        <f>JDM!AC5</f>
        <v>0</v>
      </c>
      <c r="AD42">
        <f>JDM!AD5</f>
        <v>1</v>
      </c>
      <c r="AE42">
        <f>JDM!AE5</f>
        <v>0</v>
      </c>
      <c r="AF42">
        <f>JDM!AF5</f>
        <v>0.15</v>
      </c>
      <c r="AG42">
        <f>JDM!AG5</f>
        <v>0</v>
      </c>
      <c r="AH42">
        <f>JDM!AH5</f>
        <v>1</v>
      </c>
      <c r="AI42">
        <f>JDM!AI5</f>
        <v>11250000</v>
      </c>
      <c r="AJ42">
        <f>JDM!AJ5</f>
        <v>0.4</v>
      </c>
      <c r="AK42">
        <f>JDM!AK5</f>
        <v>0</v>
      </c>
      <c r="AL42">
        <f>JDM!AL5</f>
        <v>1</v>
      </c>
      <c r="AM42">
        <f>JDM!AM5</f>
        <v>13500000</v>
      </c>
      <c r="AN42">
        <f>JDM!AN5</f>
        <v>0.7</v>
      </c>
      <c r="AO42">
        <f>JDM!AO5</f>
        <v>13500000</v>
      </c>
      <c r="AP42">
        <f>JDM!AP5</f>
        <v>1</v>
      </c>
      <c r="AQ42">
        <f>JDM!AQ5</f>
        <v>0</v>
      </c>
      <c r="AR42">
        <f>JDM!AR5</f>
        <v>0</v>
      </c>
      <c r="AS42" t="str">
        <f>JDM!AS5</f>
        <v xml:space="preserve">Maksete prognoos lähtub FNLC väljamaksete graafikust (RÜ antud), arvestades ka võimalikku RÜ väljamakse aega. FNLC projekti loetakse lähiajal rahastatuks, seega  saab kogu meede 1.5.11 kohustustega kaetuks. 
</v>
      </c>
      <c r="AT42">
        <f>JDM!AT5</f>
        <v>0</v>
      </c>
    </row>
    <row r="43" spans="1:46" x14ac:dyDescent="0.25">
      <c r="A43" t="str">
        <f>JDM!A6</f>
        <v>RTK</v>
      </c>
      <c r="B43" t="str">
        <f>JDM!B6</f>
        <v>JDM</v>
      </c>
      <c r="C43" t="str">
        <f>JDM!C6</f>
        <v>Infoühiskond</v>
      </c>
      <c r="D43" t="str">
        <f>JDM!D6</f>
        <v>ERDF</v>
      </c>
      <c r="E43" t="str">
        <f>JDM!E6</f>
        <v>Nutikam Eesti</v>
      </c>
      <c r="F43" t="str">
        <f>JDM!F6</f>
        <v>2021-2027.1.5</v>
      </c>
      <c r="G43" t="str">
        <f>JDM!G6</f>
        <v>(EK nr 1.5) Digitaalse ühenduvuse suurendamine</v>
      </c>
      <c r="H43" t="str">
        <f>JDM!H6</f>
        <v>5G arendamise toetamine</v>
      </c>
      <c r="I43" t="str">
        <f>JDM!I6</f>
        <v>2021-2027.1.5.12</v>
      </c>
      <c r="J43">
        <f>JDM!J6</f>
        <v>18720000</v>
      </c>
      <c r="K43">
        <f>JDM!K6</f>
        <v>0</v>
      </c>
      <c r="L43">
        <f>JDM!L6</f>
        <v>0</v>
      </c>
      <c r="M43">
        <f>JDM!M6</f>
        <v>0</v>
      </c>
      <c r="N43">
        <f>JDM!N6</f>
        <v>0</v>
      </c>
      <c r="O43">
        <f>JDM!O6</f>
        <v>0</v>
      </c>
      <c r="P43">
        <f>JDM!P6</f>
        <v>0</v>
      </c>
      <c r="Q43">
        <f>JDM!Q6</f>
        <v>0</v>
      </c>
      <c r="R43">
        <f>JDM!R6</f>
        <v>0</v>
      </c>
      <c r="S43">
        <f>JDM!S6</f>
        <v>0</v>
      </c>
      <c r="T43">
        <f>JDM!T6</f>
        <v>0</v>
      </c>
      <c r="U43">
        <f>JDM!U6</f>
        <v>0</v>
      </c>
      <c r="V43">
        <f>JDM!V6</f>
        <v>0</v>
      </c>
      <c r="W43">
        <f>JDM!W6</f>
        <v>0</v>
      </c>
      <c r="X43">
        <f>JDM!X6</f>
        <v>0</v>
      </c>
      <c r="Y43">
        <f>JDM!Y6</f>
        <v>6720000</v>
      </c>
      <c r="Z43">
        <f>JDM!Z6</f>
        <v>0.35897435897435898</v>
      </c>
      <c r="AA43">
        <f>JDM!AA6</f>
        <v>6720000</v>
      </c>
      <c r="AB43">
        <f>JDM!AB6</f>
        <v>0.35897435897435898</v>
      </c>
      <c r="AC43">
        <f>JDM!AC6</f>
        <v>4000000</v>
      </c>
      <c r="AD43">
        <f>JDM!AD6</f>
        <v>0.57264957264957261</v>
      </c>
      <c r="AE43">
        <f>JDM!AE6</f>
        <v>4000000</v>
      </c>
      <c r="AF43">
        <f>JDM!AF6</f>
        <v>0.57264957264957261</v>
      </c>
      <c r="AG43">
        <f>JDM!AG6</f>
        <v>4000000</v>
      </c>
      <c r="AH43">
        <f>JDM!AH6</f>
        <v>0.78632478632478631</v>
      </c>
      <c r="AI43">
        <f>JDM!AI6</f>
        <v>4000000</v>
      </c>
      <c r="AJ43">
        <f>JDM!AJ6</f>
        <v>0.78632478632478631</v>
      </c>
      <c r="AK43">
        <f>JDM!AK6</f>
        <v>4000000</v>
      </c>
      <c r="AL43">
        <f>JDM!AL6</f>
        <v>1</v>
      </c>
      <c r="AM43">
        <f>JDM!AM6</f>
        <v>4000000</v>
      </c>
      <c r="AN43">
        <f>JDM!AN6</f>
        <v>1</v>
      </c>
      <c r="AO43">
        <f>JDM!AO6</f>
        <v>0</v>
      </c>
      <c r="AP43">
        <f>JDM!AP6</f>
        <v>1</v>
      </c>
      <c r="AQ43">
        <f>JDM!AQ6</f>
        <v>0</v>
      </c>
      <c r="AR43">
        <f>JDM!AR6</f>
        <v>0</v>
      </c>
      <c r="AS43" t="str">
        <f>JDM!AS6</f>
        <v xml:space="preserve">
</v>
      </c>
      <c r="AT43">
        <f>JDM!AT6</f>
        <v>0</v>
      </c>
    </row>
    <row r="44" spans="1:46" x14ac:dyDescent="0.25">
      <c r="A44" t="str">
        <f>JDM!A7</f>
        <v>RTK</v>
      </c>
      <c r="B44" t="str">
        <f>JDM!B7</f>
        <v>JDM</v>
      </c>
      <c r="C44" t="str">
        <f>JDM!C7</f>
        <v>Usaldusväärne ja tulemuslik õigusruum</v>
      </c>
      <c r="D44" t="str">
        <f>JDM!D7</f>
        <v>ESF</v>
      </c>
      <c r="E44" t="str">
        <f>JDM!E7</f>
        <v>Sotsiaalsem Eesti</v>
      </c>
      <c r="F44" t="str">
        <f>JDM!F7</f>
        <v>2021-2027.4.7</v>
      </c>
      <c r="G44" t="str">
        <f>JDM!G7</f>
        <v>(EK nr 4.8) Soodustada aktiivset kaasamist, parandada konkurentsivõimet</v>
      </c>
      <c r="H44" t="str">
        <f>JDM!H7</f>
        <v>Kriminaalpoliitika kujundamine ja elluviimine, sh ennetus</v>
      </c>
      <c r="I44" t="str">
        <f>JDM!I7</f>
        <v>2021-2027.4.7.4</v>
      </c>
      <c r="J44">
        <f>JDM!J7</f>
        <v>6658729</v>
      </c>
      <c r="K44">
        <f>JDM!K7</f>
        <v>6658729</v>
      </c>
      <c r="L44">
        <f>JDM!L7</f>
        <v>1</v>
      </c>
      <c r="M44">
        <f>JDM!M7</f>
        <v>637139</v>
      </c>
      <c r="N44">
        <f>JDM!N7</f>
        <v>9.5684777079830099E-2</v>
      </c>
      <c r="O44">
        <f>JDM!O7</f>
        <v>0</v>
      </c>
      <c r="P44">
        <f>JDM!P7</f>
        <v>0</v>
      </c>
      <c r="Q44">
        <f>JDM!Q7</f>
        <v>1</v>
      </c>
      <c r="R44">
        <f>JDM!R7</f>
        <v>476902</v>
      </c>
      <c r="S44">
        <f>JDM!S7</f>
        <v>329902</v>
      </c>
      <c r="T44">
        <f>JDM!T7</f>
        <v>0.14522906698860999</v>
      </c>
      <c r="U44">
        <f>JDM!U7</f>
        <v>0</v>
      </c>
      <c r="V44">
        <f>JDM!V7</f>
        <v>1</v>
      </c>
      <c r="W44">
        <f>JDM!W7</f>
        <v>680092</v>
      </c>
      <c r="X44">
        <f>JDM!X7</f>
        <v>0.2473644745115772</v>
      </c>
      <c r="Y44">
        <f>JDM!Y7</f>
        <v>0</v>
      </c>
      <c r="Z44">
        <f>JDM!Z7</f>
        <v>1</v>
      </c>
      <c r="AA44">
        <f>JDM!AA7</f>
        <v>680092</v>
      </c>
      <c r="AB44">
        <f>JDM!AB7</f>
        <v>0.34949988203454441</v>
      </c>
      <c r="AC44">
        <f>JDM!AC7</f>
        <v>0</v>
      </c>
      <c r="AD44">
        <f>JDM!AD7</f>
        <v>1</v>
      </c>
      <c r="AE44">
        <f>JDM!AE7</f>
        <v>1314111</v>
      </c>
      <c r="AF44">
        <f>JDM!AF7</f>
        <v>0.54685150874889188</v>
      </c>
      <c r="AG44">
        <f>JDM!AG7</f>
        <v>0</v>
      </c>
      <c r="AH44">
        <f>JDM!AH7</f>
        <v>1</v>
      </c>
      <c r="AI44">
        <f>JDM!AI7</f>
        <v>1474962</v>
      </c>
      <c r="AJ44">
        <f>JDM!AJ7</f>
        <v>0.76835954729498679</v>
      </c>
      <c r="AK44">
        <f>JDM!AK7</f>
        <v>0</v>
      </c>
      <c r="AL44">
        <f>JDM!AL7</f>
        <v>1</v>
      </c>
      <c r="AM44">
        <f>JDM!AM7</f>
        <v>1027357</v>
      </c>
      <c r="AN44">
        <f>JDM!AN7</f>
        <v>0.92264679941171956</v>
      </c>
      <c r="AO44">
        <f>JDM!AO7</f>
        <v>515074</v>
      </c>
      <c r="AP44">
        <f>JDM!AP7</f>
        <v>1</v>
      </c>
      <c r="AQ44">
        <f>JDM!AQ7</f>
        <v>0</v>
      </c>
      <c r="AR44">
        <f>JDM!AR7</f>
        <v>0</v>
      </c>
      <c r="AS44" t="str">
        <f>JDM!AS7</f>
        <v xml:space="preserve">Juuni kuni detsember 2025 prognoosi puhul plaanib elluviija tegevuskava eelarve prognoosi ja maksete prognoosi muudatuse esitada sügisel. Selle järgi on praegu ka prognoos tabelis tehtud (ilmselt numbrid veel täpsustuvad, kuid partnerid on kinnitanud, et viivad planeeritud tegevused ellu planeeritud mahus). </v>
      </c>
      <c r="AT44">
        <f>JDM!AT7</f>
        <v>0</v>
      </c>
    </row>
    <row r="45" spans="1:46" x14ac:dyDescent="0.25">
      <c r="A45" t="str">
        <f>JDM!A8</f>
        <v>RTK</v>
      </c>
      <c r="B45" t="str">
        <f>JDM!B8</f>
        <v>JDM</v>
      </c>
      <c r="C45" t="str">
        <f>JDM!C8</f>
        <v>Usaldusväärne ja tulemuslik õigusruum</v>
      </c>
      <c r="D45" t="str">
        <f>JDM!D8</f>
        <v>ESF</v>
      </c>
      <c r="E45" t="str">
        <f>JDM!E8</f>
        <v>Sotsiaalsem Eesti</v>
      </c>
      <c r="F45" t="str">
        <f>JDM!F8</f>
        <v>2021-2027.4.7</v>
      </c>
      <c r="G45" t="str">
        <f>JDM!G8</f>
        <v>(EK nr 4.8) Soodustada aktiivset kaasamist, parandada konkurentsivõimet</v>
      </c>
      <c r="H45" t="str">
        <f>JDM!H8</f>
        <v>Karistuste täideviimise korraldamine</v>
      </c>
      <c r="I45" t="str">
        <f>JDM!I8</f>
        <v>2021-2027.4.7.8</v>
      </c>
      <c r="J45">
        <f>JDM!J8</f>
        <v>1186889</v>
      </c>
      <c r="K45">
        <f>JDM!K8</f>
        <v>1770000</v>
      </c>
      <c r="L45">
        <f>JDM!L8</f>
        <v>1.4912936256044163</v>
      </c>
      <c r="M45">
        <f>JDM!M8</f>
        <v>113369</v>
      </c>
      <c r="N45">
        <f>JDM!N8</f>
        <v>9.5517777989348629E-2</v>
      </c>
      <c r="O45">
        <f>JDM!O8</f>
        <v>0</v>
      </c>
      <c r="P45">
        <f>JDM!P8</f>
        <v>-583111</v>
      </c>
      <c r="Q45">
        <f>JDM!Q8</f>
        <v>1</v>
      </c>
      <c r="R45">
        <f>JDM!R8</f>
        <v>198794</v>
      </c>
      <c r="S45">
        <f>JDM!S8</f>
        <v>90200</v>
      </c>
      <c r="T45">
        <f>JDM!T8</f>
        <v>0.1715147751811669</v>
      </c>
      <c r="U45">
        <f>JDM!U8</f>
        <v>0</v>
      </c>
      <c r="V45">
        <f>JDM!V8</f>
        <v>1</v>
      </c>
      <c r="W45">
        <f>JDM!W8</f>
        <v>127986</v>
      </c>
      <c r="X45">
        <f>JDM!X8</f>
        <v>0.27934794239393912</v>
      </c>
      <c r="Y45">
        <f>JDM!Y8</f>
        <v>0</v>
      </c>
      <c r="Z45">
        <f>JDM!Z8</f>
        <v>1</v>
      </c>
      <c r="AA45">
        <f>JDM!AA8</f>
        <v>127986</v>
      </c>
      <c r="AB45">
        <f>JDM!AB8</f>
        <v>0.38718110960671132</v>
      </c>
      <c r="AC45">
        <f>JDM!AC8</f>
        <v>0</v>
      </c>
      <c r="AD45">
        <f>JDM!AD8</f>
        <v>1</v>
      </c>
      <c r="AE45">
        <f>JDM!AE8</f>
        <v>223473</v>
      </c>
      <c r="AF45">
        <f>JDM!AF8</f>
        <v>0.57546577649636987</v>
      </c>
      <c r="AG45">
        <f>JDM!AG8</f>
        <v>0</v>
      </c>
      <c r="AH45">
        <f>JDM!AH8</f>
        <v>1</v>
      </c>
      <c r="AI45">
        <f>JDM!AI8</f>
        <v>223444</v>
      </c>
      <c r="AJ45">
        <f>JDM!AJ8</f>
        <v>0.76372600976165417</v>
      </c>
      <c r="AK45">
        <f>JDM!AK8</f>
        <v>0</v>
      </c>
      <c r="AL45">
        <f>JDM!AL8</f>
        <v>1</v>
      </c>
      <c r="AM45">
        <f>JDM!AM8</f>
        <v>224149</v>
      </c>
      <c r="AN45">
        <f>JDM!AN8</f>
        <v>0.95258023286086568</v>
      </c>
      <c r="AO45">
        <f>JDM!AO8</f>
        <v>56282</v>
      </c>
      <c r="AP45">
        <f>JDM!AP8</f>
        <v>1</v>
      </c>
      <c r="AQ45">
        <f>JDM!AQ8</f>
        <v>0</v>
      </c>
      <c r="AR45">
        <f>JDM!AR8</f>
        <v>0</v>
      </c>
      <c r="AS45" t="str">
        <f>JDM!AS8</f>
        <v>Juuni kuni detsember 2025 prognoosi puhul plaanib elluviija tegevuskava eelarve prognoosi ja maksete prognoosi muudatuse esitada sügisel. Selle järgi on praegu ka prognoos tabelis tehtud.</v>
      </c>
      <c r="AT45">
        <f>JDM!AT8</f>
        <v>0</v>
      </c>
    </row>
    <row r="46" spans="1:46" x14ac:dyDescent="0.25">
      <c r="A46">
        <f>JDM!A9</f>
        <v>0</v>
      </c>
      <c r="B46">
        <f>JDM!B9</f>
        <v>0</v>
      </c>
      <c r="C46">
        <f>JDM!C9</f>
        <v>0</v>
      </c>
      <c r="D46">
        <f>JDM!D9</f>
        <v>0</v>
      </c>
      <c r="E46">
        <f>JDM!E9</f>
        <v>0</v>
      </c>
      <c r="F46">
        <f>JDM!F9</f>
        <v>0</v>
      </c>
      <c r="G46">
        <f>JDM!G9</f>
        <v>0</v>
      </c>
      <c r="H46">
        <f>JDM!H9</f>
        <v>0</v>
      </c>
      <c r="I46" t="str">
        <f>JDM!I9</f>
        <v>Kokku</v>
      </c>
      <c r="J46">
        <f>JDM!J9</f>
        <v>193748729</v>
      </c>
      <c r="K46">
        <f>JDM!K9</f>
        <v>98450890</v>
      </c>
      <c r="L46">
        <f>JDM!L9</f>
        <v>0.50813695918490387</v>
      </c>
      <c r="M46">
        <f>JDM!M9</f>
        <v>11320330</v>
      </c>
      <c r="N46">
        <f>JDM!N9</f>
        <v>5.8427892964397203E-2</v>
      </c>
      <c r="O46">
        <f>JDM!O9</f>
        <v>1380759</v>
      </c>
      <c r="P46">
        <f>JDM!P9</f>
        <v>0</v>
      </c>
      <c r="Q46">
        <f>JDM!Q9</f>
        <v>0</v>
      </c>
      <c r="R46">
        <f>JDM!R9</f>
        <v>0</v>
      </c>
      <c r="S46">
        <f>JDM!S9</f>
        <v>0</v>
      </c>
      <c r="T46">
        <f>JDM!T9</f>
        <v>0</v>
      </c>
      <c r="U46">
        <f>JDM!U9</f>
        <v>0</v>
      </c>
      <c r="V46">
        <f>JDM!V9</f>
        <v>0</v>
      </c>
      <c r="W46">
        <f>JDM!W9</f>
        <v>0</v>
      </c>
      <c r="X46">
        <f>JDM!X9</f>
        <v>0</v>
      </c>
      <c r="Y46">
        <f>JDM!Y9</f>
        <v>0</v>
      </c>
      <c r="Z46">
        <f>JDM!Z9</f>
        <v>0</v>
      </c>
      <c r="AA46">
        <f>JDM!AA9</f>
        <v>0</v>
      </c>
      <c r="AB46">
        <f>JDM!AB9</f>
        <v>0</v>
      </c>
      <c r="AC46">
        <f>JDM!AC9</f>
        <v>0</v>
      </c>
      <c r="AD46">
        <f>JDM!AD9</f>
        <v>0</v>
      </c>
      <c r="AE46">
        <f>JDM!AE9</f>
        <v>0</v>
      </c>
      <c r="AF46">
        <f>JDM!AF9</f>
        <v>0</v>
      </c>
      <c r="AG46">
        <f>JDM!AG9</f>
        <v>0</v>
      </c>
      <c r="AH46">
        <f>JDM!AH9</f>
        <v>0</v>
      </c>
      <c r="AI46">
        <f>JDM!AI9</f>
        <v>0</v>
      </c>
      <c r="AJ46">
        <f>JDM!AJ9</f>
        <v>0</v>
      </c>
      <c r="AK46">
        <f>JDM!AK9</f>
        <v>0</v>
      </c>
      <c r="AL46">
        <f>JDM!AL9</f>
        <v>0</v>
      </c>
      <c r="AM46">
        <f>JDM!AM9</f>
        <v>0</v>
      </c>
      <c r="AN46">
        <f>JDM!AN9</f>
        <v>0</v>
      </c>
      <c r="AO46">
        <f>JDM!AO9</f>
        <v>0</v>
      </c>
      <c r="AP46">
        <f>JDM!AP9</f>
        <v>0</v>
      </c>
      <c r="AQ46">
        <f>JDM!AQ9</f>
        <v>0</v>
      </c>
      <c r="AR46">
        <f>JDM!AR9</f>
        <v>0</v>
      </c>
      <c r="AS46">
        <f>JDM!AS9</f>
        <v>0</v>
      </c>
      <c r="AT46">
        <f>JDM!AT9</f>
        <v>0</v>
      </c>
    </row>
    <row r="47" spans="1:46" x14ac:dyDescent="0.25">
      <c r="A47">
        <f>JDM!A10</f>
        <v>0</v>
      </c>
      <c r="B47">
        <f>JDM!B10</f>
        <v>0</v>
      </c>
      <c r="C47">
        <f>JDM!C10</f>
        <v>0</v>
      </c>
      <c r="D47">
        <f>JDM!D10</f>
        <v>0</v>
      </c>
      <c r="E47">
        <f>JDM!E10</f>
        <v>0</v>
      </c>
      <c r="F47">
        <f>JDM!F10</f>
        <v>0</v>
      </c>
      <c r="G47">
        <f>JDM!G10</f>
        <v>0</v>
      </c>
      <c r="H47">
        <f>JDM!H10</f>
        <v>0</v>
      </c>
      <c r="I47">
        <f>JDM!I10</f>
        <v>0</v>
      </c>
      <c r="J47">
        <f>JDM!J10</f>
        <v>0</v>
      </c>
      <c r="K47">
        <f>JDM!K10</f>
        <v>0</v>
      </c>
      <c r="L47">
        <f>JDM!L10</f>
        <v>0</v>
      </c>
      <c r="M47">
        <f>JDM!M10</f>
        <v>0</v>
      </c>
      <c r="N47">
        <f>JDM!N10</f>
        <v>0</v>
      </c>
      <c r="O47">
        <f>JDM!O10</f>
        <v>0</v>
      </c>
      <c r="P47">
        <f>JDM!P10</f>
        <v>0</v>
      </c>
      <c r="Q47">
        <f>JDM!Q10</f>
        <v>0</v>
      </c>
      <c r="R47">
        <f>JDM!R10</f>
        <v>0</v>
      </c>
      <c r="S47">
        <f>JDM!S10</f>
        <v>0</v>
      </c>
      <c r="T47">
        <f>JDM!T10</f>
        <v>0</v>
      </c>
      <c r="U47">
        <f>JDM!U10</f>
        <v>0</v>
      </c>
      <c r="V47">
        <f>JDM!V10</f>
        <v>0</v>
      </c>
      <c r="W47">
        <f>JDM!W10</f>
        <v>0</v>
      </c>
      <c r="X47">
        <f>JDM!X10</f>
        <v>0</v>
      </c>
      <c r="Y47">
        <f>JDM!Y10</f>
        <v>0</v>
      </c>
      <c r="Z47">
        <f>JDM!Z10</f>
        <v>0</v>
      </c>
      <c r="AA47">
        <f>JDM!AA10</f>
        <v>0</v>
      </c>
      <c r="AB47">
        <f>JDM!AB10</f>
        <v>0</v>
      </c>
      <c r="AC47">
        <f>JDM!AC10</f>
        <v>0</v>
      </c>
      <c r="AD47">
        <f>JDM!AD10</f>
        <v>0</v>
      </c>
      <c r="AE47">
        <f>JDM!AE10</f>
        <v>0</v>
      </c>
      <c r="AF47">
        <f>JDM!AF10</f>
        <v>0</v>
      </c>
      <c r="AG47">
        <f>JDM!AG10</f>
        <v>0</v>
      </c>
      <c r="AH47">
        <f>JDM!AH10</f>
        <v>0</v>
      </c>
      <c r="AI47">
        <f>JDM!AI10</f>
        <v>0</v>
      </c>
      <c r="AJ47">
        <f>JDM!AJ10</f>
        <v>0</v>
      </c>
      <c r="AK47">
        <f>JDM!AK10</f>
        <v>0</v>
      </c>
      <c r="AL47">
        <f>JDM!AL10</f>
        <v>0</v>
      </c>
      <c r="AM47">
        <f>JDM!AM10</f>
        <v>0</v>
      </c>
      <c r="AN47">
        <f>JDM!AN10</f>
        <v>0</v>
      </c>
      <c r="AO47">
        <f>JDM!AO10</f>
        <v>0</v>
      </c>
      <c r="AP47">
        <f>JDM!AP10</f>
        <v>0</v>
      </c>
      <c r="AQ47">
        <f>JDM!AQ10</f>
        <v>0</v>
      </c>
      <c r="AR47">
        <f>JDM!AR10</f>
        <v>0</v>
      </c>
      <c r="AS47">
        <f>JDM!AS10</f>
        <v>0</v>
      </c>
      <c r="AT47">
        <f>JDM!AT10</f>
        <v>0</v>
      </c>
    </row>
    <row r="48" spans="1:46" x14ac:dyDescent="0.25">
      <c r="A48" t="str">
        <f>JDM!A11</f>
        <v>* Kavandatud eelarve muudatused on markeeritud kollasega, sh on arvestatud 28.05.2025 kinnitatud rakenduskava muudatusega nr 3 kaasnenud ja 5.06.2025 valitsuskabinetis heaks kiidetud kaitsevaldkonda vahendite ümbersuunamise ettepanekutega.</v>
      </c>
      <c r="B48">
        <f>JDM!B11</f>
        <v>0</v>
      </c>
      <c r="C48">
        <f>JDM!C11</f>
        <v>0</v>
      </c>
      <c r="D48">
        <f>JDM!D11</f>
        <v>0</v>
      </c>
      <c r="E48">
        <f>JDM!E11</f>
        <v>0</v>
      </c>
      <c r="F48">
        <f>JDM!F11</f>
        <v>0</v>
      </c>
      <c r="G48">
        <f>JDM!G11</f>
        <v>0</v>
      </c>
      <c r="H48">
        <f>JDM!H11</f>
        <v>0</v>
      </c>
      <c r="I48">
        <f>JDM!I11</f>
        <v>0</v>
      </c>
      <c r="J48">
        <f>JDM!J11</f>
        <v>0</v>
      </c>
      <c r="K48">
        <f>JDM!K11</f>
        <v>0</v>
      </c>
      <c r="L48">
        <f>JDM!L11</f>
        <v>0</v>
      </c>
      <c r="M48">
        <f>JDM!M11</f>
        <v>0</v>
      </c>
      <c r="N48">
        <f>JDM!N11</f>
        <v>0</v>
      </c>
      <c r="O48">
        <f>JDM!O11</f>
        <v>0</v>
      </c>
      <c r="P48">
        <f>JDM!P11</f>
        <v>0</v>
      </c>
      <c r="Q48">
        <f>JDM!Q11</f>
        <v>0</v>
      </c>
      <c r="R48">
        <f>JDM!R11</f>
        <v>0</v>
      </c>
      <c r="S48">
        <f>JDM!S11</f>
        <v>0</v>
      </c>
      <c r="T48">
        <f>JDM!T11</f>
        <v>0</v>
      </c>
      <c r="U48">
        <f>JDM!U11</f>
        <v>0</v>
      </c>
      <c r="V48">
        <f>JDM!V11</f>
        <v>0</v>
      </c>
      <c r="W48">
        <f>JDM!W11</f>
        <v>0</v>
      </c>
      <c r="X48">
        <f>JDM!X11</f>
        <v>0</v>
      </c>
      <c r="Y48">
        <f>JDM!Y11</f>
        <v>0</v>
      </c>
      <c r="Z48">
        <f>JDM!Z11</f>
        <v>0</v>
      </c>
      <c r="AA48">
        <f>JDM!AA11</f>
        <v>0</v>
      </c>
      <c r="AB48">
        <f>JDM!AB11</f>
        <v>0</v>
      </c>
      <c r="AC48">
        <f>JDM!AC11</f>
        <v>0</v>
      </c>
      <c r="AD48">
        <f>JDM!AD11</f>
        <v>0</v>
      </c>
      <c r="AE48">
        <f>JDM!AE11</f>
        <v>0</v>
      </c>
      <c r="AF48">
        <f>JDM!AF11</f>
        <v>0</v>
      </c>
      <c r="AG48">
        <f>JDM!AG11</f>
        <v>0</v>
      </c>
      <c r="AH48">
        <f>JDM!AH11</f>
        <v>0</v>
      </c>
      <c r="AI48">
        <f>JDM!AI11</f>
        <v>0</v>
      </c>
      <c r="AJ48">
        <f>JDM!AJ11</f>
        <v>0</v>
      </c>
      <c r="AK48">
        <f>JDM!AK11</f>
        <v>0</v>
      </c>
      <c r="AL48">
        <f>JDM!AL11</f>
        <v>0</v>
      </c>
      <c r="AM48">
        <f>JDM!AM11</f>
        <v>0</v>
      </c>
      <c r="AN48">
        <f>JDM!AN11</f>
        <v>0</v>
      </c>
      <c r="AO48">
        <f>JDM!AO11</f>
        <v>0</v>
      </c>
      <c r="AP48">
        <f>JDM!AP11</f>
        <v>0</v>
      </c>
      <c r="AQ48">
        <f>JDM!AQ11</f>
        <v>0</v>
      </c>
      <c r="AR48">
        <f>JDM!AR11</f>
        <v>0</v>
      </c>
      <c r="AS48">
        <f>JDM!AS11</f>
        <v>0</v>
      </c>
      <c r="AT48">
        <f>JDM!AT11</f>
        <v>0</v>
      </c>
    </row>
    <row r="49" spans="1:46" x14ac:dyDescent="0.25">
      <c r="A49">
        <f>JDM!A12</f>
        <v>0</v>
      </c>
      <c r="B49">
        <f>JDM!B12</f>
        <v>0</v>
      </c>
      <c r="C49">
        <f>JDM!C12</f>
        <v>0</v>
      </c>
      <c r="D49">
        <f>JDM!D12</f>
        <v>0</v>
      </c>
      <c r="E49">
        <f>JDM!E12</f>
        <v>0</v>
      </c>
      <c r="F49">
        <f>JDM!F12</f>
        <v>0</v>
      </c>
      <c r="G49">
        <f>JDM!G12</f>
        <v>0</v>
      </c>
      <c r="H49">
        <f>JDM!H12</f>
        <v>0</v>
      </c>
      <c r="I49">
        <f>JDM!I12</f>
        <v>0</v>
      </c>
      <c r="J49">
        <f>JDM!J12</f>
        <v>0</v>
      </c>
      <c r="K49">
        <f>JDM!K12</f>
        <v>0</v>
      </c>
      <c r="L49">
        <f>JDM!L12</f>
        <v>0</v>
      </c>
      <c r="M49">
        <f>JDM!M12</f>
        <v>0</v>
      </c>
      <c r="N49">
        <f>JDM!N12</f>
        <v>0</v>
      </c>
      <c r="O49">
        <f>JDM!O12</f>
        <v>0</v>
      </c>
      <c r="P49">
        <f>JDM!P12</f>
        <v>0</v>
      </c>
      <c r="Q49">
        <f>JDM!Q12</f>
        <v>0</v>
      </c>
      <c r="R49">
        <f>JDM!R12</f>
        <v>0</v>
      </c>
      <c r="S49">
        <f>JDM!S12</f>
        <v>0</v>
      </c>
      <c r="T49">
        <f>JDM!T12</f>
        <v>0</v>
      </c>
      <c r="U49">
        <f>JDM!U12</f>
        <v>0</v>
      </c>
      <c r="V49">
        <f>JDM!V12</f>
        <v>0</v>
      </c>
      <c r="W49">
        <f>JDM!W12</f>
        <v>0</v>
      </c>
      <c r="X49">
        <f>JDM!X12</f>
        <v>0</v>
      </c>
      <c r="Y49">
        <f>JDM!Y12</f>
        <v>0</v>
      </c>
      <c r="Z49">
        <f>JDM!Z12</f>
        <v>0</v>
      </c>
      <c r="AA49">
        <f>JDM!AA12</f>
        <v>0</v>
      </c>
      <c r="AB49">
        <f>JDM!AB12</f>
        <v>0</v>
      </c>
      <c r="AC49">
        <f>JDM!AC12</f>
        <v>0</v>
      </c>
      <c r="AD49">
        <f>JDM!AD12</f>
        <v>0</v>
      </c>
      <c r="AE49">
        <f>JDM!AE12</f>
        <v>0</v>
      </c>
      <c r="AF49">
        <f>JDM!AF12</f>
        <v>0</v>
      </c>
      <c r="AG49">
        <f>JDM!AG12</f>
        <v>0</v>
      </c>
      <c r="AH49">
        <f>JDM!AH12</f>
        <v>0</v>
      </c>
      <c r="AI49">
        <f>JDM!AI12</f>
        <v>0</v>
      </c>
      <c r="AJ49">
        <f>JDM!AJ12</f>
        <v>0</v>
      </c>
      <c r="AK49">
        <f>JDM!AK12</f>
        <v>0</v>
      </c>
      <c r="AL49">
        <f>JDM!AL12</f>
        <v>0</v>
      </c>
      <c r="AM49">
        <f>JDM!AM12</f>
        <v>0</v>
      </c>
      <c r="AN49">
        <f>JDM!AN12</f>
        <v>0</v>
      </c>
      <c r="AO49">
        <f>JDM!AO12</f>
        <v>0</v>
      </c>
      <c r="AP49">
        <f>JDM!AP12</f>
        <v>0</v>
      </c>
      <c r="AQ49">
        <f>JDM!AQ12</f>
        <v>0</v>
      </c>
      <c r="AR49">
        <f>JDM!AR12</f>
        <v>0</v>
      </c>
      <c r="AS49">
        <f>JDM!AS12</f>
        <v>0</v>
      </c>
      <c r="AT49">
        <f>JDM!AT12</f>
        <v>0</v>
      </c>
    </row>
    <row r="50" spans="1:46" x14ac:dyDescent="0.25">
      <c r="A50" t="str">
        <f>JDM!A13</f>
        <v>1. Andmed seisuga 31.05.2025.</v>
      </c>
      <c r="B50">
        <f>JDM!B13</f>
        <v>0</v>
      </c>
      <c r="C50">
        <f>JDM!C13</f>
        <v>0</v>
      </c>
      <c r="D50">
        <f>JDM!D13</f>
        <v>0</v>
      </c>
      <c r="E50">
        <f>JDM!E13</f>
        <v>0</v>
      </c>
      <c r="F50">
        <f>JDM!F13</f>
        <v>0</v>
      </c>
      <c r="G50">
        <f>JDM!G13</f>
        <v>0</v>
      </c>
      <c r="H50">
        <f>JDM!H13</f>
        <v>0</v>
      </c>
      <c r="I50">
        <f>JDM!I13</f>
        <v>0</v>
      </c>
      <c r="J50">
        <f>JDM!J13</f>
        <v>0</v>
      </c>
      <c r="K50">
        <f>JDM!K13</f>
        <v>0</v>
      </c>
      <c r="L50">
        <f>JDM!L13</f>
        <v>0</v>
      </c>
      <c r="M50">
        <f>JDM!M13</f>
        <v>0</v>
      </c>
      <c r="N50">
        <f>JDM!N13</f>
        <v>0</v>
      </c>
      <c r="O50">
        <f>JDM!O13</f>
        <v>0</v>
      </c>
      <c r="P50">
        <f>JDM!P13</f>
        <v>0</v>
      </c>
      <c r="Q50">
        <f>JDM!Q13</f>
        <v>0</v>
      </c>
      <c r="R50">
        <f>JDM!R13</f>
        <v>0</v>
      </c>
      <c r="S50">
        <f>JDM!S13</f>
        <v>0</v>
      </c>
      <c r="T50">
        <f>JDM!T13</f>
        <v>0</v>
      </c>
      <c r="U50">
        <f>JDM!U13</f>
        <v>0</v>
      </c>
      <c r="V50">
        <f>JDM!V13</f>
        <v>0</v>
      </c>
      <c r="W50">
        <f>JDM!W13</f>
        <v>0</v>
      </c>
      <c r="X50">
        <f>JDM!X13</f>
        <v>0</v>
      </c>
      <c r="Y50">
        <f>JDM!Y13</f>
        <v>0</v>
      </c>
      <c r="Z50">
        <f>JDM!Z13</f>
        <v>0</v>
      </c>
      <c r="AA50">
        <f>JDM!AA13</f>
        <v>0</v>
      </c>
      <c r="AB50">
        <f>JDM!AB13</f>
        <v>0</v>
      </c>
      <c r="AC50">
        <f>JDM!AC13</f>
        <v>0</v>
      </c>
      <c r="AD50">
        <f>JDM!AD13</f>
        <v>0</v>
      </c>
      <c r="AE50">
        <f>JDM!AE13</f>
        <v>0</v>
      </c>
      <c r="AF50">
        <f>JDM!AF13</f>
        <v>0</v>
      </c>
      <c r="AG50">
        <f>JDM!AG13</f>
        <v>0</v>
      </c>
      <c r="AH50">
        <f>JDM!AH13</f>
        <v>0</v>
      </c>
      <c r="AI50">
        <f>JDM!AI13</f>
        <v>0</v>
      </c>
      <c r="AJ50">
        <f>JDM!AJ13</f>
        <v>0</v>
      </c>
      <c r="AK50">
        <f>JDM!AK13</f>
        <v>0</v>
      </c>
      <c r="AL50">
        <f>JDM!AL13</f>
        <v>0</v>
      </c>
      <c r="AM50">
        <f>JDM!AM13</f>
        <v>0</v>
      </c>
      <c r="AN50">
        <f>JDM!AN13</f>
        <v>0</v>
      </c>
      <c r="AO50">
        <f>JDM!AO13</f>
        <v>0</v>
      </c>
      <c r="AP50">
        <f>JDM!AP13</f>
        <v>0</v>
      </c>
      <c r="AQ50">
        <f>JDM!AQ13</f>
        <v>0</v>
      </c>
      <c r="AR50">
        <f>JDM!AR13</f>
        <v>0</v>
      </c>
      <c r="AS50">
        <f>JDM!AS13</f>
        <v>0</v>
      </c>
      <c r="AT50">
        <f>JDM!AT13</f>
        <v>0</v>
      </c>
    </row>
    <row r="51" spans="1:46" x14ac:dyDescent="0.25">
      <c r="A51" t="str">
        <f>JDM!A14</f>
        <v>2. Aruanne on koostatud SAP BO aruannete SF 47 Väljamaksete prognoosid ja SFSA 2021-2027 eelarve täitmine alusel.</v>
      </c>
      <c r="B51">
        <f>JDM!B14</f>
        <v>0</v>
      </c>
      <c r="C51">
        <f>JDM!C14</f>
        <v>0</v>
      </c>
      <c r="D51">
        <f>JDM!D14</f>
        <v>0</v>
      </c>
      <c r="E51">
        <f>JDM!E14</f>
        <v>0</v>
      </c>
      <c r="F51">
        <f>JDM!F14</f>
        <v>0</v>
      </c>
      <c r="G51">
        <f>JDM!G14</f>
        <v>0</v>
      </c>
      <c r="H51">
        <f>JDM!H14</f>
        <v>0</v>
      </c>
      <c r="I51">
        <f>JDM!I14</f>
        <v>0</v>
      </c>
      <c r="J51">
        <f>JDM!J14</f>
        <v>0</v>
      </c>
      <c r="K51">
        <f>JDM!K14</f>
        <v>0</v>
      </c>
      <c r="L51">
        <f>JDM!L14</f>
        <v>0</v>
      </c>
      <c r="M51">
        <f>JDM!M14</f>
        <v>0</v>
      </c>
      <c r="N51">
        <f>JDM!N14</f>
        <v>0</v>
      </c>
      <c r="O51">
        <f>JDM!O14</f>
        <v>0</v>
      </c>
      <c r="P51">
        <f>JDM!P14</f>
        <v>0</v>
      </c>
      <c r="Q51">
        <f>JDM!Q14</f>
        <v>0</v>
      </c>
      <c r="R51">
        <f>JDM!R14</f>
        <v>0</v>
      </c>
      <c r="S51">
        <f>JDM!S14</f>
        <v>0</v>
      </c>
      <c r="T51">
        <f>JDM!T14</f>
        <v>0</v>
      </c>
      <c r="U51">
        <f>JDM!U14</f>
        <v>0</v>
      </c>
      <c r="V51">
        <f>JDM!V14</f>
        <v>0</v>
      </c>
      <c r="W51">
        <f>JDM!W14</f>
        <v>0</v>
      </c>
      <c r="X51">
        <f>JDM!X14</f>
        <v>0</v>
      </c>
      <c r="Y51">
        <f>JDM!Y14</f>
        <v>0</v>
      </c>
      <c r="Z51">
        <f>JDM!Z14</f>
        <v>0</v>
      </c>
      <c r="AA51">
        <f>JDM!AA14</f>
        <v>0</v>
      </c>
      <c r="AB51">
        <f>JDM!AB14</f>
        <v>0</v>
      </c>
      <c r="AC51">
        <f>JDM!AC14</f>
        <v>0</v>
      </c>
      <c r="AD51">
        <f>JDM!AD14</f>
        <v>0</v>
      </c>
      <c r="AE51">
        <f>JDM!AE14</f>
        <v>0</v>
      </c>
      <c r="AF51">
        <f>JDM!AF14</f>
        <v>0</v>
      </c>
      <c r="AG51">
        <f>JDM!AG14</f>
        <v>0</v>
      </c>
      <c r="AH51">
        <f>JDM!AH14</f>
        <v>0</v>
      </c>
      <c r="AI51">
        <f>JDM!AI14</f>
        <v>0</v>
      </c>
      <c r="AJ51">
        <f>JDM!AJ14</f>
        <v>0</v>
      </c>
      <c r="AK51">
        <f>JDM!AK14</f>
        <v>0</v>
      </c>
      <c r="AL51">
        <f>JDM!AL14</f>
        <v>0</v>
      </c>
      <c r="AM51">
        <f>JDM!AM14</f>
        <v>0</v>
      </c>
      <c r="AN51">
        <f>JDM!AN14</f>
        <v>0</v>
      </c>
      <c r="AO51">
        <f>JDM!AO14</f>
        <v>0</v>
      </c>
      <c r="AP51">
        <f>JDM!AP14</f>
        <v>0</v>
      </c>
      <c r="AQ51">
        <f>JDM!AQ14</f>
        <v>0</v>
      </c>
      <c r="AR51">
        <f>JDM!AR14</f>
        <v>0</v>
      </c>
      <c r="AS51">
        <f>JDM!AS14</f>
        <v>0</v>
      </c>
      <c r="AT51">
        <f>JDM!AT14</f>
        <v>0</v>
      </c>
    </row>
    <row r="52" spans="1:46" x14ac:dyDescent="0.25">
      <c r="A52" t="str">
        <f>JDM!A15</f>
        <v>3. Kajastatakse EL toetuse summasid.</v>
      </c>
      <c r="B52">
        <f>JDM!B15</f>
        <v>0</v>
      </c>
      <c r="C52">
        <f>JDM!C15</f>
        <v>0</v>
      </c>
      <c r="D52">
        <f>JDM!D15</f>
        <v>0</v>
      </c>
      <c r="E52">
        <f>JDM!E15</f>
        <v>0</v>
      </c>
      <c r="F52">
        <f>JDM!F15</f>
        <v>0</v>
      </c>
      <c r="G52">
        <f>JDM!G15</f>
        <v>0</v>
      </c>
      <c r="H52">
        <f>JDM!H15</f>
        <v>0</v>
      </c>
      <c r="I52">
        <f>JDM!I15</f>
        <v>0</v>
      </c>
      <c r="J52">
        <f>JDM!J15</f>
        <v>0</v>
      </c>
      <c r="K52">
        <f>JDM!K15</f>
        <v>0</v>
      </c>
      <c r="L52">
        <f>JDM!L15</f>
        <v>0</v>
      </c>
      <c r="M52">
        <f>JDM!M15</f>
        <v>0</v>
      </c>
      <c r="N52">
        <f>JDM!N15</f>
        <v>0</v>
      </c>
      <c r="O52">
        <f>JDM!O15</f>
        <v>0</v>
      </c>
      <c r="P52">
        <f>JDM!P15</f>
        <v>0</v>
      </c>
      <c r="Q52">
        <f>JDM!Q15</f>
        <v>0</v>
      </c>
      <c r="R52">
        <f>JDM!R15</f>
        <v>0</v>
      </c>
      <c r="S52">
        <f>JDM!S15</f>
        <v>0</v>
      </c>
      <c r="T52">
        <f>JDM!T15</f>
        <v>0</v>
      </c>
      <c r="U52">
        <f>JDM!U15</f>
        <v>0</v>
      </c>
      <c r="V52">
        <f>JDM!V15</f>
        <v>0</v>
      </c>
      <c r="W52">
        <f>JDM!W15</f>
        <v>0</v>
      </c>
      <c r="X52">
        <f>JDM!X15</f>
        <v>0</v>
      </c>
      <c r="Y52">
        <f>JDM!Y15</f>
        <v>0</v>
      </c>
      <c r="Z52">
        <f>JDM!Z15</f>
        <v>0</v>
      </c>
      <c r="AA52">
        <f>JDM!AA15</f>
        <v>0</v>
      </c>
      <c r="AB52">
        <f>JDM!AB15</f>
        <v>0</v>
      </c>
      <c r="AC52">
        <f>JDM!AC15</f>
        <v>0</v>
      </c>
      <c r="AD52">
        <f>JDM!AD15</f>
        <v>0</v>
      </c>
      <c r="AE52">
        <f>JDM!AE15</f>
        <v>0</v>
      </c>
      <c r="AF52">
        <f>JDM!AF15</f>
        <v>0</v>
      </c>
      <c r="AG52">
        <f>JDM!AG15</f>
        <v>0</v>
      </c>
      <c r="AH52">
        <f>JDM!AH15</f>
        <v>0</v>
      </c>
      <c r="AI52">
        <f>JDM!AI15</f>
        <v>0</v>
      </c>
      <c r="AJ52">
        <f>JDM!AJ15</f>
        <v>0</v>
      </c>
      <c r="AK52">
        <f>JDM!AK15</f>
        <v>0</v>
      </c>
      <c r="AL52">
        <f>JDM!AL15</f>
        <v>0</v>
      </c>
      <c r="AM52">
        <f>JDM!AM15</f>
        <v>0</v>
      </c>
      <c r="AN52">
        <f>JDM!AN15</f>
        <v>0</v>
      </c>
      <c r="AO52">
        <f>JDM!AO15</f>
        <v>0</v>
      </c>
      <c r="AP52">
        <f>JDM!AP15</f>
        <v>0</v>
      </c>
      <c r="AQ52">
        <f>JDM!AQ15</f>
        <v>0</v>
      </c>
      <c r="AR52">
        <f>JDM!AR15</f>
        <v>0</v>
      </c>
      <c r="AS52">
        <f>JDM!AS15</f>
        <v>0</v>
      </c>
      <c r="AT52">
        <f>JDM!AT15</f>
        <v>0</v>
      </c>
    </row>
    <row r="53" spans="1:46" x14ac:dyDescent="0.25">
      <c r="A53" t="str">
        <f>JDM!A16</f>
        <v>4. Arvestatud on kõiki sisestatud prognoose sõltumata nende seisundist.</v>
      </c>
      <c r="B53">
        <f>JDM!B16</f>
        <v>0</v>
      </c>
      <c r="C53">
        <f>JDM!C16</f>
        <v>0</v>
      </c>
      <c r="D53">
        <f>JDM!D16</f>
        <v>0</v>
      </c>
      <c r="E53">
        <f>JDM!E16</f>
        <v>0</v>
      </c>
      <c r="F53">
        <f>JDM!F16</f>
        <v>0</v>
      </c>
      <c r="G53">
        <f>JDM!G16</f>
        <v>0</v>
      </c>
      <c r="H53">
        <f>JDM!H16</f>
        <v>0</v>
      </c>
      <c r="I53">
        <f>JDM!I16</f>
        <v>0</v>
      </c>
      <c r="J53">
        <f>JDM!J16</f>
        <v>0</v>
      </c>
      <c r="K53">
        <f>JDM!K16</f>
        <v>0</v>
      </c>
      <c r="L53">
        <f>JDM!L16</f>
        <v>0</v>
      </c>
      <c r="M53">
        <f>JDM!M16</f>
        <v>0</v>
      </c>
      <c r="N53">
        <f>JDM!N16</f>
        <v>0</v>
      </c>
      <c r="O53">
        <f>JDM!O16</f>
        <v>0</v>
      </c>
      <c r="P53">
        <f>JDM!P16</f>
        <v>0</v>
      </c>
      <c r="Q53">
        <f>JDM!Q16</f>
        <v>0</v>
      </c>
      <c r="R53">
        <f>JDM!R16</f>
        <v>0</v>
      </c>
      <c r="S53">
        <f>JDM!S16</f>
        <v>0</v>
      </c>
      <c r="T53">
        <f>JDM!T16</f>
        <v>0</v>
      </c>
      <c r="U53">
        <f>JDM!U16</f>
        <v>0</v>
      </c>
      <c r="V53">
        <f>JDM!V16</f>
        <v>0</v>
      </c>
      <c r="W53">
        <f>JDM!W16</f>
        <v>0</v>
      </c>
      <c r="X53">
        <f>JDM!X16</f>
        <v>0</v>
      </c>
      <c r="Y53">
        <f>JDM!Y16</f>
        <v>0</v>
      </c>
      <c r="Z53">
        <f>JDM!Z16</f>
        <v>0</v>
      </c>
      <c r="AA53">
        <f>JDM!AA16</f>
        <v>0</v>
      </c>
      <c r="AB53">
        <f>JDM!AB16</f>
        <v>0</v>
      </c>
      <c r="AC53">
        <f>JDM!AC16</f>
        <v>0</v>
      </c>
      <c r="AD53">
        <f>JDM!AD16</f>
        <v>0</v>
      </c>
      <c r="AE53">
        <f>JDM!AE16</f>
        <v>0</v>
      </c>
      <c r="AF53">
        <f>JDM!AF16</f>
        <v>0</v>
      </c>
      <c r="AG53">
        <f>JDM!AG16</f>
        <v>0</v>
      </c>
      <c r="AH53">
        <f>JDM!AH16</f>
        <v>0</v>
      </c>
      <c r="AI53">
        <f>JDM!AI16</f>
        <v>0</v>
      </c>
      <c r="AJ53">
        <f>JDM!AJ16</f>
        <v>0</v>
      </c>
      <c r="AK53">
        <f>JDM!AK16</f>
        <v>0</v>
      </c>
      <c r="AL53">
        <f>JDM!AL16</f>
        <v>0</v>
      </c>
      <c r="AM53">
        <f>JDM!AM16</f>
        <v>0</v>
      </c>
      <c r="AN53">
        <f>JDM!AN16</f>
        <v>0</v>
      </c>
      <c r="AO53">
        <f>JDM!AO16</f>
        <v>0</v>
      </c>
      <c r="AP53">
        <f>JDM!AP16</f>
        <v>0</v>
      </c>
      <c r="AQ53">
        <f>JDM!AQ16</f>
        <v>0</v>
      </c>
      <c r="AR53">
        <f>JDM!AR16</f>
        <v>0</v>
      </c>
      <c r="AS53">
        <f>JDM!AS16</f>
        <v>0</v>
      </c>
      <c r="AT53">
        <f>JDM!AT16</f>
        <v>0</v>
      </c>
    </row>
    <row r="54" spans="1:46" x14ac:dyDescent="0.25">
      <c r="A54" t="str">
        <f>JDM!A17</f>
        <v xml:space="preserve">5. SFOS prognoositud väljamakse aeg tabelis=SFOS prognoosimoodulisse sisestatud maksetaotluse kuu +1 kuu. </v>
      </c>
      <c r="B54">
        <f>JDM!B17</f>
        <v>0</v>
      </c>
      <c r="C54">
        <f>JDM!C17</f>
        <v>0</v>
      </c>
      <c r="D54">
        <f>JDM!D17</f>
        <v>0</v>
      </c>
      <c r="E54">
        <f>JDM!E17</f>
        <v>0</v>
      </c>
      <c r="F54">
        <f>JDM!F17</f>
        <v>0</v>
      </c>
      <c r="G54">
        <f>JDM!G17</f>
        <v>0</v>
      </c>
      <c r="H54">
        <f>JDM!H17</f>
        <v>0</v>
      </c>
      <c r="I54">
        <f>JDM!I17</f>
        <v>0</v>
      </c>
      <c r="J54">
        <f>JDM!J17</f>
        <v>0</v>
      </c>
      <c r="K54">
        <f>JDM!K17</f>
        <v>0</v>
      </c>
      <c r="L54">
        <f>JDM!L17</f>
        <v>0</v>
      </c>
      <c r="M54">
        <f>JDM!M17</f>
        <v>0</v>
      </c>
      <c r="N54">
        <f>JDM!N17</f>
        <v>0</v>
      </c>
      <c r="O54">
        <f>JDM!O17</f>
        <v>0</v>
      </c>
      <c r="P54">
        <f>JDM!P17</f>
        <v>0</v>
      </c>
      <c r="Q54">
        <f>JDM!Q17</f>
        <v>0</v>
      </c>
      <c r="R54">
        <f>JDM!R17</f>
        <v>0</v>
      </c>
      <c r="S54">
        <f>JDM!S17</f>
        <v>0</v>
      </c>
      <c r="T54">
        <f>JDM!T17</f>
        <v>0</v>
      </c>
      <c r="U54">
        <f>JDM!U17</f>
        <v>0</v>
      </c>
      <c r="V54">
        <f>JDM!V17</f>
        <v>0</v>
      </c>
      <c r="W54">
        <f>JDM!W17</f>
        <v>0</v>
      </c>
      <c r="X54">
        <f>JDM!X17</f>
        <v>0</v>
      </c>
      <c r="Y54">
        <f>JDM!Y17</f>
        <v>0</v>
      </c>
      <c r="Z54">
        <f>JDM!Z17</f>
        <v>0</v>
      </c>
      <c r="AA54">
        <f>JDM!AA17</f>
        <v>0</v>
      </c>
      <c r="AB54">
        <f>JDM!AB17</f>
        <v>0</v>
      </c>
      <c r="AC54">
        <f>JDM!AC17</f>
        <v>0</v>
      </c>
      <c r="AD54">
        <f>JDM!AD17</f>
        <v>0</v>
      </c>
      <c r="AE54">
        <f>JDM!AE17</f>
        <v>0</v>
      </c>
      <c r="AF54">
        <f>JDM!AF17</f>
        <v>0</v>
      </c>
      <c r="AG54">
        <f>JDM!AG17</f>
        <v>0</v>
      </c>
      <c r="AH54">
        <f>JDM!AH17</f>
        <v>0</v>
      </c>
      <c r="AI54">
        <f>JDM!AI17</f>
        <v>0</v>
      </c>
      <c r="AJ54">
        <f>JDM!AJ17</f>
        <v>0</v>
      </c>
      <c r="AK54">
        <f>JDM!AK17</f>
        <v>0</v>
      </c>
      <c r="AL54">
        <f>JDM!AL17</f>
        <v>0</v>
      </c>
      <c r="AM54">
        <f>JDM!AM17</f>
        <v>0</v>
      </c>
      <c r="AN54">
        <f>JDM!AN17</f>
        <v>0</v>
      </c>
      <c r="AO54">
        <f>JDM!AO17</f>
        <v>0</v>
      </c>
      <c r="AP54">
        <f>JDM!AP17</f>
        <v>0</v>
      </c>
      <c r="AQ54">
        <f>JDM!AQ17</f>
        <v>0</v>
      </c>
      <c r="AR54">
        <f>JDM!AR17</f>
        <v>0</v>
      </c>
      <c r="AS54">
        <f>JDM!AS17</f>
        <v>0</v>
      </c>
      <c r="AT54">
        <f>JDM!AT17</f>
        <v>0</v>
      </c>
    </row>
    <row r="55" spans="1:46" x14ac:dyDescent="0.25">
      <c r="A55" t="str">
        <f>JDM!A18</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55">
        <f>JDM!B18</f>
        <v>0</v>
      </c>
      <c r="C55">
        <f>JDM!C18</f>
        <v>0</v>
      </c>
      <c r="D55">
        <f>JDM!D18</f>
        <v>0</v>
      </c>
      <c r="E55">
        <f>JDM!E18</f>
        <v>0</v>
      </c>
      <c r="F55">
        <f>JDM!F18</f>
        <v>0</v>
      </c>
      <c r="G55">
        <f>JDM!G18</f>
        <v>0</v>
      </c>
      <c r="H55">
        <f>JDM!H18</f>
        <v>0</v>
      </c>
      <c r="I55">
        <f>JDM!I18</f>
        <v>0</v>
      </c>
      <c r="J55">
        <f>JDM!J18</f>
        <v>0</v>
      </c>
      <c r="K55">
        <f>JDM!K18</f>
        <v>0</v>
      </c>
      <c r="L55">
        <f>JDM!L18</f>
        <v>0</v>
      </c>
      <c r="M55">
        <f>JDM!M18</f>
        <v>0</v>
      </c>
      <c r="N55">
        <f>JDM!N18</f>
        <v>0</v>
      </c>
      <c r="O55">
        <f>JDM!O18</f>
        <v>0</v>
      </c>
      <c r="P55">
        <f>JDM!P18</f>
        <v>0</v>
      </c>
      <c r="Q55">
        <f>JDM!Q18</f>
        <v>0</v>
      </c>
      <c r="R55">
        <f>JDM!R18</f>
        <v>0</v>
      </c>
      <c r="S55">
        <f>JDM!S18</f>
        <v>0</v>
      </c>
      <c r="T55">
        <f>JDM!T18</f>
        <v>0</v>
      </c>
      <c r="U55">
        <f>JDM!U18</f>
        <v>0</v>
      </c>
      <c r="V55">
        <f>JDM!V18</f>
        <v>0</v>
      </c>
      <c r="W55">
        <f>JDM!W18</f>
        <v>0</v>
      </c>
      <c r="X55">
        <f>JDM!X18</f>
        <v>0</v>
      </c>
      <c r="Y55">
        <f>JDM!Y18</f>
        <v>0</v>
      </c>
      <c r="Z55">
        <f>JDM!Z18</f>
        <v>0</v>
      </c>
      <c r="AA55">
        <f>JDM!AA18</f>
        <v>0</v>
      </c>
      <c r="AB55">
        <f>JDM!AB18</f>
        <v>0</v>
      </c>
      <c r="AC55">
        <f>JDM!AC18</f>
        <v>0</v>
      </c>
      <c r="AD55">
        <f>JDM!AD18</f>
        <v>0</v>
      </c>
      <c r="AE55">
        <f>JDM!AE18</f>
        <v>0</v>
      </c>
      <c r="AF55">
        <f>JDM!AF18</f>
        <v>0</v>
      </c>
      <c r="AG55">
        <f>JDM!AG18</f>
        <v>0</v>
      </c>
      <c r="AH55">
        <f>JDM!AH18</f>
        <v>0</v>
      </c>
      <c r="AI55">
        <f>JDM!AI18</f>
        <v>0</v>
      </c>
      <c r="AJ55">
        <f>JDM!AJ18</f>
        <v>0</v>
      </c>
      <c r="AK55">
        <f>JDM!AK18</f>
        <v>0</v>
      </c>
      <c r="AL55">
        <f>JDM!AL18</f>
        <v>0</v>
      </c>
      <c r="AM55">
        <f>JDM!AM18</f>
        <v>0</v>
      </c>
      <c r="AN55">
        <f>JDM!AN18</f>
        <v>0</v>
      </c>
      <c r="AO55">
        <f>JDM!AO18</f>
        <v>0</v>
      </c>
      <c r="AP55">
        <f>JDM!AP18</f>
        <v>0</v>
      </c>
      <c r="AQ55">
        <f>JDM!AQ18</f>
        <v>0</v>
      </c>
      <c r="AR55">
        <f>JDM!AR18</f>
        <v>0</v>
      </c>
      <c r="AS55">
        <f>JDM!AS18</f>
        <v>0</v>
      </c>
      <c r="AT55">
        <f>JDM!AT18</f>
        <v>0</v>
      </c>
    </row>
    <row r="56" spans="1:46" x14ac:dyDescent="0.25">
      <c r="A56" t="str">
        <f>JDM!A19</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56">
        <f>JDM!B19</f>
        <v>0</v>
      </c>
      <c r="C56">
        <f>JDM!C19</f>
        <v>0</v>
      </c>
      <c r="D56">
        <f>JDM!D19</f>
        <v>0</v>
      </c>
      <c r="E56">
        <f>JDM!E19</f>
        <v>0</v>
      </c>
      <c r="F56">
        <f>JDM!F19</f>
        <v>0</v>
      </c>
      <c r="G56">
        <f>JDM!G19</f>
        <v>0</v>
      </c>
      <c r="H56">
        <f>JDM!H19</f>
        <v>0</v>
      </c>
      <c r="I56">
        <f>JDM!I19</f>
        <v>0</v>
      </c>
      <c r="J56">
        <f>JDM!J19</f>
        <v>0</v>
      </c>
      <c r="K56">
        <f>JDM!K19</f>
        <v>0</v>
      </c>
      <c r="L56">
        <f>JDM!L19</f>
        <v>0</v>
      </c>
      <c r="M56">
        <f>JDM!M19</f>
        <v>0</v>
      </c>
      <c r="N56">
        <f>JDM!N19</f>
        <v>0</v>
      </c>
      <c r="O56">
        <f>JDM!O19</f>
        <v>0</v>
      </c>
      <c r="P56">
        <f>JDM!P19</f>
        <v>0</v>
      </c>
      <c r="Q56">
        <f>JDM!Q19</f>
        <v>0</v>
      </c>
      <c r="R56">
        <f>JDM!R19</f>
        <v>0</v>
      </c>
      <c r="S56">
        <f>JDM!S19</f>
        <v>0</v>
      </c>
      <c r="T56">
        <f>JDM!T19</f>
        <v>0</v>
      </c>
      <c r="U56">
        <f>JDM!U19</f>
        <v>0</v>
      </c>
      <c r="V56">
        <f>JDM!V19</f>
        <v>0</v>
      </c>
      <c r="W56">
        <f>JDM!W19</f>
        <v>0</v>
      </c>
      <c r="X56">
        <f>JDM!X19</f>
        <v>0</v>
      </c>
      <c r="Y56">
        <f>JDM!Y19</f>
        <v>0</v>
      </c>
      <c r="Z56">
        <f>JDM!Z19</f>
        <v>0</v>
      </c>
      <c r="AA56">
        <f>JDM!AA19</f>
        <v>0</v>
      </c>
      <c r="AB56">
        <f>JDM!AB19</f>
        <v>0</v>
      </c>
      <c r="AC56">
        <f>JDM!AC19</f>
        <v>0</v>
      </c>
      <c r="AD56">
        <f>JDM!AD19</f>
        <v>0</v>
      </c>
      <c r="AE56">
        <f>JDM!AE19</f>
        <v>0</v>
      </c>
      <c r="AF56">
        <f>JDM!AF19</f>
        <v>0</v>
      </c>
      <c r="AG56">
        <f>JDM!AG19</f>
        <v>0</v>
      </c>
      <c r="AH56">
        <f>JDM!AH19</f>
        <v>0</v>
      </c>
      <c r="AI56">
        <f>JDM!AI19</f>
        <v>0</v>
      </c>
      <c r="AJ56">
        <f>JDM!AJ19</f>
        <v>0</v>
      </c>
      <c r="AK56">
        <f>JDM!AK19</f>
        <v>0</v>
      </c>
      <c r="AL56">
        <f>JDM!AL19</f>
        <v>0</v>
      </c>
      <c r="AM56">
        <f>JDM!AM19</f>
        <v>0</v>
      </c>
      <c r="AN56">
        <f>JDM!AN19</f>
        <v>0</v>
      </c>
      <c r="AO56">
        <f>JDM!AO19</f>
        <v>0</v>
      </c>
      <c r="AP56">
        <f>JDM!AP19</f>
        <v>0</v>
      </c>
      <c r="AQ56">
        <f>JDM!AQ19</f>
        <v>0</v>
      </c>
      <c r="AR56">
        <f>JDM!AR19</f>
        <v>0</v>
      </c>
      <c r="AS56">
        <f>JDM!AS19</f>
        <v>0</v>
      </c>
      <c r="AT56">
        <f>JDM!AT19</f>
        <v>0</v>
      </c>
    </row>
    <row r="57" spans="1:46" x14ac:dyDescent="0.25">
      <c r="A57" t="str">
        <f>JDM!A20</f>
        <v xml:space="preserve">8. Tabeli viimastes veergudes "Prognoosimata kohustused" ja "Prognoosimata väljamaksed" kuvatakse summasid, mis on tarvis tabelis prognoosida. Veergudes olevad väärtused vähenevad vastavalt Teie poolt sisestatavatele summadele. </v>
      </c>
      <c r="B57">
        <f>JDM!B20</f>
        <v>0</v>
      </c>
      <c r="C57">
        <f>JDM!C20</f>
        <v>0</v>
      </c>
      <c r="D57">
        <f>JDM!D20</f>
        <v>0</v>
      </c>
      <c r="E57">
        <f>JDM!E20</f>
        <v>0</v>
      </c>
      <c r="F57">
        <f>JDM!F20</f>
        <v>0</v>
      </c>
      <c r="G57">
        <f>JDM!G20</f>
        <v>0</v>
      </c>
      <c r="H57">
        <f>JDM!H20</f>
        <v>0</v>
      </c>
      <c r="I57">
        <f>JDM!I20</f>
        <v>0</v>
      </c>
      <c r="J57">
        <f>JDM!J20</f>
        <v>0</v>
      </c>
      <c r="K57">
        <f>JDM!K20</f>
        <v>0</v>
      </c>
      <c r="L57">
        <f>JDM!L20</f>
        <v>0</v>
      </c>
      <c r="M57">
        <f>JDM!M20</f>
        <v>0</v>
      </c>
      <c r="N57">
        <f>JDM!N20</f>
        <v>0</v>
      </c>
      <c r="O57">
        <f>JDM!O20</f>
        <v>0</v>
      </c>
      <c r="P57">
        <f>JDM!P20</f>
        <v>0</v>
      </c>
      <c r="Q57">
        <f>JDM!Q20</f>
        <v>0</v>
      </c>
      <c r="R57">
        <f>JDM!R20</f>
        <v>0</v>
      </c>
      <c r="S57">
        <f>JDM!S20</f>
        <v>0</v>
      </c>
      <c r="T57">
        <f>JDM!T20</f>
        <v>0</v>
      </c>
      <c r="U57">
        <f>JDM!U20</f>
        <v>0</v>
      </c>
      <c r="V57">
        <f>JDM!V20</f>
        <v>0</v>
      </c>
      <c r="W57">
        <f>JDM!W20</f>
        <v>0</v>
      </c>
      <c r="X57">
        <f>JDM!X20</f>
        <v>0</v>
      </c>
      <c r="Y57">
        <f>JDM!Y20</f>
        <v>0</v>
      </c>
      <c r="Z57">
        <f>JDM!Z20</f>
        <v>0</v>
      </c>
      <c r="AA57">
        <f>JDM!AA20</f>
        <v>0</v>
      </c>
      <c r="AB57">
        <f>JDM!AB20</f>
        <v>0</v>
      </c>
      <c r="AC57">
        <f>JDM!AC20</f>
        <v>0</v>
      </c>
      <c r="AD57">
        <f>JDM!AD20</f>
        <v>0</v>
      </c>
      <c r="AE57">
        <f>JDM!AE20</f>
        <v>0</v>
      </c>
      <c r="AF57">
        <f>JDM!AF20</f>
        <v>0</v>
      </c>
      <c r="AG57">
        <f>JDM!AG20</f>
        <v>0</v>
      </c>
      <c r="AH57">
        <f>JDM!AH20</f>
        <v>0</v>
      </c>
      <c r="AI57">
        <f>JDM!AI20</f>
        <v>0</v>
      </c>
      <c r="AJ57">
        <f>JDM!AJ20</f>
        <v>0</v>
      </c>
      <c r="AK57">
        <f>JDM!AK20</f>
        <v>0</v>
      </c>
      <c r="AL57">
        <f>JDM!AL20</f>
        <v>0</v>
      </c>
      <c r="AM57">
        <f>JDM!AM20</f>
        <v>0</v>
      </c>
      <c r="AN57">
        <f>JDM!AN20</f>
        <v>0</v>
      </c>
      <c r="AO57">
        <f>JDM!AO20</f>
        <v>0</v>
      </c>
      <c r="AP57">
        <f>JDM!AP20</f>
        <v>0</v>
      </c>
      <c r="AQ57">
        <f>JDM!AQ20</f>
        <v>0</v>
      </c>
      <c r="AR57">
        <f>JDM!AR20</f>
        <v>0</v>
      </c>
      <c r="AS57">
        <f>JDM!AS20</f>
        <v>0</v>
      </c>
      <c r="AT57">
        <f>JDM!AT20</f>
        <v>0</v>
      </c>
    </row>
    <row r="58" spans="1:46" x14ac:dyDescent="0.25">
      <c r="A58">
        <f>JDM!A21</f>
        <v>0</v>
      </c>
      <c r="B58">
        <f>JDM!B21</f>
        <v>0</v>
      </c>
      <c r="C58">
        <f>JDM!C21</f>
        <v>0</v>
      </c>
      <c r="D58">
        <f>JDM!D21</f>
        <v>0</v>
      </c>
      <c r="E58">
        <f>JDM!E21</f>
        <v>0</v>
      </c>
      <c r="F58">
        <f>JDM!F21</f>
        <v>0</v>
      </c>
      <c r="G58">
        <f>JDM!G21</f>
        <v>0</v>
      </c>
      <c r="H58">
        <f>JDM!H21</f>
        <v>0</v>
      </c>
      <c r="I58">
        <f>JDM!I21</f>
        <v>0</v>
      </c>
      <c r="J58">
        <f>JDM!J21</f>
        <v>0</v>
      </c>
      <c r="K58">
        <f>JDM!K21</f>
        <v>0</v>
      </c>
      <c r="L58">
        <f>JDM!L21</f>
        <v>0</v>
      </c>
      <c r="M58">
        <f>JDM!M21</f>
        <v>0</v>
      </c>
      <c r="N58">
        <f>JDM!N21</f>
        <v>0</v>
      </c>
      <c r="O58">
        <f>JDM!O21</f>
        <v>0</v>
      </c>
      <c r="P58">
        <f>JDM!P21</f>
        <v>0</v>
      </c>
      <c r="Q58">
        <f>JDM!Q21</f>
        <v>0</v>
      </c>
      <c r="R58">
        <f>JDM!R21</f>
        <v>0</v>
      </c>
      <c r="S58">
        <f>JDM!S21</f>
        <v>0</v>
      </c>
      <c r="T58">
        <f>JDM!T21</f>
        <v>0</v>
      </c>
      <c r="U58">
        <f>JDM!U21</f>
        <v>0</v>
      </c>
      <c r="V58">
        <f>JDM!V21</f>
        <v>0</v>
      </c>
      <c r="W58">
        <f>JDM!W21</f>
        <v>0</v>
      </c>
      <c r="X58">
        <f>JDM!X21</f>
        <v>0</v>
      </c>
      <c r="Y58">
        <f>JDM!Y21</f>
        <v>0</v>
      </c>
      <c r="Z58">
        <f>JDM!Z21</f>
        <v>0</v>
      </c>
      <c r="AA58">
        <f>JDM!AA21</f>
        <v>0</v>
      </c>
      <c r="AB58">
        <f>JDM!AB21</f>
        <v>0</v>
      </c>
      <c r="AC58">
        <f>JDM!AC21</f>
        <v>0</v>
      </c>
      <c r="AD58">
        <f>JDM!AD21</f>
        <v>0</v>
      </c>
      <c r="AE58">
        <f>JDM!AE21</f>
        <v>0</v>
      </c>
      <c r="AF58">
        <f>JDM!AF21</f>
        <v>0</v>
      </c>
      <c r="AG58">
        <f>JDM!AG21</f>
        <v>0</v>
      </c>
      <c r="AH58">
        <f>JDM!AH21</f>
        <v>0</v>
      </c>
      <c r="AI58">
        <f>JDM!AI21</f>
        <v>0</v>
      </c>
      <c r="AJ58">
        <f>JDM!AJ21</f>
        <v>0</v>
      </c>
      <c r="AK58">
        <f>JDM!AK21</f>
        <v>0</v>
      </c>
      <c r="AL58">
        <f>JDM!AL21</f>
        <v>0</v>
      </c>
      <c r="AM58">
        <f>JDM!AM21</f>
        <v>0</v>
      </c>
      <c r="AN58">
        <f>JDM!AN21</f>
        <v>0</v>
      </c>
      <c r="AO58">
        <f>JDM!AO21</f>
        <v>0</v>
      </c>
      <c r="AP58">
        <f>JDM!AP21</f>
        <v>0</v>
      </c>
      <c r="AQ58">
        <f>JDM!AQ21</f>
        <v>0</v>
      </c>
      <c r="AR58">
        <f>JDM!AR21</f>
        <v>0</v>
      </c>
      <c r="AS58">
        <f>JDM!AS21</f>
        <v>0</v>
      </c>
      <c r="AT58">
        <f>JDM!AT21</f>
        <v>0</v>
      </c>
    </row>
    <row r="59" spans="1:46" x14ac:dyDescent="0.25">
      <c r="A59">
        <f>JDM!A22</f>
        <v>0</v>
      </c>
      <c r="B59">
        <f>JDM!B22</f>
        <v>0</v>
      </c>
      <c r="C59">
        <f>JDM!C22</f>
        <v>0</v>
      </c>
      <c r="D59">
        <f>JDM!D22</f>
        <v>0</v>
      </c>
      <c r="E59">
        <f>JDM!E22</f>
        <v>0</v>
      </c>
      <c r="F59">
        <f>JDM!F22</f>
        <v>0</v>
      </c>
      <c r="G59">
        <f>JDM!G22</f>
        <v>0</v>
      </c>
      <c r="H59">
        <f>JDM!H22</f>
        <v>0</v>
      </c>
      <c r="I59">
        <f>JDM!I22</f>
        <v>0</v>
      </c>
      <c r="J59">
        <f>JDM!J22</f>
        <v>0</v>
      </c>
      <c r="K59">
        <f>JDM!K22</f>
        <v>0</v>
      </c>
      <c r="L59">
        <f>JDM!L22</f>
        <v>0</v>
      </c>
      <c r="M59">
        <f>JDM!M22</f>
        <v>0</v>
      </c>
      <c r="N59">
        <f>JDM!N22</f>
        <v>0</v>
      </c>
      <c r="O59">
        <f>JDM!O22</f>
        <v>0</v>
      </c>
      <c r="P59">
        <f>JDM!P22</f>
        <v>0</v>
      </c>
      <c r="Q59">
        <f>JDM!Q22</f>
        <v>0</v>
      </c>
      <c r="R59">
        <f>JDM!R22</f>
        <v>0</v>
      </c>
      <c r="S59">
        <f>JDM!S22</f>
        <v>0</v>
      </c>
      <c r="T59">
        <f>JDM!T22</f>
        <v>0</v>
      </c>
      <c r="U59">
        <f>JDM!U22</f>
        <v>0</v>
      </c>
      <c r="V59">
        <f>JDM!V22</f>
        <v>0</v>
      </c>
      <c r="W59">
        <f>JDM!W22</f>
        <v>0</v>
      </c>
      <c r="X59">
        <f>JDM!X22</f>
        <v>0</v>
      </c>
      <c r="Y59">
        <f>JDM!Y22</f>
        <v>0</v>
      </c>
      <c r="Z59">
        <f>JDM!Z22</f>
        <v>0</v>
      </c>
      <c r="AA59">
        <f>JDM!AA22</f>
        <v>0</v>
      </c>
      <c r="AB59">
        <f>JDM!AB22</f>
        <v>0</v>
      </c>
      <c r="AC59">
        <f>JDM!AC22</f>
        <v>0</v>
      </c>
      <c r="AD59">
        <f>JDM!AD22</f>
        <v>0</v>
      </c>
      <c r="AE59">
        <f>JDM!AE22</f>
        <v>0</v>
      </c>
      <c r="AF59">
        <f>JDM!AF22</f>
        <v>0</v>
      </c>
      <c r="AG59">
        <f>JDM!AG22</f>
        <v>0</v>
      </c>
      <c r="AH59">
        <f>JDM!AH22</f>
        <v>0</v>
      </c>
      <c r="AI59">
        <f>JDM!AI22</f>
        <v>0</v>
      </c>
      <c r="AJ59">
        <f>JDM!AJ22</f>
        <v>0</v>
      </c>
      <c r="AK59">
        <f>JDM!AK22</f>
        <v>0</v>
      </c>
      <c r="AL59">
        <f>JDM!AL22</f>
        <v>0</v>
      </c>
      <c r="AM59">
        <f>JDM!AM22</f>
        <v>0</v>
      </c>
      <c r="AN59">
        <f>JDM!AN22</f>
        <v>0</v>
      </c>
      <c r="AO59">
        <f>JDM!AO22</f>
        <v>0</v>
      </c>
      <c r="AP59">
        <f>JDM!AP22</f>
        <v>0</v>
      </c>
      <c r="AQ59">
        <f>JDM!AQ22</f>
        <v>0</v>
      </c>
      <c r="AR59">
        <f>JDM!AR22</f>
        <v>0</v>
      </c>
      <c r="AS59">
        <f>JDM!AS22</f>
        <v>0</v>
      </c>
      <c r="AT59">
        <f>JDM!AT22</f>
        <v>0</v>
      </c>
    </row>
    <row r="60" spans="1:46" x14ac:dyDescent="0.25">
      <c r="A60">
        <f>JDM!A23</f>
        <v>0</v>
      </c>
      <c r="B60">
        <f>JDM!B23</f>
        <v>0</v>
      </c>
      <c r="C60">
        <f>JDM!C23</f>
        <v>0</v>
      </c>
      <c r="D60">
        <f>JDM!D23</f>
        <v>0</v>
      </c>
      <c r="E60">
        <f>JDM!E23</f>
        <v>0</v>
      </c>
      <c r="F60">
        <f>JDM!F23</f>
        <v>0</v>
      </c>
      <c r="G60">
        <f>JDM!G23</f>
        <v>0</v>
      </c>
      <c r="H60">
        <f>JDM!H23</f>
        <v>0</v>
      </c>
      <c r="I60">
        <f>JDM!I23</f>
        <v>0</v>
      </c>
      <c r="J60">
        <f>JDM!J23</f>
        <v>0</v>
      </c>
      <c r="K60">
        <f>JDM!K23</f>
        <v>0</v>
      </c>
      <c r="L60">
        <f>JDM!L23</f>
        <v>0</v>
      </c>
      <c r="M60">
        <f>JDM!M23</f>
        <v>0</v>
      </c>
      <c r="N60">
        <f>JDM!N23</f>
        <v>0</v>
      </c>
      <c r="O60">
        <f>JDM!O23</f>
        <v>0</v>
      </c>
      <c r="P60">
        <f>JDM!P23</f>
        <v>0</v>
      </c>
      <c r="Q60">
        <f>JDM!Q23</f>
        <v>0</v>
      </c>
      <c r="R60">
        <f>JDM!R23</f>
        <v>0</v>
      </c>
      <c r="S60">
        <f>JDM!S23</f>
        <v>0</v>
      </c>
      <c r="T60">
        <f>JDM!T23</f>
        <v>0</v>
      </c>
      <c r="U60">
        <f>JDM!U23</f>
        <v>0</v>
      </c>
      <c r="V60">
        <f>JDM!V23</f>
        <v>0</v>
      </c>
      <c r="W60">
        <f>JDM!W23</f>
        <v>0</v>
      </c>
      <c r="X60">
        <f>JDM!X23</f>
        <v>0</v>
      </c>
      <c r="Y60">
        <f>JDM!Y23</f>
        <v>0</v>
      </c>
      <c r="Z60">
        <f>JDM!Z23</f>
        <v>0</v>
      </c>
      <c r="AA60">
        <f>JDM!AA23</f>
        <v>0</v>
      </c>
      <c r="AB60">
        <f>JDM!AB23</f>
        <v>0</v>
      </c>
      <c r="AC60">
        <f>JDM!AC23</f>
        <v>0</v>
      </c>
      <c r="AD60">
        <f>JDM!AD23</f>
        <v>0</v>
      </c>
      <c r="AE60">
        <f>JDM!AE23</f>
        <v>0</v>
      </c>
      <c r="AF60">
        <f>JDM!AF23</f>
        <v>0</v>
      </c>
      <c r="AG60">
        <f>JDM!AG23</f>
        <v>0</v>
      </c>
      <c r="AH60">
        <f>JDM!AH23</f>
        <v>0</v>
      </c>
      <c r="AI60">
        <f>JDM!AI23</f>
        <v>0</v>
      </c>
      <c r="AJ60">
        <f>JDM!AJ23</f>
        <v>0</v>
      </c>
      <c r="AK60">
        <f>JDM!AK23</f>
        <v>0</v>
      </c>
      <c r="AL60">
        <f>JDM!AL23</f>
        <v>0</v>
      </c>
      <c r="AM60">
        <f>JDM!AM23</f>
        <v>0</v>
      </c>
      <c r="AN60">
        <f>JDM!AN23</f>
        <v>0</v>
      </c>
      <c r="AO60">
        <f>JDM!AO23</f>
        <v>0</v>
      </c>
      <c r="AP60">
        <f>JDM!AP23</f>
        <v>0</v>
      </c>
      <c r="AQ60">
        <f>JDM!AQ23</f>
        <v>0</v>
      </c>
      <c r="AR60">
        <f>JDM!AR23</f>
        <v>0</v>
      </c>
      <c r="AS60">
        <f>JDM!AS23</f>
        <v>0</v>
      </c>
      <c r="AT60">
        <f>JDM!AT23</f>
        <v>0</v>
      </c>
    </row>
    <row r="61" spans="1:46" x14ac:dyDescent="0.25">
      <c r="A61">
        <f>JDM!A24</f>
        <v>0</v>
      </c>
      <c r="B61">
        <f>JDM!B24</f>
        <v>0</v>
      </c>
      <c r="C61">
        <f>JDM!C24</f>
        <v>0</v>
      </c>
      <c r="D61">
        <f>JDM!D24</f>
        <v>0</v>
      </c>
      <c r="E61">
        <f>JDM!E24</f>
        <v>0</v>
      </c>
      <c r="F61">
        <f>JDM!F24</f>
        <v>0</v>
      </c>
      <c r="G61">
        <f>JDM!G24</f>
        <v>0</v>
      </c>
      <c r="H61">
        <f>JDM!H24</f>
        <v>0</v>
      </c>
      <c r="I61">
        <f>JDM!I24</f>
        <v>0</v>
      </c>
      <c r="J61">
        <f>JDM!J24</f>
        <v>0</v>
      </c>
      <c r="K61">
        <f>JDM!K24</f>
        <v>0</v>
      </c>
      <c r="L61">
        <f>JDM!L24</f>
        <v>0</v>
      </c>
      <c r="M61">
        <f>JDM!M24</f>
        <v>0</v>
      </c>
      <c r="N61">
        <f>JDM!N24</f>
        <v>0</v>
      </c>
      <c r="O61">
        <f>JDM!O24</f>
        <v>0</v>
      </c>
      <c r="P61">
        <f>JDM!P24</f>
        <v>0</v>
      </c>
      <c r="Q61">
        <f>JDM!Q24</f>
        <v>0</v>
      </c>
      <c r="R61">
        <f>JDM!R24</f>
        <v>0</v>
      </c>
      <c r="S61">
        <f>JDM!S24</f>
        <v>0</v>
      </c>
      <c r="T61">
        <f>JDM!T24</f>
        <v>0</v>
      </c>
      <c r="U61">
        <f>JDM!U24</f>
        <v>0</v>
      </c>
      <c r="V61">
        <f>JDM!V24</f>
        <v>0</v>
      </c>
      <c r="W61">
        <f>JDM!W24</f>
        <v>0</v>
      </c>
      <c r="X61">
        <f>JDM!X24</f>
        <v>0</v>
      </c>
      <c r="Y61">
        <f>JDM!Y24</f>
        <v>0</v>
      </c>
      <c r="Z61">
        <f>JDM!Z24</f>
        <v>0</v>
      </c>
      <c r="AA61">
        <f>JDM!AA24</f>
        <v>0</v>
      </c>
      <c r="AB61">
        <f>JDM!AB24</f>
        <v>0</v>
      </c>
      <c r="AC61">
        <f>JDM!AC24</f>
        <v>0</v>
      </c>
      <c r="AD61">
        <f>JDM!AD24</f>
        <v>0</v>
      </c>
      <c r="AE61">
        <f>JDM!AE24</f>
        <v>0</v>
      </c>
      <c r="AF61">
        <f>JDM!AF24</f>
        <v>0</v>
      </c>
      <c r="AG61">
        <f>JDM!AG24</f>
        <v>0</v>
      </c>
      <c r="AH61">
        <f>JDM!AH24</f>
        <v>0</v>
      </c>
      <c r="AI61">
        <f>JDM!AI24</f>
        <v>0</v>
      </c>
      <c r="AJ61">
        <f>JDM!AJ24</f>
        <v>0</v>
      </c>
      <c r="AK61">
        <f>JDM!AK24</f>
        <v>0</v>
      </c>
      <c r="AL61">
        <f>JDM!AL24</f>
        <v>0</v>
      </c>
      <c r="AM61">
        <f>JDM!AM24</f>
        <v>0</v>
      </c>
      <c r="AN61">
        <f>JDM!AN24</f>
        <v>0</v>
      </c>
      <c r="AO61">
        <f>JDM!AO24</f>
        <v>0</v>
      </c>
      <c r="AP61">
        <f>JDM!AP24</f>
        <v>0</v>
      </c>
      <c r="AQ61">
        <f>JDM!AQ24</f>
        <v>0</v>
      </c>
      <c r="AR61">
        <f>JDM!AR24</f>
        <v>0</v>
      </c>
      <c r="AS61">
        <f>JDM!AS24</f>
        <v>0</v>
      </c>
      <c r="AT61">
        <f>JDM!AT24</f>
        <v>0</v>
      </c>
    </row>
    <row r="62" spans="1:46" x14ac:dyDescent="0.25">
      <c r="A62">
        <f>JDM!A25</f>
        <v>0</v>
      </c>
      <c r="B62">
        <f>JDM!B25</f>
        <v>0</v>
      </c>
      <c r="C62">
        <f>JDM!C25</f>
        <v>0</v>
      </c>
      <c r="D62">
        <f>JDM!D25</f>
        <v>0</v>
      </c>
      <c r="E62">
        <f>JDM!E25</f>
        <v>0</v>
      </c>
      <c r="F62">
        <f>JDM!F25</f>
        <v>0</v>
      </c>
      <c r="G62">
        <f>JDM!G25</f>
        <v>0</v>
      </c>
      <c r="H62">
        <f>JDM!H25</f>
        <v>0</v>
      </c>
      <c r="I62">
        <f>JDM!I25</f>
        <v>0</v>
      </c>
      <c r="J62">
        <f>JDM!J25</f>
        <v>0</v>
      </c>
      <c r="K62">
        <f>JDM!K25</f>
        <v>0</v>
      </c>
      <c r="L62">
        <f>JDM!L25</f>
        <v>0</v>
      </c>
      <c r="M62">
        <f>JDM!M25</f>
        <v>0</v>
      </c>
      <c r="N62">
        <f>JDM!N25</f>
        <v>0</v>
      </c>
      <c r="O62">
        <f>JDM!O25</f>
        <v>0</v>
      </c>
      <c r="P62">
        <f>JDM!P25</f>
        <v>0</v>
      </c>
      <c r="Q62">
        <f>JDM!Q25</f>
        <v>0</v>
      </c>
      <c r="R62">
        <f>JDM!R25</f>
        <v>0</v>
      </c>
      <c r="S62">
        <f>JDM!S25</f>
        <v>0</v>
      </c>
      <c r="T62">
        <f>JDM!T25</f>
        <v>0</v>
      </c>
      <c r="U62">
        <f>JDM!U25</f>
        <v>0</v>
      </c>
      <c r="V62">
        <f>JDM!V25</f>
        <v>0</v>
      </c>
      <c r="W62">
        <f>JDM!W25</f>
        <v>0</v>
      </c>
      <c r="X62">
        <f>JDM!X25</f>
        <v>0</v>
      </c>
      <c r="Y62">
        <f>JDM!Y25</f>
        <v>0</v>
      </c>
      <c r="Z62">
        <f>JDM!Z25</f>
        <v>0</v>
      </c>
      <c r="AA62">
        <f>JDM!AA25</f>
        <v>0</v>
      </c>
      <c r="AB62">
        <f>JDM!AB25</f>
        <v>0</v>
      </c>
      <c r="AC62">
        <f>JDM!AC25</f>
        <v>0</v>
      </c>
      <c r="AD62">
        <f>JDM!AD25</f>
        <v>0</v>
      </c>
      <c r="AE62">
        <f>JDM!AE25</f>
        <v>0</v>
      </c>
      <c r="AF62">
        <f>JDM!AF25</f>
        <v>0</v>
      </c>
      <c r="AG62">
        <f>JDM!AG25</f>
        <v>0</v>
      </c>
      <c r="AH62">
        <f>JDM!AH25</f>
        <v>0</v>
      </c>
      <c r="AI62">
        <f>JDM!AI25</f>
        <v>0</v>
      </c>
      <c r="AJ62">
        <f>JDM!AJ25</f>
        <v>0</v>
      </c>
      <c r="AK62">
        <f>JDM!AK25</f>
        <v>0</v>
      </c>
      <c r="AL62">
        <f>JDM!AL25</f>
        <v>0</v>
      </c>
      <c r="AM62">
        <f>JDM!AM25</f>
        <v>0</v>
      </c>
      <c r="AN62">
        <f>JDM!AN25</f>
        <v>0</v>
      </c>
      <c r="AO62">
        <f>JDM!AO25</f>
        <v>0</v>
      </c>
      <c r="AP62">
        <f>JDM!AP25</f>
        <v>0</v>
      </c>
      <c r="AQ62">
        <f>JDM!AQ25</f>
        <v>0</v>
      </c>
      <c r="AR62">
        <f>JDM!AR25</f>
        <v>0</v>
      </c>
      <c r="AS62">
        <f>JDM!AS25</f>
        <v>0</v>
      </c>
      <c r="AT62">
        <f>JDM!AT25</f>
        <v>0</v>
      </c>
    </row>
    <row r="63" spans="1:46" x14ac:dyDescent="0.25">
      <c r="A63">
        <f>JDM!A26</f>
        <v>0</v>
      </c>
      <c r="B63">
        <f>JDM!B26</f>
        <v>0</v>
      </c>
      <c r="C63">
        <f>JDM!C26</f>
        <v>0</v>
      </c>
      <c r="D63">
        <f>JDM!D26</f>
        <v>0</v>
      </c>
      <c r="E63">
        <f>JDM!E26</f>
        <v>0</v>
      </c>
      <c r="F63">
        <f>JDM!F26</f>
        <v>0</v>
      </c>
      <c r="G63">
        <f>JDM!G26</f>
        <v>0</v>
      </c>
      <c r="H63">
        <f>JDM!H26</f>
        <v>0</v>
      </c>
      <c r="I63">
        <f>JDM!I26</f>
        <v>0</v>
      </c>
      <c r="J63">
        <f>JDM!J26</f>
        <v>0</v>
      </c>
      <c r="K63">
        <f>JDM!K26</f>
        <v>0</v>
      </c>
      <c r="L63">
        <f>JDM!L26</f>
        <v>0</v>
      </c>
      <c r="M63">
        <f>JDM!M26</f>
        <v>0</v>
      </c>
      <c r="N63">
        <f>JDM!N26</f>
        <v>0</v>
      </c>
      <c r="O63">
        <f>JDM!O26</f>
        <v>0</v>
      </c>
      <c r="P63">
        <f>JDM!P26</f>
        <v>0</v>
      </c>
      <c r="Q63">
        <f>JDM!Q26</f>
        <v>0</v>
      </c>
      <c r="R63">
        <f>JDM!R26</f>
        <v>0</v>
      </c>
      <c r="S63">
        <f>JDM!S26</f>
        <v>0</v>
      </c>
      <c r="T63">
        <f>JDM!T26</f>
        <v>0</v>
      </c>
      <c r="U63">
        <f>JDM!U26</f>
        <v>0</v>
      </c>
      <c r="V63">
        <f>JDM!V26</f>
        <v>0</v>
      </c>
      <c r="W63">
        <f>JDM!W26</f>
        <v>0</v>
      </c>
      <c r="X63">
        <f>JDM!X26</f>
        <v>0</v>
      </c>
      <c r="Y63">
        <f>JDM!Y26</f>
        <v>0</v>
      </c>
      <c r="Z63">
        <f>JDM!Z26</f>
        <v>0</v>
      </c>
      <c r="AA63">
        <f>JDM!AA26</f>
        <v>0</v>
      </c>
      <c r="AB63">
        <f>JDM!AB26</f>
        <v>0</v>
      </c>
      <c r="AC63">
        <f>JDM!AC26</f>
        <v>0</v>
      </c>
      <c r="AD63">
        <f>JDM!AD26</f>
        <v>0</v>
      </c>
      <c r="AE63">
        <f>JDM!AE26</f>
        <v>0</v>
      </c>
      <c r="AF63">
        <f>JDM!AF26</f>
        <v>0</v>
      </c>
      <c r="AG63">
        <f>JDM!AG26</f>
        <v>0</v>
      </c>
      <c r="AH63">
        <f>JDM!AH26</f>
        <v>0</v>
      </c>
      <c r="AI63">
        <f>JDM!AI26</f>
        <v>0</v>
      </c>
      <c r="AJ63">
        <f>JDM!AJ26</f>
        <v>0</v>
      </c>
      <c r="AK63">
        <f>JDM!AK26</f>
        <v>0</v>
      </c>
      <c r="AL63">
        <f>JDM!AL26</f>
        <v>0</v>
      </c>
      <c r="AM63">
        <f>JDM!AM26</f>
        <v>0</v>
      </c>
      <c r="AN63">
        <f>JDM!AN26</f>
        <v>0</v>
      </c>
      <c r="AO63">
        <f>JDM!AO26</f>
        <v>0</v>
      </c>
      <c r="AP63">
        <f>JDM!AP26</f>
        <v>0</v>
      </c>
      <c r="AQ63">
        <f>JDM!AQ26</f>
        <v>0</v>
      </c>
      <c r="AR63">
        <f>JDM!AR26</f>
        <v>0</v>
      </c>
      <c r="AS63">
        <f>JDM!AS26</f>
        <v>0</v>
      </c>
      <c r="AT63">
        <f>JDM!AT26</f>
        <v>0</v>
      </c>
    </row>
    <row r="64" spans="1:46" x14ac:dyDescent="0.25">
      <c r="A64">
        <f>JDM!A27</f>
        <v>0</v>
      </c>
      <c r="B64">
        <f>JDM!B27</f>
        <v>0</v>
      </c>
      <c r="C64">
        <f>JDM!C27</f>
        <v>0</v>
      </c>
      <c r="D64">
        <f>JDM!D27</f>
        <v>0</v>
      </c>
      <c r="E64">
        <f>JDM!E27</f>
        <v>0</v>
      </c>
      <c r="F64">
        <f>JDM!F27</f>
        <v>0</v>
      </c>
      <c r="G64">
        <f>JDM!G27</f>
        <v>0</v>
      </c>
      <c r="H64">
        <f>JDM!H27</f>
        <v>0</v>
      </c>
      <c r="I64">
        <f>JDM!I27</f>
        <v>0</v>
      </c>
      <c r="J64">
        <f>JDM!J27</f>
        <v>0</v>
      </c>
      <c r="K64">
        <f>JDM!K27</f>
        <v>0</v>
      </c>
      <c r="L64">
        <f>JDM!L27</f>
        <v>0</v>
      </c>
      <c r="M64">
        <f>JDM!M27</f>
        <v>0</v>
      </c>
      <c r="N64">
        <f>JDM!N27</f>
        <v>0</v>
      </c>
      <c r="O64">
        <f>JDM!O27</f>
        <v>0</v>
      </c>
      <c r="P64">
        <f>JDM!P27</f>
        <v>0</v>
      </c>
      <c r="Q64">
        <f>JDM!Q27</f>
        <v>0</v>
      </c>
      <c r="R64">
        <f>JDM!R27</f>
        <v>0</v>
      </c>
      <c r="S64">
        <f>JDM!S27</f>
        <v>0</v>
      </c>
      <c r="T64">
        <f>JDM!T27</f>
        <v>0</v>
      </c>
      <c r="U64">
        <f>JDM!U27</f>
        <v>0</v>
      </c>
      <c r="V64">
        <f>JDM!V27</f>
        <v>0</v>
      </c>
      <c r="W64">
        <f>JDM!W27</f>
        <v>0</v>
      </c>
      <c r="X64">
        <f>JDM!X27</f>
        <v>0</v>
      </c>
      <c r="Y64">
        <f>JDM!Y27</f>
        <v>0</v>
      </c>
      <c r="Z64">
        <f>JDM!Z27</f>
        <v>0</v>
      </c>
      <c r="AA64">
        <f>JDM!AA27</f>
        <v>0</v>
      </c>
      <c r="AB64">
        <f>JDM!AB27</f>
        <v>0</v>
      </c>
      <c r="AC64">
        <f>JDM!AC27</f>
        <v>0</v>
      </c>
      <c r="AD64">
        <f>JDM!AD27</f>
        <v>0</v>
      </c>
      <c r="AE64">
        <f>JDM!AE27</f>
        <v>0</v>
      </c>
      <c r="AF64">
        <f>JDM!AF27</f>
        <v>0</v>
      </c>
      <c r="AG64">
        <f>JDM!AG27</f>
        <v>0</v>
      </c>
      <c r="AH64">
        <f>JDM!AH27</f>
        <v>0</v>
      </c>
      <c r="AI64">
        <f>JDM!AI27</f>
        <v>0</v>
      </c>
      <c r="AJ64">
        <f>JDM!AJ27</f>
        <v>0</v>
      </c>
      <c r="AK64">
        <f>JDM!AK27</f>
        <v>0</v>
      </c>
      <c r="AL64">
        <f>JDM!AL27</f>
        <v>0</v>
      </c>
      <c r="AM64">
        <f>JDM!AM27</f>
        <v>0</v>
      </c>
      <c r="AN64">
        <f>JDM!AN27</f>
        <v>0</v>
      </c>
      <c r="AO64">
        <f>JDM!AO27</f>
        <v>0</v>
      </c>
      <c r="AP64">
        <f>JDM!AP27</f>
        <v>0</v>
      </c>
      <c r="AQ64">
        <f>JDM!AQ27</f>
        <v>0</v>
      </c>
      <c r="AR64">
        <f>JDM!AR27</f>
        <v>0</v>
      </c>
      <c r="AS64">
        <f>JDM!AS27</f>
        <v>0</v>
      </c>
      <c r="AT64">
        <f>JDM!AT27</f>
        <v>0</v>
      </c>
    </row>
    <row r="65" spans="1:46" x14ac:dyDescent="0.25">
      <c r="A65">
        <f>JDM!A28</f>
        <v>0</v>
      </c>
      <c r="B65">
        <f>JDM!B28</f>
        <v>0</v>
      </c>
      <c r="C65">
        <f>JDM!C28</f>
        <v>0</v>
      </c>
      <c r="D65">
        <f>JDM!D28</f>
        <v>0</v>
      </c>
      <c r="E65">
        <f>JDM!E28</f>
        <v>0</v>
      </c>
      <c r="F65">
        <f>JDM!F28</f>
        <v>0</v>
      </c>
      <c r="G65">
        <f>JDM!G28</f>
        <v>0</v>
      </c>
      <c r="H65">
        <f>JDM!H28</f>
        <v>0</v>
      </c>
      <c r="I65">
        <f>JDM!I28</f>
        <v>0</v>
      </c>
      <c r="J65">
        <f>JDM!J28</f>
        <v>0</v>
      </c>
      <c r="K65">
        <f>JDM!K28</f>
        <v>0</v>
      </c>
      <c r="L65">
        <f>JDM!L28</f>
        <v>0</v>
      </c>
      <c r="M65">
        <f>JDM!M28</f>
        <v>0</v>
      </c>
      <c r="N65">
        <f>JDM!N28</f>
        <v>0</v>
      </c>
      <c r="O65">
        <f>JDM!O28</f>
        <v>0</v>
      </c>
      <c r="P65">
        <f>JDM!P28</f>
        <v>0</v>
      </c>
      <c r="Q65">
        <f>JDM!Q28</f>
        <v>0</v>
      </c>
      <c r="R65">
        <f>JDM!R28</f>
        <v>0</v>
      </c>
      <c r="S65">
        <f>JDM!S28</f>
        <v>0</v>
      </c>
      <c r="T65">
        <f>JDM!T28</f>
        <v>0</v>
      </c>
      <c r="U65">
        <f>JDM!U28</f>
        <v>0</v>
      </c>
      <c r="V65">
        <f>JDM!V28</f>
        <v>0</v>
      </c>
      <c r="W65">
        <f>JDM!W28</f>
        <v>0</v>
      </c>
      <c r="X65">
        <f>JDM!X28</f>
        <v>0</v>
      </c>
      <c r="Y65">
        <f>JDM!Y28</f>
        <v>0</v>
      </c>
      <c r="Z65">
        <f>JDM!Z28</f>
        <v>0</v>
      </c>
      <c r="AA65">
        <f>JDM!AA28</f>
        <v>0</v>
      </c>
      <c r="AB65">
        <f>JDM!AB28</f>
        <v>0</v>
      </c>
      <c r="AC65">
        <f>JDM!AC28</f>
        <v>0</v>
      </c>
      <c r="AD65">
        <f>JDM!AD28</f>
        <v>0</v>
      </c>
      <c r="AE65">
        <f>JDM!AE28</f>
        <v>0</v>
      </c>
      <c r="AF65">
        <f>JDM!AF28</f>
        <v>0</v>
      </c>
      <c r="AG65">
        <f>JDM!AG28</f>
        <v>0</v>
      </c>
      <c r="AH65">
        <f>JDM!AH28</f>
        <v>0</v>
      </c>
      <c r="AI65">
        <f>JDM!AI28</f>
        <v>0</v>
      </c>
      <c r="AJ65">
        <f>JDM!AJ28</f>
        <v>0</v>
      </c>
      <c r="AK65">
        <f>JDM!AK28</f>
        <v>0</v>
      </c>
      <c r="AL65">
        <f>JDM!AL28</f>
        <v>0</v>
      </c>
      <c r="AM65">
        <f>JDM!AM28</f>
        <v>0</v>
      </c>
      <c r="AN65">
        <f>JDM!AN28</f>
        <v>0</v>
      </c>
      <c r="AO65">
        <f>JDM!AO28</f>
        <v>0</v>
      </c>
      <c r="AP65">
        <f>JDM!AP28</f>
        <v>0</v>
      </c>
      <c r="AQ65">
        <f>JDM!AQ28</f>
        <v>0</v>
      </c>
      <c r="AR65">
        <f>JDM!AR28</f>
        <v>0</v>
      </c>
      <c r="AS65">
        <f>JDM!AS28</f>
        <v>0</v>
      </c>
      <c r="AT65">
        <f>JDM!AT28</f>
        <v>0</v>
      </c>
    </row>
    <row r="66" spans="1:46" x14ac:dyDescent="0.25">
      <c r="A66">
        <f>JDM!A29</f>
        <v>0</v>
      </c>
      <c r="B66">
        <f>JDM!B29</f>
        <v>0</v>
      </c>
      <c r="C66">
        <f>JDM!C29</f>
        <v>0</v>
      </c>
      <c r="D66">
        <f>JDM!D29</f>
        <v>0</v>
      </c>
      <c r="E66">
        <f>JDM!E29</f>
        <v>0</v>
      </c>
      <c r="F66">
        <f>JDM!F29</f>
        <v>0</v>
      </c>
      <c r="G66">
        <f>JDM!G29</f>
        <v>0</v>
      </c>
      <c r="H66">
        <f>JDM!H29</f>
        <v>0</v>
      </c>
      <c r="I66">
        <f>JDM!I29</f>
        <v>0</v>
      </c>
      <c r="J66">
        <f>JDM!J29</f>
        <v>0</v>
      </c>
      <c r="K66">
        <f>JDM!K29</f>
        <v>0</v>
      </c>
      <c r="L66">
        <f>JDM!L29</f>
        <v>0</v>
      </c>
      <c r="M66">
        <f>JDM!M29</f>
        <v>0</v>
      </c>
      <c r="N66">
        <f>JDM!N29</f>
        <v>0</v>
      </c>
      <c r="O66">
        <f>JDM!O29</f>
        <v>0</v>
      </c>
      <c r="P66">
        <f>JDM!P29</f>
        <v>0</v>
      </c>
      <c r="Q66">
        <f>JDM!Q29</f>
        <v>0</v>
      </c>
      <c r="R66">
        <f>JDM!R29</f>
        <v>0</v>
      </c>
      <c r="S66">
        <f>JDM!S29</f>
        <v>0</v>
      </c>
      <c r="T66">
        <f>JDM!T29</f>
        <v>0</v>
      </c>
      <c r="U66">
        <f>JDM!U29</f>
        <v>0</v>
      </c>
      <c r="V66">
        <f>JDM!V29</f>
        <v>0</v>
      </c>
      <c r="W66">
        <f>JDM!W29</f>
        <v>0</v>
      </c>
      <c r="X66">
        <f>JDM!X29</f>
        <v>0</v>
      </c>
      <c r="Y66">
        <f>JDM!Y29</f>
        <v>0</v>
      </c>
      <c r="Z66">
        <f>JDM!Z29</f>
        <v>0</v>
      </c>
      <c r="AA66">
        <f>JDM!AA29</f>
        <v>0</v>
      </c>
      <c r="AB66">
        <f>JDM!AB29</f>
        <v>0</v>
      </c>
      <c r="AC66">
        <f>JDM!AC29</f>
        <v>0</v>
      </c>
      <c r="AD66">
        <f>JDM!AD29</f>
        <v>0</v>
      </c>
      <c r="AE66">
        <f>JDM!AE29</f>
        <v>0</v>
      </c>
      <c r="AF66">
        <f>JDM!AF29</f>
        <v>0</v>
      </c>
      <c r="AG66">
        <f>JDM!AG29</f>
        <v>0</v>
      </c>
      <c r="AH66">
        <f>JDM!AH29</f>
        <v>0</v>
      </c>
      <c r="AI66">
        <f>JDM!AI29</f>
        <v>0</v>
      </c>
      <c r="AJ66">
        <f>JDM!AJ29</f>
        <v>0</v>
      </c>
      <c r="AK66">
        <f>JDM!AK29</f>
        <v>0</v>
      </c>
      <c r="AL66">
        <f>JDM!AL29</f>
        <v>0</v>
      </c>
      <c r="AM66">
        <f>JDM!AM29</f>
        <v>0</v>
      </c>
      <c r="AN66">
        <f>JDM!AN29</f>
        <v>0</v>
      </c>
      <c r="AO66">
        <f>JDM!AO29</f>
        <v>0</v>
      </c>
      <c r="AP66">
        <f>JDM!AP29</f>
        <v>0</v>
      </c>
      <c r="AQ66">
        <f>JDM!AQ29</f>
        <v>0</v>
      </c>
      <c r="AR66">
        <f>JDM!AR29</f>
        <v>0</v>
      </c>
      <c r="AS66">
        <f>JDM!AS29</f>
        <v>0</v>
      </c>
      <c r="AT66">
        <f>JDM!AT29</f>
        <v>0</v>
      </c>
    </row>
    <row r="67" spans="1:46" x14ac:dyDescent="0.25">
      <c r="A67">
        <f>JDM!A30</f>
        <v>0</v>
      </c>
      <c r="B67">
        <f>JDM!B30</f>
        <v>0</v>
      </c>
      <c r="C67">
        <f>JDM!C30</f>
        <v>0</v>
      </c>
      <c r="D67">
        <f>JDM!D30</f>
        <v>0</v>
      </c>
      <c r="E67">
        <f>JDM!E30</f>
        <v>0</v>
      </c>
      <c r="F67">
        <f>JDM!F30</f>
        <v>0</v>
      </c>
      <c r="G67">
        <f>JDM!G30</f>
        <v>0</v>
      </c>
      <c r="H67">
        <f>JDM!H30</f>
        <v>0</v>
      </c>
      <c r="I67">
        <f>JDM!I30</f>
        <v>0</v>
      </c>
      <c r="J67">
        <f>JDM!J30</f>
        <v>0</v>
      </c>
      <c r="K67">
        <f>JDM!K30</f>
        <v>0</v>
      </c>
      <c r="L67">
        <f>JDM!L30</f>
        <v>0</v>
      </c>
      <c r="M67">
        <f>JDM!M30</f>
        <v>0</v>
      </c>
      <c r="N67">
        <f>JDM!N30</f>
        <v>0</v>
      </c>
      <c r="O67">
        <f>JDM!O30</f>
        <v>0</v>
      </c>
      <c r="P67">
        <f>JDM!P30</f>
        <v>0</v>
      </c>
      <c r="Q67">
        <f>JDM!Q30</f>
        <v>0</v>
      </c>
      <c r="R67">
        <f>JDM!R30</f>
        <v>0</v>
      </c>
      <c r="S67">
        <f>JDM!S30</f>
        <v>0</v>
      </c>
      <c r="T67">
        <f>JDM!T30</f>
        <v>0</v>
      </c>
      <c r="U67">
        <f>JDM!U30</f>
        <v>0</v>
      </c>
      <c r="V67">
        <f>JDM!V30</f>
        <v>0</v>
      </c>
      <c r="W67">
        <f>JDM!W30</f>
        <v>0</v>
      </c>
      <c r="X67">
        <f>JDM!X30</f>
        <v>0</v>
      </c>
      <c r="Y67">
        <f>JDM!Y30</f>
        <v>0</v>
      </c>
      <c r="Z67">
        <f>JDM!Z30</f>
        <v>0</v>
      </c>
      <c r="AA67">
        <f>JDM!AA30</f>
        <v>0</v>
      </c>
      <c r="AB67">
        <f>JDM!AB30</f>
        <v>0</v>
      </c>
      <c r="AC67">
        <f>JDM!AC30</f>
        <v>0</v>
      </c>
      <c r="AD67">
        <f>JDM!AD30</f>
        <v>0</v>
      </c>
      <c r="AE67">
        <f>JDM!AE30</f>
        <v>0</v>
      </c>
      <c r="AF67">
        <f>JDM!AF30</f>
        <v>0</v>
      </c>
      <c r="AG67">
        <f>JDM!AG30</f>
        <v>0</v>
      </c>
      <c r="AH67">
        <f>JDM!AH30</f>
        <v>0</v>
      </c>
      <c r="AI67">
        <f>JDM!AI30</f>
        <v>0</v>
      </c>
      <c r="AJ67">
        <f>JDM!AJ30</f>
        <v>0</v>
      </c>
      <c r="AK67">
        <f>JDM!AK30</f>
        <v>0</v>
      </c>
      <c r="AL67">
        <f>JDM!AL30</f>
        <v>0</v>
      </c>
      <c r="AM67">
        <f>JDM!AM30</f>
        <v>0</v>
      </c>
      <c r="AN67">
        <f>JDM!AN30</f>
        <v>0</v>
      </c>
      <c r="AO67">
        <f>JDM!AO30</f>
        <v>0</v>
      </c>
      <c r="AP67">
        <f>JDM!AP30</f>
        <v>0</v>
      </c>
      <c r="AQ67">
        <f>JDM!AQ30</f>
        <v>0</v>
      </c>
      <c r="AR67">
        <f>JDM!AR30</f>
        <v>0</v>
      </c>
      <c r="AS67">
        <f>JDM!AS30</f>
        <v>0</v>
      </c>
      <c r="AT67">
        <f>JDM!AT30</f>
        <v>0</v>
      </c>
    </row>
    <row r="68" spans="1:46" x14ac:dyDescent="0.25">
      <c r="A68">
        <f>JDM!A31</f>
        <v>0</v>
      </c>
      <c r="B68">
        <f>JDM!B31</f>
        <v>0</v>
      </c>
      <c r="C68">
        <f>JDM!C31</f>
        <v>0</v>
      </c>
      <c r="D68">
        <f>JDM!D31</f>
        <v>0</v>
      </c>
      <c r="E68">
        <f>JDM!E31</f>
        <v>0</v>
      </c>
      <c r="F68">
        <f>JDM!F31</f>
        <v>0</v>
      </c>
      <c r="G68">
        <f>JDM!G31</f>
        <v>0</v>
      </c>
      <c r="H68">
        <f>JDM!H31</f>
        <v>0</v>
      </c>
      <c r="I68">
        <f>JDM!I31</f>
        <v>0</v>
      </c>
      <c r="J68">
        <f>JDM!J31</f>
        <v>0</v>
      </c>
      <c r="K68">
        <f>JDM!K31</f>
        <v>0</v>
      </c>
      <c r="L68">
        <f>JDM!L31</f>
        <v>0</v>
      </c>
      <c r="M68">
        <f>JDM!M31</f>
        <v>0</v>
      </c>
      <c r="N68">
        <f>JDM!N31</f>
        <v>0</v>
      </c>
      <c r="O68">
        <f>JDM!O31</f>
        <v>0</v>
      </c>
      <c r="P68">
        <f>JDM!P31</f>
        <v>0</v>
      </c>
      <c r="Q68">
        <f>JDM!Q31</f>
        <v>0</v>
      </c>
      <c r="R68">
        <f>JDM!R31</f>
        <v>0</v>
      </c>
      <c r="S68">
        <f>JDM!S31</f>
        <v>0</v>
      </c>
      <c r="T68">
        <f>JDM!T31</f>
        <v>0</v>
      </c>
      <c r="U68">
        <f>JDM!U31</f>
        <v>0</v>
      </c>
      <c r="V68">
        <f>JDM!V31</f>
        <v>0</v>
      </c>
      <c r="W68">
        <f>JDM!W31</f>
        <v>0</v>
      </c>
      <c r="X68">
        <f>JDM!X31</f>
        <v>0</v>
      </c>
      <c r="Y68">
        <f>JDM!Y31</f>
        <v>0</v>
      </c>
      <c r="Z68">
        <f>JDM!Z31</f>
        <v>0</v>
      </c>
      <c r="AA68">
        <f>JDM!AA31</f>
        <v>0</v>
      </c>
      <c r="AB68">
        <f>JDM!AB31</f>
        <v>0</v>
      </c>
      <c r="AC68">
        <f>JDM!AC31</f>
        <v>0</v>
      </c>
      <c r="AD68">
        <f>JDM!AD31</f>
        <v>0</v>
      </c>
      <c r="AE68">
        <f>JDM!AE31</f>
        <v>0</v>
      </c>
      <c r="AF68">
        <f>JDM!AF31</f>
        <v>0</v>
      </c>
      <c r="AG68">
        <f>JDM!AG31</f>
        <v>0</v>
      </c>
      <c r="AH68">
        <f>JDM!AH31</f>
        <v>0</v>
      </c>
      <c r="AI68">
        <f>JDM!AI31</f>
        <v>0</v>
      </c>
      <c r="AJ68">
        <f>JDM!AJ31</f>
        <v>0</v>
      </c>
      <c r="AK68">
        <f>JDM!AK31</f>
        <v>0</v>
      </c>
      <c r="AL68">
        <f>JDM!AL31</f>
        <v>0</v>
      </c>
      <c r="AM68">
        <f>JDM!AM31</f>
        <v>0</v>
      </c>
      <c r="AN68">
        <f>JDM!AN31</f>
        <v>0</v>
      </c>
      <c r="AO68">
        <f>JDM!AO31</f>
        <v>0</v>
      </c>
      <c r="AP68">
        <f>JDM!AP31</f>
        <v>0</v>
      </c>
      <c r="AQ68">
        <f>JDM!AQ31</f>
        <v>0</v>
      </c>
      <c r="AR68">
        <f>JDM!AR31</f>
        <v>0</v>
      </c>
      <c r="AS68">
        <f>JDM!AS31</f>
        <v>0</v>
      </c>
      <c r="AT68">
        <f>JDM!AT31</f>
        <v>0</v>
      </c>
    </row>
    <row r="69" spans="1:46" x14ac:dyDescent="0.25">
      <c r="A69">
        <f>JDM!A32</f>
        <v>0</v>
      </c>
      <c r="B69">
        <f>JDM!B32</f>
        <v>0</v>
      </c>
      <c r="C69">
        <f>JDM!C32</f>
        <v>0</v>
      </c>
      <c r="D69">
        <f>JDM!D32</f>
        <v>0</v>
      </c>
      <c r="E69">
        <f>JDM!E32</f>
        <v>0</v>
      </c>
      <c r="F69">
        <f>JDM!F32</f>
        <v>0</v>
      </c>
      <c r="G69">
        <f>JDM!G32</f>
        <v>0</v>
      </c>
      <c r="H69">
        <f>JDM!H32</f>
        <v>0</v>
      </c>
      <c r="I69">
        <f>JDM!I32</f>
        <v>0</v>
      </c>
      <c r="J69">
        <f>JDM!J32</f>
        <v>0</v>
      </c>
      <c r="K69">
        <f>JDM!K32</f>
        <v>0</v>
      </c>
      <c r="L69">
        <f>JDM!L32</f>
        <v>0</v>
      </c>
      <c r="M69">
        <f>JDM!M32</f>
        <v>0</v>
      </c>
      <c r="N69">
        <f>JDM!N32</f>
        <v>0</v>
      </c>
      <c r="O69">
        <f>JDM!O32</f>
        <v>0</v>
      </c>
      <c r="P69">
        <f>JDM!P32</f>
        <v>0</v>
      </c>
      <c r="Q69">
        <f>JDM!Q32</f>
        <v>0</v>
      </c>
      <c r="R69">
        <f>JDM!R32</f>
        <v>0</v>
      </c>
      <c r="S69">
        <f>JDM!S32</f>
        <v>0</v>
      </c>
      <c r="T69">
        <f>JDM!T32</f>
        <v>0</v>
      </c>
      <c r="U69">
        <f>JDM!U32</f>
        <v>0</v>
      </c>
      <c r="V69">
        <f>JDM!V32</f>
        <v>0</v>
      </c>
      <c r="W69">
        <f>JDM!W32</f>
        <v>0</v>
      </c>
      <c r="X69">
        <f>JDM!X32</f>
        <v>0</v>
      </c>
      <c r="Y69">
        <f>JDM!Y32</f>
        <v>0</v>
      </c>
      <c r="Z69">
        <f>JDM!Z32</f>
        <v>0</v>
      </c>
      <c r="AA69">
        <f>JDM!AA32</f>
        <v>0</v>
      </c>
      <c r="AB69">
        <f>JDM!AB32</f>
        <v>0</v>
      </c>
      <c r="AC69">
        <f>JDM!AC32</f>
        <v>0</v>
      </c>
      <c r="AD69">
        <f>JDM!AD32</f>
        <v>0</v>
      </c>
      <c r="AE69">
        <f>JDM!AE32</f>
        <v>0</v>
      </c>
      <c r="AF69">
        <f>JDM!AF32</f>
        <v>0</v>
      </c>
      <c r="AG69">
        <f>JDM!AG32</f>
        <v>0</v>
      </c>
      <c r="AH69">
        <f>JDM!AH32</f>
        <v>0</v>
      </c>
      <c r="AI69">
        <f>JDM!AI32</f>
        <v>0</v>
      </c>
      <c r="AJ69">
        <f>JDM!AJ32</f>
        <v>0</v>
      </c>
      <c r="AK69">
        <f>JDM!AK32</f>
        <v>0</v>
      </c>
      <c r="AL69">
        <f>JDM!AL32</f>
        <v>0</v>
      </c>
      <c r="AM69">
        <f>JDM!AM32</f>
        <v>0</v>
      </c>
      <c r="AN69">
        <f>JDM!AN32</f>
        <v>0</v>
      </c>
      <c r="AO69">
        <f>JDM!AO32</f>
        <v>0</v>
      </c>
      <c r="AP69">
        <f>JDM!AP32</f>
        <v>0</v>
      </c>
      <c r="AQ69">
        <f>JDM!AQ32</f>
        <v>0</v>
      </c>
      <c r="AR69">
        <f>JDM!AR32</f>
        <v>0</v>
      </c>
      <c r="AS69">
        <f>JDM!AS32</f>
        <v>0</v>
      </c>
      <c r="AT69">
        <f>JDM!AT32</f>
        <v>0</v>
      </c>
    </row>
    <row r="70" spans="1:46" x14ac:dyDescent="0.25">
      <c r="A70">
        <f>JDM!A33</f>
        <v>0</v>
      </c>
      <c r="B70">
        <f>JDM!B33</f>
        <v>0</v>
      </c>
      <c r="C70">
        <f>JDM!C33</f>
        <v>0</v>
      </c>
      <c r="D70">
        <f>JDM!D33</f>
        <v>0</v>
      </c>
      <c r="E70">
        <f>JDM!E33</f>
        <v>0</v>
      </c>
      <c r="F70">
        <f>JDM!F33</f>
        <v>0</v>
      </c>
      <c r="G70">
        <f>JDM!G33</f>
        <v>0</v>
      </c>
      <c r="H70">
        <f>JDM!H33</f>
        <v>0</v>
      </c>
      <c r="I70">
        <f>JDM!I33</f>
        <v>0</v>
      </c>
      <c r="J70">
        <f>JDM!J33</f>
        <v>0</v>
      </c>
      <c r="K70">
        <f>JDM!K33</f>
        <v>0</v>
      </c>
      <c r="L70">
        <f>JDM!L33</f>
        <v>0</v>
      </c>
      <c r="M70">
        <f>JDM!M33</f>
        <v>0</v>
      </c>
      <c r="N70">
        <f>JDM!N33</f>
        <v>0</v>
      </c>
      <c r="O70">
        <f>JDM!O33</f>
        <v>0</v>
      </c>
      <c r="P70">
        <f>JDM!P33</f>
        <v>0</v>
      </c>
      <c r="Q70">
        <f>JDM!Q33</f>
        <v>0</v>
      </c>
      <c r="R70">
        <f>JDM!R33</f>
        <v>0</v>
      </c>
      <c r="S70">
        <f>JDM!S33</f>
        <v>0</v>
      </c>
      <c r="T70">
        <f>JDM!T33</f>
        <v>0</v>
      </c>
      <c r="U70">
        <f>JDM!U33</f>
        <v>0</v>
      </c>
      <c r="V70">
        <f>JDM!V33</f>
        <v>0</v>
      </c>
      <c r="W70">
        <f>JDM!W33</f>
        <v>0</v>
      </c>
      <c r="X70">
        <f>JDM!X33</f>
        <v>0</v>
      </c>
      <c r="Y70">
        <f>JDM!Y33</f>
        <v>0</v>
      </c>
      <c r="Z70">
        <f>JDM!Z33</f>
        <v>0</v>
      </c>
      <c r="AA70">
        <f>JDM!AA33</f>
        <v>0</v>
      </c>
      <c r="AB70">
        <f>JDM!AB33</f>
        <v>0</v>
      </c>
      <c r="AC70">
        <f>JDM!AC33</f>
        <v>0</v>
      </c>
      <c r="AD70">
        <f>JDM!AD33</f>
        <v>0</v>
      </c>
      <c r="AE70">
        <f>JDM!AE33</f>
        <v>0</v>
      </c>
      <c r="AF70">
        <f>JDM!AF33</f>
        <v>0</v>
      </c>
      <c r="AG70">
        <f>JDM!AG33</f>
        <v>0</v>
      </c>
      <c r="AH70">
        <f>JDM!AH33</f>
        <v>0</v>
      </c>
      <c r="AI70">
        <f>JDM!AI33</f>
        <v>0</v>
      </c>
      <c r="AJ70">
        <f>JDM!AJ33</f>
        <v>0</v>
      </c>
      <c r="AK70">
        <f>JDM!AK33</f>
        <v>0</v>
      </c>
      <c r="AL70">
        <f>JDM!AL33</f>
        <v>0</v>
      </c>
      <c r="AM70">
        <f>JDM!AM33</f>
        <v>0</v>
      </c>
      <c r="AN70">
        <f>JDM!AN33</f>
        <v>0</v>
      </c>
      <c r="AO70">
        <f>JDM!AO33</f>
        <v>0</v>
      </c>
      <c r="AP70">
        <f>JDM!AP33</f>
        <v>0</v>
      </c>
      <c r="AQ70">
        <f>JDM!AQ33</f>
        <v>0</v>
      </c>
      <c r="AR70">
        <f>JDM!AR33</f>
        <v>0</v>
      </c>
      <c r="AS70">
        <f>JDM!AS33</f>
        <v>0</v>
      </c>
      <c r="AT70">
        <f>JDM!AT33</f>
        <v>0</v>
      </c>
    </row>
    <row r="71" spans="1:46" x14ac:dyDescent="0.25">
      <c r="A71">
        <f>JDM!A34</f>
        <v>0</v>
      </c>
      <c r="B71">
        <f>JDM!B34</f>
        <v>0</v>
      </c>
      <c r="C71">
        <f>JDM!C34</f>
        <v>0</v>
      </c>
      <c r="D71">
        <f>JDM!D34</f>
        <v>0</v>
      </c>
      <c r="E71">
        <f>JDM!E34</f>
        <v>0</v>
      </c>
      <c r="F71">
        <f>JDM!F34</f>
        <v>0</v>
      </c>
      <c r="G71">
        <f>JDM!G34</f>
        <v>0</v>
      </c>
      <c r="H71">
        <f>JDM!H34</f>
        <v>0</v>
      </c>
      <c r="I71">
        <f>JDM!I34</f>
        <v>0</v>
      </c>
      <c r="J71">
        <f>JDM!J34</f>
        <v>0</v>
      </c>
      <c r="K71">
        <f>JDM!K34</f>
        <v>0</v>
      </c>
      <c r="L71">
        <f>JDM!L34</f>
        <v>0</v>
      </c>
      <c r="M71">
        <f>JDM!M34</f>
        <v>0</v>
      </c>
      <c r="N71">
        <f>JDM!N34</f>
        <v>0</v>
      </c>
      <c r="O71">
        <f>JDM!O34</f>
        <v>0</v>
      </c>
      <c r="P71">
        <f>JDM!P34</f>
        <v>0</v>
      </c>
      <c r="Q71">
        <f>JDM!Q34</f>
        <v>0</v>
      </c>
      <c r="R71">
        <f>JDM!R34</f>
        <v>0</v>
      </c>
      <c r="S71">
        <f>JDM!S34</f>
        <v>0</v>
      </c>
      <c r="T71">
        <f>JDM!T34</f>
        <v>0</v>
      </c>
      <c r="U71">
        <f>JDM!U34</f>
        <v>0</v>
      </c>
      <c r="V71">
        <f>JDM!V34</f>
        <v>0</v>
      </c>
      <c r="W71">
        <f>JDM!W34</f>
        <v>0</v>
      </c>
      <c r="X71">
        <f>JDM!X34</f>
        <v>0</v>
      </c>
      <c r="Y71">
        <f>JDM!Y34</f>
        <v>0</v>
      </c>
      <c r="Z71">
        <f>JDM!Z34</f>
        <v>0</v>
      </c>
      <c r="AA71">
        <f>JDM!AA34</f>
        <v>0</v>
      </c>
      <c r="AB71">
        <f>JDM!AB34</f>
        <v>0</v>
      </c>
      <c r="AC71">
        <f>JDM!AC34</f>
        <v>0</v>
      </c>
      <c r="AD71">
        <f>JDM!AD34</f>
        <v>0</v>
      </c>
      <c r="AE71">
        <f>JDM!AE34</f>
        <v>0</v>
      </c>
      <c r="AF71">
        <f>JDM!AF34</f>
        <v>0</v>
      </c>
      <c r="AG71">
        <f>JDM!AG34</f>
        <v>0</v>
      </c>
      <c r="AH71">
        <f>JDM!AH34</f>
        <v>0</v>
      </c>
      <c r="AI71">
        <f>JDM!AI34</f>
        <v>0</v>
      </c>
      <c r="AJ71">
        <f>JDM!AJ34</f>
        <v>0</v>
      </c>
      <c r="AK71">
        <f>JDM!AK34</f>
        <v>0</v>
      </c>
      <c r="AL71">
        <f>JDM!AL34</f>
        <v>0</v>
      </c>
      <c r="AM71">
        <f>JDM!AM34</f>
        <v>0</v>
      </c>
      <c r="AN71">
        <f>JDM!AN34</f>
        <v>0</v>
      </c>
      <c r="AO71">
        <f>JDM!AO34</f>
        <v>0</v>
      </c>
      <c r="AP71">
        <f>JDM!AP34</f>
        <v>0</v>
      </c>
      <c r="AQ71">
        <f>JDM!AQ34</f>
        <v>0</v>
      </c>
      <c r="AR71">
        <f>JDM!AR34</f>
        <v>0</v>
      </c>
      <c r="AS71">
        <f>JDM!AS34</f>
        <v>0</v>
      </c>
      <c r="AT71">
        <f>JDM!AT34</f>
        <v>0</v>
      </c>
    </row>
    <row r="72" spans="1:46" x14ac:dyDescent="0.25">
      <c r="A72">
        <f>JDM!A35</f>
        <v>0</v>
      </c>
      <c r="B72">
        <f>JDM!B35</f>
        <v>0</v>
      </c>
      <c r="C72">
        <f>JDM!C35</f>
        <v>0</v>
      </c>
      <c r="D72">
        <f>JDM!D35</f>
        <v>0</v>
      </c>
      <c r="E72">
        <f>JDM!E35</f>
        <v>0</v>
      </c>
      <c r="F72">
        <f>JDM!F35</f>
        <v>0</v>
      </c>
      <c r="G72">
        <f>JDM!G35</f>
        <v>0</v>
      </c>
      <c r="H72">
        <f>JDM!H35</f>
        <v>0</v>
      </c>
      <c r="I72">
        <f>JDM!I35</f>
        <v>0</v>
      </c>
      <c r="J72">
        <f>JDM!J35</f>
        <v>0</v>
      </c>
      <c r="K72">
        <f>JDM!K35</f>
        <v>0</v>
      </c>
      <c r="L72">
        <f>JDM!L35</f>
        <v>0</v>
      </c>
      <c r="M72">
        <f>JDM!M35</f>
        <v>0</v>
      </c>
      <c r="N72">
        <f>JDM!N35</f>
        <v>0</v>
      </c>
      <c r="O72">
        <f>JDM!O35</f>
        <v>0</v>
      </c>
      <c r="P72">
        <f>JDM!P35</f>
        <v>0</v>
      </c>
      <c r="Q72">
        <f>JDM!Q35</f>
        <v>0</v>
      </c>
      <c r="R72">
        <f>JDM!R35</f>
        <v>0</v>
      </c>
      <c r="S72">
        <f>JDM!S35</f>
        <v>0</v>
      </c>
      <c r="T72">
        <f>JDM!T35</f>
        <v>0</v>
      </c>
      <c r="U72">
        <f>JDM!U35</f>
        <v>0</v>
      </c>
      <c r="V72">
        <f>JDM!V35</f>
        <v>0</v>
      </c>
      <c r="W72">
        <f>JDM!W35</f>
        <v>0</v>
      </c>
      <c r="X72">
        <f>JDM!X35</f>
        <v>0</v>
      </c>
      <c r="Y72">
        <f>JDM!Y35</f>
        <v>0</v>
      </c>
      <c r="Z72">
        <f>JDM!Z35</f>
        <v>0</v>
      </c>
      <c r="AA72">
        <f>JDM!AA35</f>
        <v>0</v>
      </c>
      <c r="AB72">
        <f>JDM!AB35</f>
        <v>0</v>
      </c>
      <c r="AC72">
        <f>JDM!AC35</f>
        <v>0</v>
      </c>
      <c r="AD72">
        <f>JDM!AD35</f>
        <v>0</v>
      </c>
      <c r="AE72">
        <f>JDM!AE35</f>
        <v>0</v>
      </c>
      <c r="AF72">
        <f>JDM!AF35</f>
        <v>0</v>
      </c>
      <c r="AG72">
        <f>JDM!AG35</f>
        <v>0</v>
      </c>
      <c r="AH72">
        <f>JDM!AH35</f>
        <v>0</v>
      </c>
      <c r="AI72">
        <f>JDM!AI35</f>
        <v>0</v>
      </c>
      <c r="AJ72">
        <f>JDM!AJ35</f>
        <v>0</v>
      </c>
      <c r="AK72">
        <f>JDM!AK35</f>
        <v>0</v>
      </c>
      <c r="AL72">
        <f>JDM!AL35</f>
        <v>0</v>
      </c>
      <c r="AM72">
        <f>JDM!AM35</f>
        <v>0</v>
      </c>
      <c r="AN72">
        <f>JDM!AN35</f>
        <v>0</v>
      </c>
      <c r="AO72">
        <f>JDM!AO35</f>
        <v>0</v>
      </c>
      <c r="AP72">
        <f>JDM!AP35</f>
        <v>0</v>
      </c>
      <c r="AQ72">
        <f>JDM!AQ35</f>
        <v>0</v>
      </c>
      <c r="AR72">
        <f>JDM!AR35</f>
        <v>0</v>
      </c>
      <c r="AS72">
        <f>JDM!AS35</f>
        <v>0</v>
      </c>
      <c r="AT72">
        <f>JDM!AT35</f>
        <v>0</v>
      </c>
    </row>
    <row r="73" spans="1:46" x14ac:dyDescent="0.25">
      <c r="A73">
        <f>JDM!A36</f>
        <v>0</v>
      </c>
      <c r="B73">
        <f>JDM!B36</f>
        <v>0</v>
      </c>
      <c r="C73">
        <f>JDM!C36</f>
        <v>0</v>
      </c>
      <c r="D73">
        <f>JDM!D36</f>
        <v>0</v>
      </c>
      <c r="E73">
        <f>JDM!E36</f>
        <v>0</v>
      </c>
      <c r="F73">
        <f>JDM!F36</f>
        <v>0</v>
      </c>
      <c r="G73">
        <f>JDM!G36</f>
        <v>0</v>
      </c>
      <c r="H73">
        <f>JDM!H36</f>
        <v>0</v>
      </c>
      <c r="I73">
        <f>JDM!I36</f>
        <v>0</v>
      </c>
      <c r="J73">
        <f>JDM!J36</f>
        <v>0</v>
      </c>
      <c r="K73">
        <f>JDM!K36</f>
        <v>0</v>
      </c>
      <c r="L73">
        <f>JDM!L36</f>
        <v>0</v>
      </c>
      <c r="M73">
        <f>JDM!M36</f>
        <v>0</v>
      </c>
      <c r="N73">
        <f>JDM!N36</f>
        <v>0</v>
      </c>
      <c r="O73">
        <f>JDM!O36</f>
        <v>0</v>
      </c>
      <c r="P73">
        <f>JDM!P36</f>
        <v>0</v>
      </c>
      <c r="Q73">
        <f>JDM!Q36</f>
        <v>0</v>
      </c>
      <c r="R73">
        <f>JDM!R36</f>
        <v>0</v>
      </c>
      <c r="S73">
        <f>JDM!S36</f>
        <v>0</v>
      </c>
      <c r="T73">
        <f>JDM!T36</f>
        <v>0</v>
      </c>
      <c r="U73">
        <f>JDM!U36</f>
        <v>0</v>
      </c>
      <c r="V73">
        <f>JDM!V36</f>
        <v>0</v>
      </c>
      <c r="W73">
        <f>JDM!W36</f>
        <v>0</v>
      </c>
      <c r="X73">
        <f>JDM!X36</f>
        <v>0</v>
      </c>
      <c r="Y73">
        <f>JDM!Y36</f>
        <v>0</v>
      </c>
      <c r="Z73">
        <f>JDM!Z36</f>
        <v>0</v>
      </c>
      <c r="AA73">
        <f>JDM!AA36</f>
        <v>0</v>
      </c>
      <c r="AB73">
        <f>JDM!AB36</f>
        <v>0</v>
      </c>
      <c r="AC73">
        <f>JDM!AC36</f>
        <v>0</v>
      </c>
      <c r="AD73">
        <f>JDM!AD36</f>
        <v>0</v>
      </c>
      <c r="AE73">
        <f>JDM!AE36</f>
        <v>0</v>
      </c>
      <c r="AF73">
        <f>JDM!AF36</f>
        <v>0</v>
      </c>
      <c r="AG73">
        <f>JDM!AG36</f>
        <v>0</v>
      </c>
      <c r="AH73">
        <f>JDM!AH36</f>
        <v>0</v>
      </c>
      <c r="AI73">
        <f>JDM!AI36</f>
        <v>0</v>
      </c>
      <c r="AJ73">
        <f>JDM!AJ36</f>
        <v>0</v>
      </c>
      <c r="AK73">
        <f>JDM!AK36</f>
        <v>0</v>
      </c>
      <c r="AL73">
        <f>JDM!AL36</f>
        <v>0</v>
      </c>
      <c r="AM73">
        <f>JDM!AM36</f>
        <v>0</v>
      </c>
      <c r="AN73">
        <f>JDM!AN36</f>
        <v>0</v>
      </c>
      <c r="AO73">
        <f>JDM!AO36</f>
        <v>0</v>
      </c>
      <c r="AP73">
        <f>JDM!AP36</f>
        <v>0</v>
      </c>
      <c r="AQ73">
        <f>JDM!AQ36</f>
        <v>0</v>
      </c>
      <c r="AR73">
        <f>JDM!AR36</f>
        <v>0</v>
      </c>
      <c r="AS73">
        <f>JDM!AS36</f>
        <v>0</v>
      </c>
      <c r="AT73">
        <f>JDM!AT36</f>
        <v>0</v>
      </c>
    </row>
    <row r="74" spans="1:46" x14ac:dyDescent="0.25">
      <c r="A74">
        <f>JDM!A37</f>
        <v>0</v>
      </c>
      <c r="B74">
        <f>JDM!B37</f>
        <v>0</v>
      </c>
      <c r="C74">
        <f>JDM!C37</f>
        <v>0</v>
      </c>
      <c r="D74">
        <f>JDM!D37</f>
        <v>0</v>
      </c>
      <c r="E74">
        <f>JDM!E37</f>
        <v>0</v>
      </c>
      <c r="F74">
        <f>JDM!F37</f>
        <v>0</v>
      </c>
      <c r="G74">
        <f>JDM!G37</f>
        <v>0</v>
      </c>
      <c r="H74">
        <f>JDM!H37</f>
        <v>0</v>
      </c>
      <c r="I74">
        <f>JDM!I37</f>
        <v>0</v>
      </c>
      <c r="J74">
        <f>JDM!J37</f>
        <v>0</v>
      </c>
      <c r="K74">
        <f>JDM!K37</f>
        <v>0</v>
      </c>
      <c r="L74">
        <f>JDM!L37</f>
        <v>0</v>
      </c>
      <c r="M74">
        <f>JDM!M37</f>
        <v>0</v>
      </c>
      <c r="N74">
        <f>JDM!N37</f>
        <v>0</v>
      </c>
      <c r="O74">
        <f>JDM!O37</f>
        <v>0</v>
      </c>
      <c r="P74">
        <f>JDM!P37</f>
        <v>0</v>
      </c>
      <c r="Q74">
        <f>JDM!Q37</f>
        <v>0</v>
      </c>
      <c r="R74">
        <f>JDM!R37</f>
        <v>0</v>
      </c>
      <c r="S74">
        <f>JDM!S37</f>
        <v>0</v>
      </c>
      <c r="T74">
        <f>JDM!T37</f>
        <v>0</v>
      </c>
      <c r="U74">
        <f>JDM!U37</f>
        <v>0</v>
      </c>
      <c r="V74">
        <f>JDM!V37</f>
        <v>0</v>
      </c>
      <c r="W74">
        <f>JDM!W37</f>
        <v>0</v>
      </c>
      <c r="X74">
        <f>JDM!X37</f>
        <v>0</v>
      </c>
      <c r="Y74">
        <f>JDM!Y37</f>
        <v>0</v>
      </c>
      <c r="Z74">
        <f>JDM!Z37</f>
        <v>0</v>
      </c>
      <c r="AA74">
        <f>JDM!AA37</f>
        <v>0</v>
      </c>
      <c r="AB74">
        <f>JDM!AB37</f>
        <v>0</v>
      </c>
      <c r="AC74">
        <f>JDM!AC37</f>
        <v>0</v>
      </c>
      <c r="AD74">
        <f>JDM!AD37</f>
        <v>0</v>
      </c>
      <c r="AE74">
        <f>JDM!AE37</f>
        <v>0</v>
      </c>
      <c r="AF74">
        <f>JDM!AF37</f>
        <v>0</v>
      </c>
      <c r="AG74">
        <f>JDM!AG37</f>
        <v>0</v>
      </c>
      <c r="AH74">
        <f>JDM!AH37</f>
        <v>0</v>
      </c>
      <c r="AI74">
        <f>JDM!AI37</f>
        <v>0</v>
      </c>
      <c r="AJ74">
        <f>JDM!AJ37</f>
        <v>0</v>
      </c>
      <c r="AK74">
        <f>JDM!AK37</f>
        <v>0</v>
      </c>
      <c r="AL74">
        <f>JDM!AL37</f>
        <v>0</v>
      </c>
      <c r="AM74">
        <f>JDM!AM37</f>
        <v>0</v>
      </c>
      <c r="AN74">
        <f>JDM!AN37</f>
        <v>0</v>
      </c>
      <c r="AO74">
        <f>JDM!AO37</f>
        <v>0</v>
      </c>
      <c r="AP74">
        <f>JDM!AP37</f>
        <v>0</v>
      </c>
      <c r="AQ74">
        <f>JDM!AQ37</f>
        <v>0</v>
      </c>
      <c r="AR74">
        <f>JDM!AR37</f>
        <v>0</v>
      </c>
      <c r="AS74">
        <f>JDM!AS37</f>
        <v>0</v>
      </c>
      <c r="AT74">
        <f>JDM!AT37</f>
        <v>0</v>
      </c>
    </row>
    <row r="75" spans="1:46" x14ac:dyDescent="0.25">
      <c r="A75">
        <f>JDM!A38</f>
        <v>0</v>
      </c>
      <c r="B75">
        <f>JDM!B38</f>
        <v>0</v>
      </c>
      <c r="C75">
        <f>JDM!C38</f>
        <v>0</v>
      </c>
      <c r="D75">
        <f>JDM!D38</f>
        <v>0</v>
      </c>
      <c r="E75">
        <f>JDM!E38</f>
        <v>0</v>
      </c>
      <c r="F75">
        <f>JDM!F38</f>
        <v>0</v>
      </c>
      <c r="G75">
        <f>JDM!G38</f>
        <v>0</v>
      </c>
      <c r="H75">
        <f>JDM!H38</f>
        <v>0</v>
      </c>
      <c r="I75">
        <f>JDM!I38</f>
        <v>0</v>
      </c>
      <c r="J75">
        <f>JDM!J38</f>
        <v>0</v>
      </c>
      <c r="K75">
        <f>JDM!K38</f>
        <v>0</v>
      </c>
      <c r="L75">
        <f>JDM!L38</f>
        <v>0</v>
      </c>
      <c r="M75">
        <f>JDM!M38</f>
        <v>0</v>
      </c>
      <c r="N75">
        <f>JDM!N38</f>
        <v>0</v>
      </c>
      <c r="O75">
        <f>JDM!O38</f>
        <v>0</v>
      </c>
      <c r="P75">
        <f>JDM!P38</f>
        <v>0</v>
      </c>
      <c r="Q75">
        <f>JDM!Q38</f>
        <v>0</v>
      </c>
      <c r="R75">
        <f>JDM!R38</f>
        <v>0</v>
      </c>
      <c r="S75">
        <f>JDM!S38</f>
        <v>0</v>
      </c>
      <c r="T75">
        <f>JDM!T38</f>
        <v>0</v>
      </c>
      <c r="U75">
        <f>JDM!U38</f>
        <v>0</v>
      </c>
      <c r="V75">
        <f>JDM!V38</f>
        <v>0</v>
      </c>
      <c r="W75">
        <f>JDM!W38</f>
        <v>0</v>
      </c>
      <c r="X75">
        <f>JDM!X38</f>
        <v>0</v>
      </c>
      <c r="Y75">
        <f>JDM!Y38</f>
        <v>0</v>
      </c>
      <c r="Z75">
        <f>JDM!Z38</f>
        <v>0</v>
      </c>
      <c r="AA75">
        <f>JDM!AA38</f>
        <v>0</v>
      </c>
      <c r="AB75">
        <f>JDM!AB38</f>
        <v>0</v>
      </c>
      <c r="AC75">
        <f>JDM!AC38</f>
        <v>0</v>
      </c>
      <c r="AD75">
        <f>JDM!AD38</f>
        <v>0</v>
      </c>
      <c r="AE75">
        <f>JDM!AE38</f>
        <v>0</v>
      </c>
      <c r="AF75">
        <f>JDM!AF38</f>
        <v>0</v>
      </c>
      <c r="AG75">
        <f>JDM!AG38</f>
        <v>0</v>
      </c>
      <c r="AH75">
        <f>JDM!AH38</f>
        <v>0</v>
      </c>
      <c r="AI75">
        <f>JDM!AI38</f>
        <v>0</v>
      </c>
      <c r="AJ75">
        <f>JDM!AJ38</f>
        <v>0</v>
      </c>
      <c r="AK75">
        <f>JDM!AK38</f>
        <v>0</v>
      </c>
      <c r="AL75">
        <f>JDM!AL38</f>
        <v>0</v>
      </c>
      <c r="AM75">
        <f>JDM!AM38</f>
        <v>0</v>
      </c>
      <c r="AN75">
        <f>JDM!AN38</f>
        <v>0</v>
      </c>
      <c r="AO75">
        <f>JDM!AO38</f>
        <v>0</v>
      </c>
      <c r="AP75">
        <f>JDM!AP38</f>
        <v>0</v>
      </c>
      <c r="AQ75">
        <f>JDM!AQ38</f>
        <v>0</v>
      </c>
      <c r="AR75">
        <f>JDM!AR38</f>
        <v>0</v>
      </c>
      <c r="AS75">
        <f>JDM!AS38</f>
        <v>0</v>
      </c>
      <c r="AT75">
        <f>JDM!AT38</f>
        <v>0</v>
      </c>
    </row>
    <row r="76" spans="1:46" x14ac:dyDescent="0.25">
      <c r="A76">
        <f>JDM!A39</f>
        <v>0</v>
      </c>
      <c r="B76">
        <f>JDM!B39</f>
        <v>0</v>
      </c>
      <c r="C76">
        <f>JDM!C39</f>
        <v>0</v>
      </c>
      <c r="D76">
        <f>JDM!D39</f>
        <v>0</v>
      </c>
      <c r="E76">
        <f>JDM!E39</f>
        <v>0</v>
      </c>
      <c r="F76">
        <f>JDM!F39</f>
        <v>0</v>
      </c>
      <c r="G76">
        <f>JDM!G39</f>
        <v>0</v>
      </c>
      <c r="H76">
        <f>JDM!H39</f>
        <v>0</v>
      </c>
      <c r="I76">
        <f>JDM!I39</f>
        <v>0</v>
      </c>
      <c r="J76">
        <f>JDM!J39</f>
        <v>0</v>
      </c>
      <c r="K76">
        <f>JDM!K39</f>
        <v>0</v>
      </c>
      <c r="L76">
        <f>JDM!L39</f>
        <v>0</v>
      </c>
      <c r="M76">
        <f>JDM!M39</f>
        <v>0</v>
      </c>
      <c r="N76">
        <f>JDM!N39</f>
        <v>0</v>
      </c>
      <c r="O76">
        <f>JDM!O39</f>
        <v>0</v>
      </c>
      <c r="P76">
        <f>JDM!P39</f>
        <v>0</v>
      </c>
      <c r="Q76">
        <f>JDM!Q39</f>
        <v>0</v>
      </c>
      <c r="R76">
        <f>JDM!R39</f>
        <v>0</v>
      </c>
      <c r="S76">
        <f>JDM!S39</f>
        <v>0</v>
      </c>
      <c r="T76">
        <f>JDM!T39</f>
        <v>0</v>
      </c>
      <c r="U76">
        <f>JDM!U39</f>
        <v>0</v>
      </c>
      <c r="V76">
        <f>JDM!V39</f>
        <v>0</v>
      </c>
      <c r="W76">
        <f>JDM!W39</f>
        <v>0</v>
      </c>
      <c r="X76">
        <f>JDM!X39</f>
        <v>0</v>
      </c>
      <c r="Y76">
        <f>JDM!Y39</f>
        <v>0</v>
      </c>
      <c r="Z76">
        <f>JDM!Z39</f>
        <v>0</v>
      </c>
      <c r="AA76">
        <f>JDM!AA39</f>
        <v>0</v>
      </c>
      <c r="AB76">
        <f>JDM!AB39</f>
        <v>0</v>
      </c>
      <c r="AC76">
        <f>JDM!AC39</f>
        <v>0</v>
      </c>
      <c r="AD76">
        <f>JDM!AD39</f>
        <v>0</v>
      </c>
      <c r="AE76">
        <f>JDM!AE39</f>
        <v>0</v>
      </c>
      <c r="AF76">
        <f>JDM!AF39</f>
        <v>0</v>
      </c>
      <c r="AG76">
        <f>JDM!AG39</f>
        <v>0</v>
      </c>
      <c r="AH76">
        <f>JDM!AH39</f>
        <v>0</v>
      </c>
      <c r="AI76">
        <f>JDM!AI39</f>
        <v>0</v>
      </c>
      <c r="AJ76">
        <f>JDM!AJ39</f>
        <v>0</v>
      </c>
      <c r="AK76">
        <f>JDM!AK39</f>
        <v>0</v>
      </c>
      <c r="AL76">
        <f>JDM!AL39</f>
        <v>0</v>
      </c>
      <c r="AM76">
        <f>JDM!AM39</f>
        <v>0</v>
      </c>
      <c r="AN76">
        <f>JDM!AN39</f>
        <v>0</v>
      </c>
      <c r="AO76">
        <f>JDM!AO39</f>
        <v>0</v>
      </c>
      <c r="AP76">
        <f>JDM!AP39</f>
        <v>0</v>
      </c>
      <c r="AQ76">
        <f>JDM!AQ39</f>
        <v>0</v>
      </c>
      <c r="AR76">
        <f>JDM!AR39</f>
        <v>0</v>
      </c>
      <c r="AS76">
        <f>JDM!AS39</f>
        <v>0</v>
      </c>
      <c r="AT76">
        <f>JDM!AT39</f>
        <v>0</v>
      </c>
    </row>
    <row r="77" spans="1:46" x14ac:dyDescent="0.25">
      <c r="A77">
        <f>KAM!A4</f>
        <v>0</v>
      </c>
      <c r="B77" t="str">
        <f>KAM!B4</f>
        <v>KAM</v>
      </c>
      <c r="C77">
        <f>KAM!C4</f>
        <v>0</v>
      </c>
      <c r="D77" t="str">
        <f>KAM!D4</f>
        <v>ERDF</v>
      </c>
      <c r="E77" t="str">
        <f>KAM!E4</f>
        <v>Nutikam Eesti</v>
      </c>
      <c r="F77" t="str">
        <f>KAM!F4</f>
        <v>2021-2027.1.7</v>
      </c>
      <c r="G77" t="str">
        <f>KAM!G4</f>
        <v>(EK nr 1.7)</v>
      </c>
      <c r="H77" t="str">
        <f>KAM!H4</f>
        <v>Kaitsetööstuspargi baastaristu</v>
      </c>
      <c r="I77">
        <f>KAM!I4</f>
        <v>0</v>
      </c>
      <c r="J77">
        <f>KAM!J4</f>
        <v>52000000</v>
      </c>
      <c r="K77">
        <f>KAM!K4</f>
        <v>0</v>
      </c>
      <c r="L77">
        <f>KAM!L4</f>
        <v>0</v>
      </c>
      <c r="M77">
        <f>KAM!M4</f>
        <v>0</v>
      </c>
      <c r="N77">
        <f>KAM!N4</f>
        <v>0</v>
      </c>
      <c r="O77">
        <f>KAM!O4</f>
        <v>0</v>
      </c>
      <c r="P77">
        <f>KAM!P4</f>
        <v>0</v>
      </c>
      <c r="Q77">
        <f>KAM!Q4</f>
        <v>0</v>
      </c>
      <c r="R77">
        <f>KAM!R4</f>
        <v>0</v>
      </c>
      <c r="S77">
        <f>KAM!S4</f>
        <v>0</v>
      </c>
      <c r="T77">
        <f>KAM!T4</f>
        <v>0</v>
      </c>
      <c r="U77">
        <f>KAM!U4</f>
        <v>52000000</v>
      </c>
      <c r="V77">
        <f>KAM!V4</f>
        <v>1</v>
      </c>
      <c r="W77">
        <f>KAM!W4</f>
        <v>7800000</v>
      </c>
      <c r="X77">
        <f>KAM!X4</f>
        <v>0.15</v>
      </c>
      <c r="Y77">
        <f>KAM!Y4</f>
        <v>0</v>
      </c>
      <c r="Z77">
        <f>KAM!Z4</f>
        <v>1</v>
      </c>
      <c r="AA77">
        <f>KAM!AA4</f>
        <v>0</v>
      </c>
      <c r="AB77">
        <f>KAM!AB4</f>
        <v>0.15</v>
      </c>
      <c r="AC77">
        <f>KAM!AC4</f>
        <v>0</v>
      </c>
      <c r="AD77">
        <f>KAM!AD4</f>
        <v>1</v>
      </c>
      <c r="AE77">
        <f>KAM!AE4</f>
        <v>13000000</v>
      </c>
      <c r="AF77">
        <f>KAM!AF4</f>
        <v>0.4</v>
      </c>
      <c r="AG77">
        <f>KAM!AG4</f>
        <v>0</v>
      </c>
      <c r="AH77">
        <f>KAM!AH4</f>
        <v>1</v>
      </c>
      <c r="AI77">
        <f>KAM!AI4</f>
        <v>31200000</v>
      </c>
      <c r="AJ77">
        <f>KAM!AJ4</f>
        <v>1</v>
      </c>
      <c r="AK77">
        <f>KAM!AK4</f>
        <v>0</v>
      </c>
      <c r="AL77">
        <f>KAM!AL4</f>
        <v>1</v>
      </c>
      <c r="AM77">
        <f>KAM!AM4</f>
        <v>0</v>
      </c>
      <c r="AN77">
        <f>KAM!AN4</f>
        <v>1</v>
      </c>
      <c r="AO77">
        <f>KAM!AO4</f>
        <v>0</v>
      </c>
      <c r="AP77">
        <f>KAM!AP4</f>
        <v>1</v>
      </c>
      <c r="AQ77">
        <f>KAM!AQ4</f>
        <v>0</v>
      </c>
      <c r="AR77">
        <f>KAM!AR4</f>
        <v>0</v>
      </c>
      <c r="AS77" t="str">
        <f>KAM!AS4</f>
        <v>Tegu on FNLC rakendusskeemiga, konkreetsed väljamaksed on veel kokkuleppimata</v>
      </c>
      <c r="AT77">
        <f>KAM!AT4</f>
        <v>0</v>
      </c>
    </row>
    <row r="78" spans="1:46" x14ac:dyDescent="0.25">
      <c r="A78">
        <f>KAM!A5</f>
        <v>0</v>
      </c>
      <c r="B78" t="str">
        <f>KAM!B5</f>
        <v>KAM</v>
      </c>
      <c r="C78">
        <f>KAM!C5</f>
        <v>0</v>
      </c>
      <c r="D78" t="str">
        <f>KAM!D5</f>
        <v>ERDF</v>
      </c>
      <c r="E78" t="str">
        <f>KAM!E5</f>
        <v>Ühendatum Eesti</v>
      </c>
      <c r="F78" t="str">
        <f>KAM!F5</f>
        <v>2021-2027.3.3</v>
      </c>
      <c r="G78" t="str">
        <f>KAM!G5</f>
        <v>(EK nr 3.3)</v>
      </c>
      <c r="H78" t="str">
        <f>KAM!H5</f>
        <v>Sõjaväelise liikuvuse edendamist ning toimimist toetavad investeeringud (sh liitlaste vastuvõtu- ja kaitseväetaristu investeeringud)</v>
      </c>
      <c r="I78">
        <f>KAM!I5</f>
        <v>0</v>
      </c>
      <c r="J78">
        <f>KAM!J5</f>
        <v>19650000</v>
      </c>
      <c r="K78">
        <f>KAM!K5</f>
        <v>0</v>
      </c>
      <c r="L78">
        <f>KAM!L5</f>
        <v>0</v>
      </c>
      <c r="M78">
        <f>KAM!M5</f>
        <v>0</v>
      </c>
      <c r="N78">
        <f>KAM!N5</f>
        <v>0</v>
      </c>
      <c r="O78">
        <f>KAM!O5</f>
        <v>0</v>
      </c>
      <c r="P78">
        <f>KAM!P5</f>
        <v>0</v>
      </c>
      <c r="Q78">
        <f>KAM!Q5</f>
        <v>0</v>
      </c>
      <c r="R78">
        <f>KAM!R5</f>
        <v>0</v>
      </c>
      <c r="S78">
        <f>KAM!S5</f>
        <v>0</v>
      </c>
      <c r="T78">
        <f>KAM!T5</f>
        <v>0</v>
      </c>
      <c r="U78">
        <f>KAM!U5</f>
        <v>19650000</v>
      </c>
      <c r="V78">
        <f>KAM!V5</f>
        <v>1</v>
      </c>
      <c r="W78">
        <f>KAM!W5</f>
        <v>2940000</v>
      </c>
      <c r="X78">
        <f>KAM!X5</f>
        <v>0.14961832061068703</v>
      </c>
      <c r="Y78">
        <f>KAM!Y5</f>
        <v>0</v>
      </c>
      <c r="Z78">
        <f>KAM!Z5</f>
        <v>1</v>
      </c>
      <c r="AA78">
        <f>KAM!AA5</f>
        <v>3930000</v>
      </c>
      <c r="AB78">
        <f>KAM!AB5</f>
        <v>0.34961832061068704</v>
      </c>
      <c r="AC78">
        <f>KAM!AC5</f>
        <v>0</v>
      </c>
      <c r="AD78">
        <f>KAM!AD5</f>
        <v>1</v>
      </c>
      <c r="AE78">
        <f>KAM!AE5</f>
        <v>9800000</v>
      </c>
      <c r="AF78">
        <f>KAM!AF5</f>
        <v>0.84834605597964374</v>
      </c>
      <c r="AG78">
        <f>KAM!AG5</f>
        <v>0</v>
      </c>
      <c r="AH78">
        <f>KAM!AH5</f>
        <v>1</v>
      </c>
      <c r="AI78">
        <f>KAM!AI5</f>
        <v>2980000</v>
      </c>
      <c r="AJ78">
        <f>KAM!AJ5</f>
        <v>1</v>
      </c>
      <c r="AK78">
        <f>KAM!AK5</f>
        <v>0</v>
      </c>
      <c r="AL78">
        <f>KAM!AL5</f>
        <v>1</v>
      </c>
      <c r="AM78">
        <f>KAM!AM5</f>
        <v>0</v>
      </c>
      <c r="AN78">
        <f>KAM!AN5</f>
        <v>1</v>
      </c>
      <c r="AO78">
        <f>KAM!AO5</f>
        <v>0</v>
      </c>
      <c r="AP78">
        <f>KAM!AP5</f>
        <v>1</v>
      </c>
      <c r="AQ78">
        <f>KAM!AQ5</f>
        <v>0</v>
      </c>
      <c r="AR78">
        <f>KAM!AR5</f>
        <v>0</v>
      </c>
      <c r="AS78" t="str">
        <f>KAM!AS5</f>
        <v>Tegu on FNLC rakendusskeemiga, konkreetsed väljamaksed on veel kokkuleppimata</v>
      </c>
      <c r="AT78">
        <f>KAM!AT5</f>
        <v>0</v>
      </c>
    </row>
    <row r="79" spans="1:46" x14ac:dyDescent="0.25">
      <c r="A79">
        <f>KAM!A6</f>
        <v>0</v>
      </c>
      <c r="B79">
        <f>KAM!B6</f>
        <v>0</v>
      </c>
      <c r="C79">
        <f>KAM!C6</f>
        <v>0</v>
      </c>
      <c r="D79">
        <f>KAM!D6</f>
        <v>0</v>
      </c>
      <c r="E79">
        <f>KAM!E6</f>
        <v>0</v>
      </c>
      <c r="F79">
        <f>KAM!F6</f>
        <v>0</v>
      </c>
      <c r="G79">
        <f>KAM!G6</f>
        <v>0</v>
      </c>
      <c r="H79">
        <f>KAM!H6</f>
        <v>0</v>
      </c>
      <c r="I79" t="str">
        <f>KAM!I6</f>
        <v>Kokku</v>
      </c>
      <c r="J79">
        <f>KAM!J6</f>
        <v>71650000</v>
      </c>
      <c r="K79">
        <f>KAM!K6</f>
        <v>0</v>
      </c>
      <c r="L79">
        <f>KAM!L6</f>
        <v>0</v>
      </c>
      <c r="M79">
        <f>KAM!M6</f>
        <v>0</v>
      </c>
      <c r="N79">
        <f>KAM!N6</f>
        <v>0</v>
      </c>
      <c r="O79">
        <f>KAM!O6</f>
        <v>0</v>
      </c>
      <c r="P79">
        <f>KAM!P6</f>
        <v>0</v>
      </c>
      <c r="Q79">
        <f>KAM!Q6</f>
        <v>0</v>
      </c>
      <c r="R79">
        <f>KAM!R6</f>
        <v>0</v>
      </c>
      <c r="S79">
        <f>KAM!S6</f>
        <v>0</v>
      </c>
      <c r="T79">
        <f>KAM!T6</f>
        <v>0</v>
      </c>
      <c r="U79">
        <f>KAM!U6</f>
        <v>0</v>
      </c>
      <c r="V79">
        <f>KAM!V6</f>
        <v>0</v>
      </c>
      <c r="W79">
        <f>KAM!W6</f>
        <v>0</v>
      </c>
      <c r="X79">
        <f>KAM!X6</f>
        <v>0</v>
      </c>
      <c r="Y79">
        <f>KAM!Y6</f>
        <v>0</v>
      </c>
      <c r="Z79">
        <f>KAM!Z6</f>
        <v>0</v>
      </c>
      <c r="AA79">
        <f>KAM!AA6</f>
        <v>0</v>
      </c>
      <c r="AB79">
        <f>KAM!AB6</f>
        <v>0</v>
      </c>
      <c r="AC79">
        <f>KAM!AC6</f>
        <v>0</v>
      </c>
      <c r="AD79">
        <f>KAM!AD6</f>
        <v>0</v>
      </c>
      <c r="AE79">
        <f>KAM!AE6</f>
        <v>0</v>
      </c>
      <c r="AF79">
        <f>KAM!AF6</f>
        <v>0</v>
      </c>
      <c r="AG79">
        <f>KAM!AG6</f>
        <v>0</v>
      </c>
      <c r="AH79">
        <f>KAM!AH6</f>
        <v>0</v>
      </c>
      <c r="AI79">
        <f>KAM!AI6</f>
        <v>0</v>
      </c>
      <c r="AJ79">
        <f>KAM!AJ6</f>
        <v>0</v>
      </c>
      <c r="AK79">
        <f>KAM!AK6</f>
        <v>0</v>
      </c>
      <c r="AL79">
        <f>KAM!AL6</f>
        <v>0</v>
      </c>
      <c r="AM79">
        <f>KAM!AM6</f>
        <v>0</v>
      </c>
      <c r="AN79">
        <f>KAM!AN6</f>
        <v>0</v>
      </c>
      <c r="AO79">
        <f>KAM!AO6</f>
        <v>0</v>
      </c>
      <c r="AP79">
        <f>KAM!AP6</f>
        <v>0</v>
      </c>
      <c r="AQ79">
        <f>KAM!AQ6</f>
        <v>0</v>
      </c>
      <c r="AR79">
        <f>KAM!AR6</f>
        <v>0</v>
      </c>
      <c r="AS79">
        <f>KAM!AS6</f>
        <v>0</v>
      </c>
      <c r="AT79">
        <f>KAM!AT6</f>
        <v>0</v>
      </c>
    </row>
    <row r="80" spans="1:46" x14ac:dyDescent="0.25">
      <c r="A80">
        <f>KAM!A7</f>
        <v>0</v>
      </c>
      <c r="B80">
        <f>KAM!B7</f>
        <v>0</v>
      </c>
      <c r="C80">
        <f>KAM!C7</f>
        <v>0</v>
      </c>
      <c r="D80">
        <f>KAM!D7</f>
        <v>0</v>
      </c>
      <c r="E80">
        <f>KAM!E7</f>
        <v>0</v>
      </c>
      <c r="F80">
        <f>KAM!F7</f>
        <v>0</v>
      </c>
      <c r="G80">
        <f>KAM!G7</f>
        <v>0</v>
      </c>
      <c r="H80">
        <f>KAM!H7</f>
        <v>0</v>
      </c>
      <c r="I80">
        <f>KAM!I7</f>
        <v>0</v>
      </c>
      <c r="J80">
        <f>KAM!J7</f>
        <v>0</v>
      </c>
      <c r="K80">
        <f>KAM!K7</f>
        <v>0</v>
      </c>
      <c r="L80">
        <f>KAM!L7</f>
        <v>0</v>
      </c>
      <c r="M80">
        <f>KAM!M7</f>
        <v>0</v>
      </c>
      <c r="N80">
        <f>KAM!N7</f>
        <v>0</v>
      </c>
      <c r="O80">
        <f>KAM!O7</f>
        <v>0</v>
      </c>
      <c r="P80">
        <f>KAM!P7</f>
        <v>0</v>
      </c>
      <c r="Q80">
        <f>KAM!Q7</f>
        <v>0</v>
      </c>
      <c r="R80">
        <f>KAM!R7</f>
        <v>0</v>
      </c>
      <c r="S80">
        <f>KAM!S7</f>
        <v>0</v>
      </c>
      <c r="T80">
        <f>KAM!T7</f>
        <v>0</v>
      </c>
      <c r="U80">
        <f>KAM!U7</f>
        <v>0</v>
      </c>
      <c r="V80">
        <f>KAM!V7</f>
        <v>0</v>
      </c>
      <c r="W80">
        <f>KAM!W7</f>
        <v>0</v>
      </c>
      <c r="X80">
        <f>KAM!X7</f>
        <v>0</v>
      </c>
      <c r="Y80">
        <f>KAM!Y7</f>
        <v>0</v>
      </c>
      <c r="Z80">
        <f>KAM!Z7</f>
        <v>0</v>
      </c>
      <c r="AA80">
        <f>KAM!AA7</f>
        <v>0</v>
      </c>
      <c r="AB80">
        <f>KAM!AB7</f>
        <v>0</v>
      </c>
      <c r="AC80">
        <f>KAM!AC7</f>
        <v>0</v>
      </c>
      <c r="AD80">
        <f>KAM!AD7</f>
        <v>0</v>
      </c>
      <c r="AE80">
        <f>KAM!AE7</f>
        <v>0</v>
      </c>
      <c r="AF80">
        <f>KAM!AF7</f>
        <v>0</v>
      </c>
      <c r="AG80">
        <f>KAM!AG7</f>
        <v>0</v>
      </c>
      <c r="AH80">
        <f>KAM!AH7</f>
        <v>0</v>
      </c>
      <c r="AI80">
        <f>KAM!AI7</f>
        <v>0</v>
      </c>
      <c r="AJ80">
        <f>KAM!AJ7</f>
        <v>0</v>
      </c>
      <c r="AK80">
        <f>KAM!AK7</f>
        <v>0</v>
      </c>
      <c r="AL80">
        <f>KAM!AL7</f>
        <v>0</v>
      </c>
      <c r="AM80">
        <f>KAM!AM7</f>
        <v>0</v>
      </c>
      <c r="AN80">
        <f>KAM!AN7</f>
        <v>0</v>
      </c>
      <c r="AO80">
        <f>KAM!AO7</f>
        <v>0</v>
      </c>
      <c r="AP80">
        <f>KAM!AP7</f>
        <v>0</v>
      </c>
      <c r="AQ80">
        <f>KAM!AQ7</f>
        <v>0</v>
      </c>
      <c r="AR80">
        <f>KAM!AR7</f>
        <v>0</v>
      </c>
      <c r="AS80">
        <f>KAM!AS7</f>
        <v>0</v>
      </c>
      <c r="AT80">
        <f>KAM!AT7</f>
        <v>0</v>
      </c>
    </row>
    <row r="81" spans="1:46" x14ac:dyDescent="0.25">
      <c r="A81" t="str">
        <f>KAM!A8</f>
        <v>* Kavandatud eelarve muudatused on markeeritud kollasega, sh on arvestatud 28.05.2025 kinnitatud rakenduskava muudatusega nr 3 kaasnenud ja 5.06.2025 valitsuskabinetis heaks kiidetud kaitsevaldkonda vahendite ümbersuunamise ettepanekutega.</v>
      </c>
      <c r="B81">
        <f>KAM!B8</f>
        <v>0</v>
      </c>
      <c r="C81">
        <f>KAM!C8</f>
        <v>0</v>
      </c>
      <c r="D81">
        <f>KAM!D8</f>
        <v>0</v>
      </c>
      <c r="E81">
        <f>KAM!E8</f>
        <v>0</v>
      </c>
      <c r="F81">
        <f>KAM!F8</f>
        <v>0</v>
      </c>
      <c r="G81">
        <f>KAM!G8</f>
        <v>0</v>
      </c>
      <c r="H81">
        <f>KAM!H8</f>
        <v>0</v>
      </c>
      <c r="I81">
        <f>KAM!I8</f>
        <v>0</v>
      </c>
      <c r="J81">
        <f>KAM!J8</f>
        <v>0</v>
      </c>
      <c r="K81">
        <f>KAM!K8</f>
        <v>0</v>
      </c>
      <c r="L81">
        <f>KAM!L8</f>
        <v>0</v>
      </c>
      <c r="M81">
        <f>KAM!M8</f>
        <v>0</v>
      </c>
      <c r="N81">
        <f>KAM!N8</f>
        <v>0</v>
      </c>
      <c r="O81">
        <f>KAM!O8</f>
        <v>0</v>
      </c>
      <c r="P81">
        <f>KAM!P8</f>
        <v>0</v>
      </c>
      <c r="Q81">
        <f>KAM!Q8</f>
        <v>0</v>
      </c>
      <c r="R81">
        <f>KAM!R8</f>
        <v>0</v>
      </c>
      <c r="S81">
        <f>KAM!S8</f>
        <v>0</v>
      </c>
      <c r="T81">
        <f>KAM!T8</f>
        <v>0</v>
      </c>
      <c r="U81">
        <f>KAM!U8</f>
        <v>0</v>
      </c>
      <c r="V81">
        <f>KAM!V8</f>
        <v>0</v>
      </c>
      <c r="W81">
        <f>KAM!W8</f>
        <v>0</v>
      </c>
      <c r="X81">
        <f>KAM!X8</f>
        <v>0</v>
      </c>
      <c r="Y81">
        <f>KAM!Y8</f>
        <v>0</v>
      </c>
      <c r="Z81">
        <f>KAM!Z8</f>
        <v>0</v>
      </c>
      <c r="AA81">
        <f>KAM!AA8</f>
        <v>0</v>
      </c>
      <c r="AB81">
        <f>KAM!AB8</f>
        <v>0</v>
      </c>
      <c r="AC81">
        <f>KAM!AC8</f>
        <v>0</v>
      </c>
      <c r="AD81">
        <f>KAM!AD8</f>
        <v>0</v>
      </c>
      <c r="AE81">
        <f>KAM!AE8</f>
        <v>0</v>
      </c>
      <c r="AF81">
        <f>KAM!AF8</f>
        <v>0</v>
      </c>
      <c r="AG81">
        <f>KAM!AG8</f>
        <v>0</v>
      </c>
      <c r="AH81">
        <f>KAM!AH8</f>
        <v>0</v>
      </c>
      <c r="AI81">
        <f>KAM!AI8</f>
        <v>0</v>
      </c>
      <c r="AJ81">
        <f>KAM!AJ8</f>
        <v>0</v>
      </c>
      <c r="AK81">
        <f>KAM!AK8</f>
        <v>0</v>
      </c>
      <c r="AL81">
        <f>KAM!AL8</f>
        <v>0</v>
      </c>
      <c r="AM81">
        <f>KAM!AM8</f>
        <v>0</v>
      </c>
      <c r="AN81">
        <f>KAM!AN8</f>
        <v>0</v>
      </c>
      <c r="AO81">
        <f>KAM!AO8</f>
        <v>0</v>
      </c>
      <c r="AP81">
        <f>KAM!AP8</f>
        <v>0</v>
      </c>
      <c r="AQ81">
        <f>KAM!AQ8</f>
        <v>0</v>
      </c>
      <c r="AR81">
        <f>KAM!AR8</f>
        <v>0</v>
      </c>
      <c r="AS81">
        <f>KAM!AS8</f>
        <v>0</v>
      </c>
      <c r="AT81">
        <f>KAM!AT8</f>
        <v>0</v>
      </c>
    </row>
    <row r="82" spans="1:46" x14ac:dyDescent="0.25">
      <c r="A82">
        <f>KAM!A9</f>
        <v>0</v>
      </c>
      <c r="B82">
        <f>KAM!B9</f>
        <v>0</v>
      </c>
      <c r="C82">
        <f>KAM!C9</f>
        <v>0</v>
      </c>
      <c r="D82">
        <f>KAM!D9</f>
        <v>0</v>
      </c>
      <c r="E82">
        <f>KAM!E9</f>
        <v>0</v>
      </c>
      <c r="F82">
        <f>KAM!F9</f>
        <v>0</v>
      </c>
      <c r="G82">
        <f>KAM!G9</f>
        <v>0</v>
      </c>
      <c r="H82">
        <f>KAM!H9</f>
        <v>0</v>
      </c>
      <c r="I82">
        <f>KAM!I9</f>
        <v>0</v>
      </c>
      <c r="J82">
        <f>KAM!J9</f>
        <v>0</v>
      </c>
      <c r="K82">
        <f>KAM!K9</f>
        <v>0</v>
      </c>
      <c r="L82">
        <f>KAM!L9</f>
        <v>0</v>
      </c>
      <c r="M82">
        <f>KAM!M9</f>
        <v>0</v>
      </c>
      <c r="N82">
        <f>KAM!N9</f>
        <v>0</v>
      </c>
      <c r="O82">
        <f>KAM!O9</f>
        <v>0</v>
      </c>
      <c r="P82">
        <f>KAM!P9</f>
        <v>0</v>
      </c>
      <c r="Q82">
        <f>KAM!Q9</f>
        <v>0</v>
      </c>
      <c r="R82">
        <f>KAM!R9</f>
        <v>0</v>
      </c>
      <c r="S82">
        <f>KAM!S9</f>
        <v>0</v>
      </c>
      <c r="T82">
        <f>KAM!T9</f>
        <v>0</v>
      </c>
      <c r="U82">
        <f>KAM!U9</f>
        <v>0</v>
      </c>
      <c r="V82">
        <f>KAM!V9</f>
        <v>0</v>
      </c>
      <c r="W82">
        <f>KAM!W9</f>
        <v>0</v>
      </c>
      <c r="X82">
        <f>KAM!X9</f>
        <v>0</v>
      </c>
      <c r="Y82">
        <f>KAM!Y9</f>
        <v>0</v>
      </c>
      <c r="Z82">
        <f>KAM!Z9</f>
        <v>0</v>
      </c>
      <c r="AA82">
        <f>KAM!AA9</f>
        <v>0</v>
      </c>
      <c r="AB82">
        <f>KAM!AB9</f>
        <v>0</v>
      </c>
      <c r="AC82">
        <f>KAM!AC9</f>
        <v>0</v>
      </c>
      <c r="AD82">
        <f>KAM!AD9</f>
        <v>0</v>
      </c>
      <c r="AE82">
        <f>KAM!AE9</f>
        <v>0</v>
      </c>
      <c r="AF82">
        <f>KAM!AF9</f>
        <v>0</v>
      </c>
      <c r="AG82">
        <f>KAM!AG9</f>
        <v>0</v>
      </c>
      <c r="AH82">
        <f>KAM!AH9</f>
        <v>0</v>
      </c>
      <c r="AI82">
        <f>KAM!AI9</f>
        <v>0</v>
      </c>
      <c r="AJ82">
        <f>KAM!AJ9</f>
        <v>0</v>
      </c>
      <c r="AK82">
        <f>KAM!AK9</f>
        <v>0</v>
      </c>
      <c r="AL82">
        <f>KAM!AL9</f>
        <v>0</v>
      </c>
      <c r="AM82">
        <f>KAM!AM9</f>
        <v>0</v>
      </c>
      <c r="AN82">
        <f>KAM!AN9</f>
        <v>0</v>
      </c>
      <c r="AO82">
        <f>KAM!AO9</f>
        <v>0</v>
      </c>
      <c r="AP82">
        <f>KAM!AP9</f>
        <v>0</v>
      </c>
      <c r="AQ82">
        <f>KAM!AQ9</f>
        <v>0</v>
      </c>
      <c r="AR82">
        <f>KAM!AR9</f>
        <v>0</v>
      </c>
      <c r="AS82">
        <f>KAM!AS9</f>
        <v>0</v>
      </c>
      <c r="AT82">
        <f>KAM!AT9</f>
        <v>0</v>
      </c>
    </row>
    <row r="83" spans="1:46" x14ac:dyDescent="0.25">
      <c r="A83" t="str">
        <f>KAM!A10</f>
        <v>1. Andmed seisuga 31.05.2025.</v>
      </c>
      <c r="B83">
        <f>KAM!B10</f>
        <v>0</v>
      </c>
      <c r="C83">
        <f>KAM!C10</f>
        <v>0</v>
      </c>
      <c r="D83">
        <f>KAM!D10</f>
        <v>0</v>
      </c>
      <c r="E83">
        <f>KAM!E10</f>
        <v>0</v>
      </c>
      <c r="F83">
        <f>KAM!F10</f>
        <v>0</v>
      </c>
      <c r="G83">
        <f>KAM!G10</f>
        <v>0</v>
      </c>
      <c r="H83">
        <f>KAM!H10</f>
        <v>0</v>
      </c>
      <c r="I83">
        <f>KAM!I10</f>
        <v>0</v>
      </c>
      <c r="J83">
        <f>KAM!J10</f>
        <v>0</v>
      </c>
      <c r="K83">
        <f>KAM!K10</f>
        <v>0</v>
      </c>
      <c r="L83">
        <f>KAM!L10</f>
        <v>0</v>
      </c>
      <c r="M83">
        <f>KAM!M10</f>
        <v>0</v>
      </c>
      <c r="N83">
        <f>KAM!N10</f>
        <v>0</v>
      </c>
      <c r="O83">
        <f>KAM!O10</f>
        <v>0</v>
      </c>
      <c r="P83">
        <f>KAM!P10</f>
        <v>0</v>
      </c>
      <c r="Q83">
        <f>KAM!Q10</f>
        <v>0</v>
      </c>
      <c r="R83">
        <f>KAM!R10</f>
        <v>0</v>
      </c>
      <c r="S83">
        <f>KAM!S10</f>
        <v>0</v>
      </c>
      <c r="T83">
        <f>KAM!T10</f>
        <v>0</v>
      </c>
      <c r="U83">
        <f>KAM!U10</f>
        <v>0</v>
      </c>
      <c r="V83">
        <f>KAM!V10</f>
        <v>0</v>
      </c>
      <c r="W83">
        <f>KAM!W10</f>
        <v>0</v>
      </c>
      <c r="X83">
        <f>KAM!X10</f>
        <v>0</v>
      </c>
      <c r="Y83">
        <f>KAM!Y10</f>
        <v>0</v>
      </c>
      <c r="Z83">
        <f>KAM!Z10</f>
        <v>0</v>
      </c>
      <c r="AA83">
        <f>KAM!AA10</f>
        <v>0</v>
      </c>
      <c r="AB83">
        <f>KAM!AB10</f>
        <v>0</v>
      </c>
      <c r="AC83">
        <f>KAM!AC10</f>
        <v>0</v>
      </c>
      <c r="AD83">
        <f>KAM!AD10</f>
        <v>0</v>
      </c>
      <c r="AE83">
        <f>KAM!AE10</f>
        <v>0</v>
      </c>
      <c r="AF83">
        <f>KAM!AF10</f>
        <v>0</v>
      </c>
      <c r="AG83">
        <f>KAM!AG10</f>
        <v>0</v>
      </c>
      <c r="AH83">
        <f>KAM!AH10</f>
        <v>0</v>
      </c>
      <c r="AI83">
        <f>KAM!AI10</f>
        <v>0</v>
      </c>
      <c r="AJ83">
        <f>KAM!AJ10</f>
        <v>0</v>
      </c>
      <c r="AK83">
        <f>KAM!AK10</f>
        <v>0</v>
      </c>
      <c r="AL83">
        <f>KAM!AL10</f>
        <v>0</v>
      </c>
      <c r="AM83">
        <f>KAM!AM10</f>
        <v>0</v>
      </c>
      <c r="AN83">
        <f>KAM!AN10</f>
        <v>0</v>
      </c>
      <c r="AO83">
        <f>KAM!AO10</f>
        <v>0</v>
      </c>
      <c r="AP83">
        <f>KAM!AP10</f>
        <v>0</v>
      </c>
      <c r="AQ83">
        <f>KAM!AQ10</f>
        <v>0</v>
      </c>
      <c r="AR83">
        <f>KAM!AR10</f>
        <v>0</v>
      </c>
      <c r="AS83">
        <f>KAM!AS10</f>
        <v>0</v>
      </c>
      <c r="AT83">
        <f>KAM!AT10</f>
        <v>0</v>
      </c>
    </row>
    <row r="84" spans="1:46" x14ac:dyDescent="0.25">
      <c r="A84" t="str">
        <f>KAM!A11</f>
        <v>2. Aruanne on koostatud SAP BO aruannete SF 47 Väljamaksete prognoosid ja SFSA 2021-2027 eelarve täitmine alusel.</v>
      </c>
      <c r="B84">
        <f>KAM!B11</f>
        <v>0</v>
      </c>
      <c r="C84">
        <f>KAM!C11</f>
        <v>0</v>
      </c>
      <c r="D84">
        <f>KAM!D11</f>
        <v>0</v>
      </c>
      <c r="E84">
        <f>KAM!E11</f>
        <v>0</v>
      </c>
      <c r="F84">
        <f>KAM!F11</f>
        <v>0</v>
      </c>
      <c r="G84">
        <f>KAM!G11</f>
        <v>0</v>
      </c>
      <c r="H84">
        <f>KAM!H11</f>
        <v>0</v>
      </c>
      <c r="I84">
        <f>KAM!I11</f>
        <v>0</v>
      </c>
      <c r="J84">
        <f>KAM!J11</f>
        <v>0</v>
      </c>
      <c r="K84">
        <f>KAM!K11</f>
        <v>0</v>
      </c>
      <c r="L84">
        <f>KAM!L11</f>
        <v>0</v>
      </c>
      <c r="M84">
        <f>KAM!M11</f>
        <v>0</v>
      </c>
      <c r="N84">
        <f>KAM!N11</f>
        <v>0</v>
      </c>
      <c r="O84">
        <f>KAM!O11</f>
        <v>0</v>
      </c>
      <c r="P84">
        <f>KAM!P11</f>
        <v>0</v>
      </c>
      <c r="Q84">
        <f>KAM!Q11</f>
        <v>0</v>
      </c>
      <c r="R84">
        <f>KAM!R11</f>
        <v>0</v>
      </c>
      <c r="S84">
        <f>KAM!S11</f>
        <v>0</v>
      </c>
      <c r="T84">
        <f>KAM!T11</f>
        <v>0</v>
      </c>
      <c r="U84">
        <f>KAM!U11</f>
        <v>0</v>
      </c>
      <c r="V84">
        <f>KAM!V11</f>
        <v>0</v>
      </c>
      <c r="W84">
        <f>KAM!W11</f>
        <v>0</v>
      </c>
      <c r="X84">
        <f>KAM!X11</f>
        <v>0</v>
      </c>
      <c r="Y84">
        <f>KAM!Y11</f>
        <v>0</v>
      </c>
      <c r="Z84">
        <f>KAM!Z11</f>
        <v>0</v>
      </c>
      <c r="AA84">
        <f>KAM!AA11</f>
        <v>0</v>
      </c>
      <c r="AB84">
        <f>KAM!AB11</f>
        <v>0</v>
      </c>
      <c r="AC84">
        <f>KAM!AC11</f>
        <v>0</v>
      </c>
      <c r="AD84">
        <f>KAM!AD11</f>
        <v>0</v>
      </c>
      <c r="AE84">
        <f>KAM!AE11</f>
        <v>0</v>
      </c>
      <c r="AF84">
        <f>KAM!AF11</f>
        <v>0</v>
      </c>
      <c r="AG84">
        <f>KAM!AG11</f>
        <v>0</v>
      </c>
      <c r="AH84">
        <f>KAM!AH11</f>
        <v>0</v>
      </c>
      <c r="AI84">
        <f>KAM!AI11</f>
        <v>0</v>
      </c>
      <c r="AJ84">
        <f>KAM!AJ11</f>
        <v>0</v>
      </c>
      <c r="AK84">
        <f>KAM!AK11</f>
        <v>0</v>
      </c>
      <c r="AL84">
        <f>KAM!AL11</f>
        <v>0</v>
      </c>
      <c r="AM84">
        <f>KAM!AM11</f>
        <v>0</v>
      </c>
      <c r="AN84">
        <f>KAM!AN11</f>
        <v>0</v>
      </c>
      <c r="AO84">
        <f>KAM!AO11</f>
        <v>0</v>
      </c>
      <c r="AP84">
        <f>KAM!AP11</f>
        <v>0</v>
      </c>
      <c r="AQ84">
        <f>KAM!AQ11</f>
        <v>0</v>
      </c>
      <c r="AR84">
        <f>KAM!AR11</f>
        <v>0</v>
      </c>
      <c r="AS84">
        <f>KAM!AS11</f>
        <v>0</v>
      </c>
      <c r="AT84">
        <f>KAM!AT11</f>
        <v>0</v>
      </c>
    </row>
    <row r="85" spans="1:46" x14ac:dyDescent="0.25">
      <c r="A85" t="str">
        <f>KAM!A12</f>
        <v>3. Kajastatakse EL toetuse summasid.</v>
      </c>
      <c r="B85">
        <f>KAM!B12</f>
        <v>0</v>
      </c>
      <c r="C85">
        <f>KAM!C12</f>
        <v>0</v>
      </c>
      <c r="D85">
        <f>KAM!D12</f>
        <v>0</v>
      </c>
      <c r="E85">
        <f>KAM!E12</f>
        <v>0</v>
      </c>
      <c r="F85">
        <f>KAM!F12</f>
        <v>0</v>
      </c>
      <c r="G85">
        <f>KAM!G12</f>
        <v>0</v>
      </c>
      <c r="H85">
        <f>KAM!H12</f>
        <v>0</v>
      </c>
      <c r="I85">
        <f>KAM!I12</f>
        <v>0</v>
      </c>
      <c r="J85">
        <f>KAM!J12</f>
        <v>0</v>
      </c>
      <c r="K85">
        <f>KAM!K12</f>
        <v>0</v>
      </c>
      <c r="L85">
        <f>KAM!L12</f>
        <v>0</v>
      </c>
      <c r="M85">
        <f>KAM!M12</f>
        <v>0</v>
      </c>
      <c r="N85">
        <f>KAM!N12</f>
        <v>0</v>
      </c>
      <c r="O85">
        <f>KAM!O12</f>
        <v>0</v>
      </c>
      <c r="P85">
        <f>KAM!P12</f>
        <v>0</v>
      </c>
      <c r="Q85">
        <f>KAM!Q12</f>
        <v>0</v>
      </c>
      <c r="R85">
        <f>KAM!R12</f>
        <v>0</v>
      </c>
      <c r="S85">
        <f>KAM!S12</f>
        <v>0</v>
      </c>
      <c r="T85">
        <f>KAM!T12</f>
        <v>0</v>
      </c>
      <c r="U85">
        <f>KAM!U12</f>
        <v>0</v>
      </c>
      <c r="V85">
        <f>KAM!V12</f>
        <v>0</v>
      </c>
      <c r="W85">
        <f>KAM!W12</f>
        <v>0</v>
      </c>
      <c r="X85">
        <f>KAM!X12</f>
        <v>0</v>
      </c>
      <c r="Y85">
        <f>KAM!Y12</f>
        <v>0</v>
      </c>
      <c r="Z85">
        <f>KAM!Z12</f>
        <v>0</v>
      </c>
      <c r="AA85">
        <f>KAM!AA12</f>
        <v>0</v>
      </c>
      <c r="AB85">
        <f>KAM!AB12</f>
        <v>0</v>
      </c>
      <c r="AC85">
        <f>KAM!AC12</f>
        <v>0</v>
      </c>
      <c r="AD85">
        <f>KAM!AD12</f>
        <v>0</v>
      </c>
      <c r="AE85">
        <f>KAM!AE12</f>
        <v>0</v>
      </c>
      <c r="AF85">
        <f>KAM!AF12</f>
        <v>0</v>
      </c>
      <c r="AG85">
        <f>KAM!AG12</f>
        <v>0</v>
      </c>
      <c r="AH85">
        <f>KAM!AH12</f>
        <v>0</v>
      </c>
      <c r="AI85">
        <f>KAM!AI12</f>
        <v>0</v>
      </c>
      <c r="AJ85">
        <f>KAM!AJ12</f>
        <v>0</v>
      </c>
      <c r="AK85">
        <f>KAM!AK12</f>
        <v>0</v>
      </c>
      <c r="AL85">
        <f>KAM!AL12</f>
        <v>0</v>
      </c>
      <c r="AM85">
        <f>KAM!AM12</f>
        <v>0</v>
      </c>
      <c r="AN85">
        <f>KAM!AN12</f>
        <v>0</v>
      </c>
      <c r="AO85">
        <f>KAM!AO12</f>
        <v>0</v>
      </c>
      <c r="AP85">
        <f>KAM!AP12</f>
        <v>0</v>
      </c>
      <c r="AQ85">
        <f>KAM!AQ12</f>
        <v>0</v>
      </c>
      <c r="AR85">
        <f>KAM!AR12</f>
        <v>0</v>
      </c>
      <c r="AS85">
        <f>KAM!AS12</f>
        <v>0</v>
      </c>
      <c r="AT85">
        <f>KAM!AT12</f>
        <v>0</v>
      </c>
    </row>
    <row r="86" spans="1:46" x14ac:dyDescent="0.25">
      <c r="A86" t="str">
        <f>KAM!A13</f>
        <v>4. Arvestatud on kõiki sisestatud prognoose sõltumata nende seisundist.</v>
      </c>
      <c r="B86">
        <f>KAM!B13</f>
        <v>0</v>
      </c>
      <c r="C86">
        <f>KAM!C13</f>
        <v>0</v>
      </c>
      <c r="D86">
        <f>KAM!D13</f>
        <v>0</v>
      </c>
      <c r="E86">
        <f>KAM!E13</f>
        <v>0</v>
      </c>
      <c r="F86">
        <f>KAM!F13</f>
        <v>0</v>
      </c>
      <c r="G86">
        <f>KAM!G13</f>
        <v>0</v>
      </c>
      <c r="H86">
        <f>KAM!H13</f>
        <v>0</v>
      </c>
      <c r="I86">
        <f>KAM!I13</f>
        <v>0</v>
      </c>
      <c r="J86">
        <f>KAM!J13</f>
        <v>0</v>
      </c>
      <c r="K86">
        <f>KAM!K13</f>
        <v>0</v>
      </c>
      <c r="L86">
        <f>KAM!L13</f>
        <v>0</v>
      </c>
      <c r="M86">
        <f>KAM!M13</f>
        <v>0</v>
      </c>
      <c r="N86">
        <f>KAM!N13</f>
        <v>0</v>
      </c>
      <c r="O86">
        <f>KAM!O13</f>
        <v>0</v>
      </c>
      <c r="P86">
        <f>KAM!P13</f>
        <v>0</v>
      </c>
      <c r="Q86">
        <f>KAM!Q13</f>
        <v>0</v>
      </c>
      <c r="R86">
        <f>KAM!R13</f>
        <v>0</v>
      </c>
      <c r="S86">
        <f>KAM!S13</f>
        <v>0</v>
      </c>
      <c r="T86">
        <f>KAM!T13</f>
        <v>0</v>
      </c>
      <c r="U86">
        <f>KAM!U13</f>
        <v>0</v>
      </c>
      <c r="V86">
        <f>KAM!V13</f>
        <v>0</v>
      </c>
      <c r="W86">
        <f>KAM!W13</f>
        <v>0</v>
      </c>
      <c r="X86">
        <f>KAM!X13</f>
        <v>0</v>
      </c>
      <c r="Y86">
        <f>KAM!Y13</f>
        <v>0</v>
      </c>
      <c r="Z86">
        <f>KAM!Z13</f>
        <v>0</v>
      </c>
      <c r="AA86">
        <f>KAM!AA13</f>
        <v>0</v>
      </c>
      <c r="AB86">
        <f>KAM!AB13</f>
        <v>0</v>
      </c>
      <c r="AC86">
        <f>KAM!AC13</f>
        <v>0</v>
      </c>
      <c r="AD86">
        <f>KAM!AD13</f>
        <v>0</v>
      </c>
      <c r="AE86">
        <f>KAM!AE13</f>
        <v>0</v>
      </c>
      <c r="AF86">
        <f>KAM!AF13</f>
        <v>0</v>
      </c>
      <c r="AG86">
        <f>KAM!AG13</f>
        <v>0</v>
      </c>
      <c r="AH86">
        <f>KAM!AH13</f>
        <v>0</v>
      </c>
      <c r="AI86">
        <f>KAM!AI13</f>
        <v>0</v>
      </c>
      <c r="AJ86">
        <f>KAM!AJ13</f>
        <v>0</v>
      </c>
      <c r="AK86">
        <f>KAM!AK13</f>
        <v>0</v>
      </c>
      <c r="AL86">
        <f>KAM!AL13</f>
        <v>0</v>
      </c>
      <c r="AM86">
        <f>KAM!AM13</f>
        <v>0</v>
      </c>
      <c r="AN86">
        <f>KAM!AN13</f>
        <v>0</v>
      </c>
      <c r="AO86">
        <f>KAM!AO13</f>
        <v>0</v>
      </c>
      <c r="AP86">
        <f>KAM!AP13</f>
        <v>0</v>
      </c>
      <c r="AQ86">
        <f>KAM!AQ13</f>
        <v>0</v>
      </c>
      <c r="AR86">
        <f>KAM!AR13</f>
        <v>0</v>
      </c>
      <c r="AS86">
        <f>KAM!AS13</f>
        <v>0</v>
      </c>
      <c r="AT86">
        <f>KAM!AT13</f>
        <v>0</v>
      </c>
    </row>
    <row r="87" spans="1:46" x14ac:dyDescent="0.25">
      <c r="A87" t="str">
        <f>KAM!A14</f>
        <v xml:space="preserve">5. SFOS prognoositud väljamakse aeg tabelis=SFOS prognoosimoodulisse sisestatud maksetaotluse kuu +1 kuu. </v>
      </c>
      <c r="B87">
        <f>KAM!B14</f>
        <v>0</v>
      </c>
      <c r="C87">
        <f>KAM!C14</f>
        <v>0</v>
      </c>
      <c r="D87">
        <f>KAM!D14</f>
        <v>0</v>
      </c>
      <c r="E87">
        <f>KAM!E14</f>
        <v>0</v>
      </c>
      <c r="F87">
        <f>KAM!F14</f>
        <v>0</v>
      </c>
      <c r="G87">
        <f>KAM!G14</f>
        <v>0</v>
      </c>
      <c r="H87">
        <f>KAM!H14</f>
        <v>0</v>
      </c>
      <c r="I87">
        <f>KAM!I14</f>
        <v>0</v>
      </c>
      <c r="J87">
        <f>KAM!J14</f>
        <v>0</v>
      </c>
      <c r="K87">
        <f>KAM!K14</f>
        <v>0</v>
      </c>
      <c r="L87">
        <f>KAM!L14</f>
        <v>0</v>
      </c>
      <c r="M87">
        <f>KAM!M14</f>
        <v>0</v>
      </c>
      <c r="N87">
        <f>KAM!N14</f>
        <v>0</v>
      </c>
      <c r="O87">
        <f>KAM!O14</f>
        <v>0</v>
      </c>
      <c r="P87">
        <f>KAM!P14</f>
        <v>0</v>
      </c>
      <c r="Q87">
        <f>KAM!Q14</f>
        <v>0</v>
      </c>
      <c r="R87">
        <f>KAM!R14</f>
        <v>0</v>
      </c>
      <c r="S87">
        <f>KAM!S14</f>
        <v>0</v>
      </c>
      <c r="T87">
        <f>KAM!T14</f>
        <v>0</v>
      </c>
      <c r="U87">
        <f>KAM!U14</f>
        <v>0</v>
      </c>
      <c r="V87">
        <f>KAM!V14</f>
        <v>0</v>
      </c>
      <c r="W87">
        <f>KAM!W14</f>
        <v>0</v>
      </c>
      <c r="X87">
        <f>KAM!X14</f>
        <v>0</v>
      </c>
      <c r="Y87">
        <f>KAM!Y14</f>
        <v>0</v>
      </c>
      <c r="Z87">
        <f>KAM!Z14</f>
        <v>0</v>
      </c>
      <c r="AA87">
        <f>KAM!AA14</f>
        <v>0</v>
      </c>
      <c r="AB87">
        <f>KAM!AB14</f>
        <v>0</v>
      </c>
      <c r="AC87">
        <f>KAM!AC14</f>
        <v>0</v>
      </c>
      <c r="AD87">
        <f>KAM!AD14</f>
        <v>0</v>
      </c>
      <c r="AE87">
        <f>KAM!AE14</f>
        <v>0</v>
      </c>
      <c r="AF87">
        <f>KAM!AF14</f>
        <v>0</v>
      </c>
      <c r="AG87">
        <f>KAM!AG14</f>
        <v>0</v>
      </c>
      <c r="AH87">
        <f>KAM!AH14</f>
        <v>0</v>
      </c>
      <c r="AI87">
        <f>KAM!AI14</f>
        <v>0</v>
      </c>
      <c r="AJ87">
        <f>KAM!AJ14</f>
        <v>0</v>
      </c>
      <c r="AK87">
        <f>KAM!AK14</f>
        <v>0</v>
      </c>
      <c r="AL87">
        <f>KAM!AL14</f>
        <v>0</v>
      </c>
      <c r="AM87">
        <f>KAM!AM14</f>
        <v>0</v>
      </c>
      <c r="AN87">
        <f>KAM!AN14</f>
        <v>0</v>
      </c>
      <c r="AO87">
        <f>KAM!AO14</f>
        <v>0</v>
      </c>
      <c r="AP87">
        <f>KAM!AP14</f>
        <v>0</v>
      </c>
      <c r="AQ87">
        <f>KAM!AQ14</f>
        <v>0</v>
      </c>
      <c r="AR87">
        <f>KAM!AR14</f>
        <v>0</v>
      </c>
      <c r="AS87">
        <f>KAM!AS14</f>
        <v>0</v>
      </c>
      <c r="AT87">
        <f>KAM!AT14</f>
        <v>0</v>
      </c>
    </row>
    <row r="88" spans="1:46" x14ac:dyDescent="0.25">
      <c r="A88" t="str">
        <f>KAM!A15</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88">
        <f>KAM!B15</f>
        <v>0</v>
      </c>
      <c r="C88">
        <f>KAM!C15</f>
        <v>0</v>
      </c>
      <c r="D88">
        <f>KAM!D15</f>
        <v>0</v>
      </c>
      <c r="E88">
        <f>KAM!E15</f>
        <v>0</v>
      </c>
      <c r="F88">
        <f>KAM!F15</f>
        <v>0</v>
      </c>
      <c r="G88">
        <f>KAM!G15</f>
        <v>0</v>
      </c>
      <c r="H88">
        <f>KAM!H15</f>
        <v>0</v>
      </c>
      <c r="I88">
        <f>KAM!I15</f>
        <v>0</v>
      </c>
      <c r="J88">
        <f>KAM!J15</f>
        <v>0</v>
      </c>
      <c r="K88">
        <f>KAM!K15</f>
        <v>0</v>
      </c>
      <c r="L88">
        <f>KAM!L15</f>
        <v>0</v>
      </c>
      <c r="M88">
        <f>KAM!M15</f>
        <v>0</v>
      </c>
      <c r="N88">
        <f>KAM!N15</f>
        <v>0</v>
      </c>
      <c r="O88">
        <f>KAM!O15</f>
        <v>0</v>
      </c>
      <c r="P88">
        <f>KAM!P15</f>
        <v>0</v>
      </c>
      <c r="Q88">
        <f>KAM!Q15</f>
        <v>0</v>
      </c>
      <c r="R88">
        <f>KAM!R15</f>
        <v>0</v>
      </c>
      <c r="S88">
        <f>KAM!S15</f>
        <v>0</v>
      </c>
      <c r="T88">
        <f>KAM!T15</f>
        <v>0</v>
      </c>
      <c r="U88">
        <f>KAM!U15</f>
        <v>0</v>
      </c>
      <c r="V88">
        <f>KAM!V15</f>
        <v>0</v>
      </c>
      <c r="W88">
        <f>KAM!W15</f>
        <v>0</v>
      </c>
      <c r="X88">
        <f>KAM!X15</f>
        <v>0</v>
      </c>
      <c r="Y88">
        <f>KAM!Y15</f>
        <v>0</v>
      </c>
      <c r="Z88">
        <f>KAM!Z15</f>
        <v>0</v>
      </c>
      <c r="AA88">
        <f>KAM!AA15</f>
        <v>0</v>
      </c>
      <c r="AB88">
        <f>KAM!AB15</f>
        <v>0</v>
      </c>
      <c r="AC88">
        <f>KAM!AC15</f>
        <v>0</v>
      </c>
      <c r="AD88">
        <f>KAM!AD15</f>
        <v>0</v>
      </c>
      <c r="AE88">
        <f>KAM!AE15</f>
        <v>0</v>
      </c>
      <c r="AF88">
        <f>KAM!AF15</f>
        <v>0</v>
      </c>
      <c r="AG88">
        <f>KAM!AG15</f>
        <v>0</v>
      </c>
      <c r="AH88">
        <f>KAM!AH15</f>
        <v>0</v>
      </c>
      <c r="AI88">
        <f>KAM!AI15</f>
        <v>0</v>
      </c>
      <c r="AJ88">
        <f>KAM!AJ15</f>
        <v>0</v>
      </c>
      <c r="AK88">
        <f>KAM!AK15</f>
        <v>0</v>
      </c>
      <c r="AL88">
        <f>KAM!AL15</f>
        <v>0</v>
      </c>
      <c r="AM88">
        <f>KAM!AM15</f>
        <v>0</v>
      </c>
      <c r="AN88">
        <f>KAM!AN15</f>
        <v>0</v>
      </c>
      <c r="AO88">
        <f>KAM!AO15</f>
        <v>0</v>
      </c>
      <c r="AP88">
        <f>KAM!AP15</f>
        <v>0</v>
      </c>
      <c r="AQ88">
        <f>KAM!AQ15</f>
        <v>0</v>
      </c>
      <c r="AR88">
        <f>KAM!AR15</f>
        <v>0</v>
      </c>
      <c r="AS88">
        <f>KAM!AS15</f>
        <v>0</v>
      </c>
      <c r="AT88">
        <f>KAM!AT15</f>
        <v>0</v>
      </c>
    </row>
    <row r="89" spans="1:46" x14ac:dyDescent="0.25">
      <c r="A89" t="str">
        <f>KAM!A16</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89">
        <f>KAM!B16</f>
        <v>0</v>
      </c>
      <c r="C89">
        <f>KAM!C16</f>
        <v>0</v>
      </c>
      <c r="D89">
        <f>KAM!D16</f>
        <v>0</v>
      </c>
      <c r="E89">
        <f>KAM!E16</f>
        <v>0</v>
      </c>
      <c r="F89">
        <f>KAM!F16</f>
        <v>0</v>
      </c>
      <c r="G89">
        <f>KAM!G16</f>
        <v>0</v>
      </c>
      <c r="H89">
        <f>KAM!H16</f>
        <v>0</v>
      </c>
      <c r="I89">
        <f>KAM!I16</f>
        <v>0</v>
      </c>
      <c r="J89">
        <f>KAM!J16</f>
        <v>0</v>
      </c>
      <c r="K89">
        <f>KAM!K16</f>
        <v>0</v>
      </c>
      <c r="L89">
        <f>KAM!L16</f>
        <v>0</v>
      </c>
      <c r="M89">
        <f>KAM!M16</f>
        <v>0</v>
      </c>
      <c r="N89">
        <f>KAM!N16</f>
        <v>0</v>
      </c>
      <c r="O89">
        <f>KAM!O16</f>
        <v>0</v>
      </c>
      <c r="P89">
        <f>KAM!P16</f>
        <v>0</v>
      </c>
      <c r="Q89">
        <f>KAM!Q16</f>
        <v>0</v>
      </c>
      <c r="R89">
        <f>KAM!R16</f>
        <v>0</v>
      </c>
      <c r="S89">
        <f>KAM!S16</f>
        <v>0</v>
      </c>
      <c r="T89">
        <f>KAM!T16</f>
        <v>0</v>
      </c>
      <c r="U89">
        <f>KAM!U16</f>
        <v>0</v>
      </c>
      <c r="V89">
        <f>KAM!V16</f>
        <v>0</v>
      </c>
      <c r="W89">
        <f>KAM!W16</f>
        <v>0</v>
      </c>
      <c r="X89">
        <f>KAM!X16</f>
        <v>0</v>
      </c>
      <c r="Y89">
        <f>KAM!Y16</f>
        <v>0</v>
      </c>
      <c r="Z89">
        <f>KAM!Z16</f>
        <v>0</v>
      </c>
      <c r="AA89">
        <f>KAM!AA16</f>
        <v>0</v>
      </c>
      <c r="AB89">
        <f>KAM!AB16</f>
        <v>0</v>
      </c>
      <c r="AC89">
        <f>KAM!AC16</f>
        <v>0</v>
      </c>
      <c r="AD89">
        <f>KAM!AD16</f>
        <v>0</v>
      </c>
      <c r="AE89">
        <f>KAM!AE16</f>
        <v>0</v>
      </c>
      <c r="AF89">
        <f>KAM!AF16</f>
        <v>0</v>
      </c>
      <c r="AG89">
        <f>KAM!AG16</f>
        <v>0</v>
      </c>
      <c r="AH89">
        <f>KAM!AH16</f>
        <v>0</v>
      </c>
      <c r="AI89">
        <f>KAM!AI16</f>
        <v>0</v>
      </c>
      <c r="AJ89">
        <f>KAM!AJ16</f>
        <v>0</v>
      </c>
      <c r="AK89">
        <f>KAM!AK16</f>
        <v>0</v>
      </c>
      <c r="AL89">
        <f>KAM!AL16</f>
        <v>0</v>
      </c>
      <c r="AM89">
        <f>KAM!AM16</f>
        <v>0</v>
      </c>
      <c r="AN89">
        <f>KAM!AN16</f>
        <v>0</v>
      </c>
      <c r="AO89">
        <f>KAM!AO16</f>
        <v>0</v>
      </c>
      <c r="AP89">
        <f>KAM!AP16</f>
        <v>0</v>
      </c>
      <c r="AQ89">
        <f>KAM!AQ16</f>
        <v>0</v>
      </c>
      <c r="AR89">
        <f>KAM!AR16</f>
        <v>0</v>
      </c>
      <c r="AS89">
        <f>KAM!AS16</f>
        <v>0</v>
      </c>
      <c r="AT89">
        <f>KAM!AT16</f>
        <v>0</v>
      </c>
    </row>
    <row r="90" spans="1:46" x14ac:dyDescent="0.25">
      <c r="A90" t="str">
        <f>KAM!A17</f>
        <v xml:space="preserve">8. Tabeli viimastes veergudes "Prognoosimata kohustused" ja "Prognoosimata väljamaksed" kuvatakse summasid, mis on tarvis tabelis prognoosida. Veergudes olevad väärtused vähenevad vastavalt Teie poolt sisestatavatele summadele. </v>
      </c>
      <c r="B90">
        <f>KAM!B17</f>
        <v>0</v>
      </c>
      <c r="C90">
        <f>KAM!C17</f>
        <v>0</v>
      </c>
      <c r="D90">
        <f>KAM!D17</f>
        <v>0</v>
      </c>
      <c r="E90">
        <f>KAM!E17</f>
        <v>0</v>
      </c>
      <c r="F90">
        <f>KAM!F17</f>
        <v>0</v>
      </c>
      <c r="G90">
        <f>KAM!G17</f>
        <v>0</v>
      </c>
      <c r="H90">
        <f>KAM!H17</f>
        <v>0</v>
      </c>
      <c r="I90">
        <f>KAM!I17</f>
        <v>0</v>
      </c>
      <c r="J90">
        <f>KAM!J17</f>
        <v>0</v>
      </c>
      <c r="K90">
        <f>KAM!K17</f>
        <v>0</v>
      </c>
      <c r="L90">
        <f>KAM!L17</f>
        <v>0</v>
      </c>
      <c r="M90">
        <f>KAM!M17</f>
        <v>0</v>
      </c>
      <c r="N90">
        <f>KAM!N17</f>
        <v>0</v>
      </c>
      <c r="O90">
        <f>KAM!O17</f>
        <v>0</v>
      </c>
      <c r="P90">
        <f>KAM!P17</f>
        <v>0</v>
      </c>
      <c r="Q90">
        <f>KAM!Q17</f>
        <v>0</v>
      </c>
      <c r="R90">
        <f>KAM!R17</f>
        <v>0</v>
      </c>
      <c r="S90">
        <f>KAM!S17</f>
        <v>0</v>
      </c>
      <c r="T90">
        <f>KAM!T17</f>
        <v>0</v>
      </c>
      <c r="U90">
        <f>KAM!U17</f>
        <v>0</v>
      </c>
      <c r="V90">
        <f>KAM!V17</f>
        <v>0</v>
      </c>
      <c r="W90">
        <f>KAM!W17</f>
        <v>0</v>
      </c>
      <c r="X90">
        <f>KAM!X17</f>
        <v>0</v>
      </c>
      <c r="Y90">
        <f>KAM!Y17</f>
        <v>0</v>
      </c>
      <c r="Z90">
        <f>KAM!Z17</f>
        <v>0</v>
      </c>
      <c r="AA90">
        <f>KAM!AA17</f>
        <v>0</v>
      </c>
      <c r="AB90">
        <f>KAM!AB17</f>
        <v>0</v>
      </c>
      <c r="AC90">
        <f>KAM!AC17</f>
        <v>0</v>
      </c>
      <c r="AD90">
        <f>KAM!AD17</f>
        <v>0</v>
      </c>
      <c r="AE90">
        <f>KAM!AE17</f>
        <v>0</v>
      </c>
      <c r="AF90">
        <f>KAM!AF17</f>
        <v>0</v>
      </c>
      <c r="AG90">
        <f>KAM!AG17</f>
        <v>0</v>
      </c>
      <c r="AH90">
        <f>KAM!AH17</f>
        <v>0</v>
      </c>
      <c r="AI90">
        <f>KAM!AI17</f>
        <v>0</v>
      </c>
      <c r="AJ90">
        <f>KAM!AJ17</f>
        <v>0</v>
      </c>
      <c r="AK90">
        <f>KAM!AK17</f>
        <v>0</v>
      </c>
      <c r="AL90">
        <f>KAM!AL17</f>
        <v>0</v>
      </c>
      <c r="AM90">
        <f>KAM!AM17</f>
        <v>0</v>
      </c>
      <c r="AN90">
        <f>KAM!AN17</f>
        <v>0</v>
      </c>
      <c r="AO90">
        <f>KAM!AO17</f>
        <v>0</v>
      </c>
      <c r="AP90">
        <f>KAM!AP17</f>
        <v>0</v>
      </c>
      <c r="AQ90">
        <f>KAM!AQ17</f>
        <v>0</v>
      </c>
      <c r="AR90">
        <f>KAM!AR17</f>
        <v>0</v>
      </c>
      <c r="AS90">
        <f>KAM!AS17</f>
        <v>0</v>
      </c>
      <c r="AT90">
        <f>KAM!AT17</f>
        <v>0</v>
      </c>
    </row>
    <row r="91" spans="1:46" x14ac:dyDescent="0.25">
      <c r="A91">
        <f>KAM!A18</f>
        <v>0</v>
      </c>
      <c r="B91">
        <f>KAM!B18</f>
        <v>0</v>
      </c>
      <c r="C91">
        <f>KAM!C18</f>
        <v>0</v>
      </c>
      <c r="D91">
        <f>KAM!D18</f>
        <v>0</v>
      </c>
      <c r="E91">
        <f>KAM!E18</f>
        <v>0</v>
      </c>
      <c r="F91">
        <f>KAM!F18</f>
        <v>0</v>
      </c>
      <c r="G91">
        <f>KAM!G18</f>
        <v>0</v>
      </c>
      <c r="H91">
        <f>KAM!H18</f>
        <v>0</v>
      </c>
      <c r="I91">
        <f>KAM!I18</f>
        <v>0</v>
      </c>
      <c r="J91">
        <f>KAM!J18</f>
        <v>0</v>
      </c>
      <c r="K91">
        <f>KAM!K18</f>
        <v>0</v>
      </c>
      <c r="L91">
        <f>KAM!L18</f>
        <v>0</v>
      </c>
      <c r="M91">
        <f>KAM!M18</f>
        <v>0</v>
      </c>
      <c r="N91">
        <f>KAM!N18</f>
        <v>0</v>
      </c>
      <c r="O91">
        <f>KAM!O18</f>
        <v>0</v>
      </c>
      <c r="P91">
        <f>KAM!P18</f>
        <v>0</v>
      </c>
      <c r="Q91">
        <f>KAM!Q18</f>
        <v>0</v>
      </c>
      <c r="R91">
        <f>KAM!R18</f>
        <v>0</v>
      </c>
      <c r="S91">
        <f>KAM!S18</f>
        <v>0</v>
      </c>
      <c r="T91">
        <f>KAM!T18</f>
        <v>0</v>
      </c>
      <c r="U91">
        <f>KAM!U18</f>
        <v>0</v>
      </c>
      <c r="V91">
        <f>KAM!V18</f>
        <v>0</v>
      </c>
      <c r="W91">
        <f>KAM!W18</f>
        <v>0</v>
      </c>
      <c r="X91">
        <f>KAM!X18</f>
        <v>0</v>
      </c>
      <c r="Y91">
        <f>KAM!Y18</f>
        <v>0</v>
      </c>
      <c r="Z91">
        <f>KAM!Z18</f>
        <v>0</v>
      </c>
      <c r="AA91">
        <f>KAM!AA18</f>
        <v>0</v>
      </c>
      <c r="AB91">
        <f>KAM!AB18</f>
        <v>0</v>
      </c>
      <c r="AC91">
        <f>KAM!AC18</f>
        <v>0</v>
      </c>
      <c r="AD91">
        <f>KAM!AD18</f>
        <v>0</v>
      </c>
      <c r="AE91">
        <f>KAM!AE18</f>
        <v>0</v>
      </c>
      <c r="AF91">
        <f>KAM!AF18</f>
        <v>0</v>
      </c>
      <c r="AG91">
        <f>KAM!AG18</f>
        <v>0</v>
      </c>
      <c r="AH91">
        <f>KAM!AH18</f>
        <v>0</v>
      </c>
      <c r="AI91">
        <f>KAM!AI18</f>
        <v>0</v>
      </c>
      <c r="AJ91">
        <f>KAM!AJ18</f>
        <v>0</v>
      </c>
      <c r="AK91">
        <f>KAM!AK18</f>
        <v>0</v>
      </c>
      <c r="AL91">
        <f>KAM!AL18</f>
        <v>0</v>
      </c>
      <c r="AM91">
        <f>KAM!AM18</f>
        <v>0</v>
      </c>
      <c r="AN91">
        <f>KAM!AN18</f>
        <v>0</v>
      </c>
      <c r="AO91">
        <f>KAM!AO18</f>
        <v>0</v>
      </c>
      <c r="AP91">
        <f>KAM!AP18</f>
        <v>0</v>
      </c>
      <c r="AQ91">
        <f>KAM!AQ18</f>
        <v>0</v>
      </c>
      <c r="AR91">
        <f>KAM!AR18</f>
        <v>0</v>
      </c>
      <c r="AS91">
        <f>KAM!AS18</f>
        <v>0</v>
      </c>
      <c r="AT91">
        <f>KAM!AT18</f>
        <v>0</v>
      </c>
    </row>
    <row r="92" spans="1:46" x14ac:dyDescent="0.25">
      <c r="A92">
        <f>KAM!A19</f>
        <v>0</v>
      </c>
      <c r="B92">
        <f>KAM!B19</f>
        <v>0</v>
      </c>
      <c r="C92">
        <f>KAM!C19</f>
        <v>0</v>
      </c>
      <c r="D92">
        <f>KAM!D19</f>
        <v>0</v>
      </c>
      <c r="E92">
        <f>KAM!E19</f>
        <v>0</v>
      </c>
      <c r="F92">
        <f>KAM!F19</f>
        <v>0</v>
      </c>
      <c r="G92">
        <f>KAM!G19</f>
        <v>0</v>
      </c>
      <c r="H92">
        <f>KAM!H19</f>
        <v>0</v>
      </c>
      <c r="I92">
        <f>KAM!I19</f>
        <v>0</v>
      </c>
      <c r="J92">
        <f>KAM!J19</f>
        <v>0</v>
      </c>
      <c r="K92">
        <f>KAM!K19</f>
        <v>0</v>
      </c>
      <c r="L92">
        <f>KAM!L19</f>
        <v>0</v>
      </c>
      <c r="M92">
        <f>KAM!M19</f>
        <v>0</v>
      </c>
      <c r="N92">
        <f>KAM!N19</f>
        <v>0</v>
      </c>
      <c r="O92">
        <f>KAM!O19</f>
        <v>0</v>
      </c>
      <c r="P92">
        <f>KAM!P19</f>
        <v>0</v>
      </c>
      <c r="Q92">
        <f>KAM!Q19</f>
        <v>0</v>
      </c>
      <c r="R92">
        <f>KAM!R19</f>
        <v>0</v>
      </c>
      <c r="S92">
        <f>KAM!S19</f>
        <v>0</v>
      </c>
      <c r="T92">
        <f>KAM!T19</f>
        <v>0</v>
      </c>
      <c r="U92">
        <f>KAM!U19</f>
        <v>0</v>
      </c>
      <c r="V92">
        <f>KAM!V19</f>
        <v>0</v>
      </c>
      <c r="W92">
        <f>KAM!W19</f>
        <v>0</v>
      </c>
      <c r="X92">
        <f>KAM!X19</f>
        <v>0</v>
      </c>
      <c r="Y92">
        <f>KAM!Y19</f>
        <v>0</v>
      </c>
      <c r="Z92">
        <f>KAM!Z19</f>
        <v>0</v>
      </c>
      <c r="AA92">
        <f>KAM!AA19</f>
        <v>0</v>
      </c>
      <c r="AB92">
        <f>KAM!AB19</f>
        <v>0</v>
      </c>
      <c r="AC92">
        <f>KAM!AC19</f>
        <v>0</v>
      </c>
      <c r="AD92">
        <f>KAM!AD19</f>
        <v>0</v>
      </c>
      <c r="AE92">
        <f>KAM!AE19</f>
        <v>0</v>
      </c>
      <c r="AF92">
        <f>KAM!AF19</f>
        <v>0</v>
      </c>
      <c r="AG92">
        <f>KAM!AG19</f>
        <v>0</v>
      </c>
      <c r="AH92">
        <f>KAM!AH19</f>
        <v>0</v>
      </c>
      <c r="AI92">
        <f>KAM!AI19</f>
        <v>0</v>
      </c>
      <c r="AJ92">
        <f>KAM!AJ19</f>
        <v>0</v>
      </c>
      <c r="AK92">
        <f>KAM!AK19</f>
        <v>0</v>
      </c>
      <c r="AL92">
        <f>KAM!AL19</f>
        <v>0</v>
      </c>
      <c r="AM92">
        <f>KAM!AM19</f>
        <v>0</v>
      </c>
      <c r="AN92">
        <f>KAM!AN19</f>
        <v>0</v>
      </c>
      <c r="AO92">
        <f>KAM!AO19</f>
        <v>0</v>
      </c>
      <c r="AP92">
        <f>KAM!AP19</f>
        <v>0</v>
      </c>
      <c r="AQ92">
        <f>KAM!AQ19</f>
        <v>0</v>
      </c>
      <c r="AR92">
        <f>KAM!AR19</f>
        <v>0</v>
      </c>
      <c r="AS92">
        <f>KAM!AS19</f>
        <v>0</v>
      </c>
      <c r="AT92">
        <f>KAM!AT19</f>
        <v>0</v>
      </c>
    </row>
    <row r="93" spans="1:46" x14ac:dyDescent="0.25">
      <c r="A93">
        <f>KAM!A20</f>
        <v>0</v>
      </c>
      <c r="B93">
        <f>KAM!B20</f>
        <v>0</v>
      </c>
      <c r="C93">
        <f>KAM!C20</f>
        <v>0</v>
      </c>
      <c r="D93">
        <f>KAM!D20</f>
        <v>0</v>
      </c>
      <c r="E93">
        <f>KAM!E20</f>
        <v>0</v>
      </c>
      <c r="F93">
        <f>KAM!F20</f>
        <v>0</v>
      </c>
      <c r="G93">
        <f>KAM!G20</f>
        <v>0</v>
      </c>
      <c r="H93">
        <f>KAM!H20</f>
        <v>0</v>
      </c>
      <c r="I93">
        <f>KAM!I20</f>
        <v>0</v>
      </c>
      <c r="J93">
        <f>KAM!J20</f>
        <v>0</v>
      </c>
      <c r="K93">
        <f>KAM!K20</f>
        <v>0</v>
      </c>
      <c r="L93">
        <f>KAM!L20</f>
        <v>0</v>
      </c>
      <c r="M93">
        <f>KAM!M20</f>
        <v>0</v>
      </c>
      <c r="N93">
        <f>KAM!N20</f>
        <v>0</v>
      </c>
      <c r="O93">
        <f>KAM!O20</f>
        <v>0</v>
      </c>
      <c r="P93">
        <f>KAM!P20</f>
        <v>0</v>
      </c>
      <c r="Q93">
        <f>KAM!Q20</f>
        <v>0</v>
      </c>
      <c r="R93">
        <f>KAM!R20</f>
        <v>0</v>
      </c>
      <c r="S93">
        <f>KAM!S20</f>
        <v>0</v>
      </c>
      <c r="T93">
        <f>KAM!T20</f>
        <v>0</v>
      </c>
      <c r="U93">
        <f>KAM!U20</f>
        <v>0</v>
      </c>
      <c r="V93">
        <f>KAM!V20</f>
        <v>0</v>
      </c>
      <c r="W93">
        <f>KAM!W20</f>
        <v>0</v>
      </c>
      <c r="X93">
        <f>KAM!X20</f>
        <v>0</v>
      </c>
      <c r="Y93">
        <f>KAM!Y20</f>
        <v>0</v>
      </c>
      <c r="Z93">
        <f>KAM!Z20</f>
        <v>0</v>
      </c>
      <c r="AA93">
        <f>KAM!AA20</f>
        <v>0</v>
      </c>
      <c r="AB93">
        <f>KAM!AB20</f>
        <v>0</v>
      </c>
      <c r="AC93">
        <f>KAM!AC20</f>
        <v>0</v>
      </c>
      <c r="AD93">
        <f>KAM!AD20</f>
        <v>0</v>
      </c>
      <c r="AE93">
        <f>KAM!AE20</f>
        <v>0</v>
      </c>
      <c r="AF93">
        <f>KAM!AF20</f>
        <v>0</v>
      </c>
      <c r="AG93">
        <f>KAM!AG20</f>
        <v>0</v>
      </c>
      <c r="AH93">
        <f>KAM!AH20</f>
        <v>0</v>
      </c>
      <c r="AI93">
        <f>KAM!AI20</f>
        <v>0</v>
      </c>
      <c r="AJ93">
        <f>KAM!AJ20</f>
        <v>0</v>
      </c>
      <c r="AK93">
        <f>KAM!AK20</f>
        <v>0</v>
      </c>
      <c r="AL93">
        <f>KAM!AL20</f>
        <v>0</v>
      </c>
      <c r="AM93">
        <f>KAM!AM20</f>
        <v>0</v>
      </c>
      <c r="AN93">
        <f>KAM!AN20</f>
        <v>0</v>
      </c>
      <c r="AO93">
        <f>KAM!AO20</f>
        <v>0</v>
      </c>
      <c r="AP93">
        <f>KAM!AP20</f>
        <v>0</v>
      </c>
      <c r="AQ93">
        <f>KAM!AQ20</f>
        <v>0</v>
      </c>
      <c r="AR93">
        <f>KAM!AR20</f>
        <v>0</v>
      </c>
      <c r="AS93">
        <f>KAM!AS20</f>
        <v>0</v>
      </c>
      <c r="AT93">
        <f>KAM!AT20</f>
        <v>0</v>
      </c>
    </row>
    <row r="94" spans="1:46" x14ac:dyDescent="0.25">
      <c r="A94">
        <f>KAM!A21</f>
        <v>0</v>
      </c>
      <c r="B94">
        <f>KAM!B21</f>
        <v>0</v>
      </c>
      <c r="C94">
        <f>KAM!C21</f>
        <v>0</v>
      </c>
      <c r="D94">
        <f>KAM!D21</f>
        <v>0</v>
      </c>
      <c r="E94">
        <f>KAM!E21</f>
        <v>0</v>
      </c>
      <c r="F94">
        <f>KAM!F21</f>
        <v>0</v>
      </c>
      <c r="G94">
        <f>KAM!G21</f>
        <v>0</v>
      </c>
      <c r="H94">
        <f>KAM!H21</f>
        <v>0</v>
      </c>
      <c r="I94">
        <f>KAM!I21</f>
        <v>0</v>
      </c>
      <c r="J94">
        <f>KAM!J21</f>
        <v>0</v>
      </c>
      <c r="K94">
        <f>KAM!K21</f>
        <v>0</v>
      </c>
      <c r="L94">
        <f>KAM!L21</f>
        <v>0</v>
      </c>
      <c r="M94">
        <f>KAM!M21</f>
        <v>0</v>
      </c>
      <c r="N94">
        <f>KAM!N21</f>
        <v>0</v>
      </c>
      <c r="O94">
        <f>KAM!O21</f>
        <v>0</v>
      </c>
      <c r="P94">
        <f>KAM!P21</f>
        <v>0</v>
      </c>
      <c r="Q94">
        <f>KAM!Q21</f>
        <v>0</v>
      </c>
      <c r="R94">
        <f>KAM!R21</f>
        <v>0</v>
      </c>
      <c r="S94">
        <f>KAM!S21</f>
        <v>0</v>
      </c>
      <c r="T94">
        <f>KAM!T21</f>
        <v>0</v>
      </c>
      <c r="U94">
        <f>KAM!U21</f>
        <v>0</v>
      </c>
      <c r="V94">
        <f>KAM!V21</f>
        <v>0</v>
      </c>
      <c r="W94">
        <f>KAM!W21</f>
        <v>0</v>
      </c>
      <c r="X94">
        <f>KAM!X21</f>
        <v>0</v>
      </c>
      <c r="Y94">
        <f>KAM!Y21</f>
        <v>0</v>
      </c>
      <c r="Z94">
        <f>KAM!Z21</f>
        <v>0</v>
      </c>
      <c r="AA94">
        <f>KAM!AA21</f>
        <v>0</v>
      </c>
      <c r="AB94">
        <f>KAM!AB21</f>
        <v>0</v>
      </c>
      <c r="AC94">
        <f>KAM!AC21</f>
        <v>0</v>
      </c>
      <c r="AD94">
        <f>KAM!AD21</f>
        <v>0</v>
      </c>
      <c r="AE94">
        <f>KAM!AE21</f>
        <v>0</v>
      </c>
      <c r="AF94">
        <f>KAM!AF21</f>
        <v>0</v>
      </c>
      <c r="AG94">
        <f>KAM!AG21</f>
        <v>0</v>
      </c>
      <c r="AH94">
        <f>KAM!AH21</f>
        <v>0</v>
      </c>
      <c r="AI94">
        <f>KAM!AI21</f>
        <v>0</v>
      </c>
      <c r="AJ94">
        <f>KAM!AJ21</f>
        <v>0</v>
      </c>
      <c r="AK94">
        <f>KAM!AK21</f>
        <v>0</v>
      </c>
      <c r="AL94">
        <f>KAM!AL21</f>
        <v>0</v>
      </c>
      <c r="AM94">
        <f>KAM!AM21</f>
        <v>0</v>
      </c>
      <c r="AN94">
        <f>KAM!AN21</f>
        <v>0</v>
      </c>
      <c r="AO94">
        <f>KAM!AO21</f>
        <v>0</v>
      </c>
      <c r="AP94">
        <f>KAM!AP21</f>
        <v>0</v>
      </c>
      <c r="AQ94">
        <f>KAM!AQ21</f>
        <v>0</v>
      </c>
      <c r="AR94">
        <f>KAM!AR21</f>
        <v>0</v>
      </c>
      <c r="AS94">
        <f>KAM!AS21</f>
        <v>0</v>
      </c>
      <c r="AT94">
        <f>KAM!AT21</f>
        <v>0</v>
      </c>
    </row>
    <row r="95" spans="1:46" x14ac:dyDescent="0.25">
      <c r="A95">
        <f>KAM!A22</f>
        <v>0</v>
      </c>
      <c r="B95">
        <f>KAM!B22</f>
        <v>0</v>
      </c>
      <c r="C95">
        <f>KAM!C22</f>
        <v>0</v>
      </c>
      <c r="D95">
        <f>KAM!D22</f>
        <v>0</v>
      </c>
      <c r="E95">
        <f>KAM!E22</f>
        <v>0</v>
      </c>
      <c r="F95">
        <f>KAM!F22</f>
        <v>0</v>
      </c>
      <c r="G95">
        <f>KAM!G22</f>
        <v>0</v>
      </c>
      <c r="H95">
        <f>KAM!H22</f>
        <v>0</v>
      </c>
      <c r="I95">
        <f>KAM!I22</f>
        <v>0</v>
      </c>
      <c r="J95">
        <f>KAM!J22</f>
        <v>0</v>
      </c>
      <c r="K95">
        <f>KAM!K22</f>
        <v>0</v>
      </c>
      <c r="L95">
        <f>KAM!L22</f>
        <v>0</v>
      </c>
      <c r="M95">
        <f>KAM!M22</f>
        <v>0</v>
      </c>
      <c r="N95">
        <f>KAM!N22</f>
        <v>0</v>
      </c>
      <c r="O95">
        <f>KAM!O22</f>
        <v>0</v>
      </c>
      <c r="P95">
        <f>KAM!P22</f>
        <v>0</v>
      </c>
      <c r="Q95">
        <f>KAM!Q22</f>
        <v>0</v>
      </c>
      <c r="R95">
        <f>KAM!R22</f>
        <v>0</v>
      </c>
      <c r="S95">
        <f>KAM!S22</f>
        <v>0</v>
      </c>
      <c r="T95">
        <f>KAM!T22</f>
        <v>0</v>
      </c>
      <c r="U95">
        <f>KAM!U22</f>
        <v>0</v>
      </c>
      <c r="V95">
        <f>KAM!V22</f>
        <v>0</v>
      </c>
      <c r="W95">
        <f>KAM!W22</f>
        <v>0</v>
      </c>
      <c r="X95">
        <f>KAM!X22</f>
        <v>0</v>
      </c>
      <c r="Y95">
        <f>KAM!Y22</f>
        <v>0</v>
      </c>
      <c r="Z95">
        <f>KAM!Z22</f>
        <v>0</v>
      </c>
      <c r="AA95">
        <f>KAM!AA22</f>
        <v>0</v>
      </c>
      <c r="AB95">
        <f>KAM!AB22</f>
        <v>0</v>
      </c>
      <c r="AC95">
        <f>KAM!AC22</f>
        <v>0</v>
      </c>
      <c r="AD95">
        <f>KAM!AD22</f>
        <v>0</v>
      </c>
      <c r="AE95">
        <f>KAM!AE22</f>
        <v>0</v>
      </c>
      <c r="AF95">
        <f>KAM!AF22</f>
        <v>0</v>
      </c>
      <c r="AG95">
        <f>KAM!AG22</f>
        <v>0</v>
      </c>
      <c r="AH95">
        <f>KAM!AH22</f>
        <v>0</v>
      </c>
      <c r="AI95">
        <f>KAM!AI22</f>
        <v>0</v>
      </c>
      <c r="AJ95">
        <f>KAM!AJ22</f>
        <v>0</v>
      </c>
      <c r="AK95">
        <f>KAM!AK22</f>
        <v>0</v>
      </c>
      <c r="AL95">
        <f>KAM!AL22</f>
        <v>0</v>
      </c>
      <c r="AM95">
        <f>KAM!AM22</f>
        <v>0</v>
      </c>
      <c r="AN95">
        <f>KAM!AN22</f>
        <v>0</v>
      </c>
      <c r="AO95">
        <f>KAM!AO22</f>
        <v>0</v>
      </c>
      <c r="AP95">
        <f>KAM!AP22</f>
        <v>0</v>
      </c>
      <c r="AQ95">
        <f>KAM!AQ22</f>
        <v>0</v>
      </c>
      <c r="AR95">
        <f>KAM!AR22</f>
        <v>0</v>
      </c>
      <c r="AS95">
        <f>KAM!AS22</f>
        <v>0</v>
      </c>
      <c r="AT95">
        <f>KAM!AT22</f>
        <v>0</v>
      </c>
    </row>
    <row r="96" spans="1:46" x14ac:dyDescent="0.25">
      <c r="A96">
        <f>KAM!A23</f>
        <v>0</v>
      </c>
      <c r="B96">
        <f>KAM!B23</f>
        <v>0</v>
      </c>
      <c r="C96">
        <f>KAM!C23</f>
        <v>0</v>
      </c>
      <c r="D96">
        <f>KAM!D23</f>
        <v>0</v>
      </c>
      <c r="E96">
        <f>KAM!E23</f>
        <v>0</v>
      </c>
      <c r="F96">
        <f>KAM!F23</f>
        <v>0</v>
      </c>
      <c r="G96">
        <f>KAM!G23</f>
        <v>0</v>
      </c>
      <c r="H96">
        <f>KAM!H23</f>
        <v>0</v>
      </c>
      <c r="I96">
        <f>KAM!I23</f>
        <v>0</v>
      </c>
      <c r="J96">
        <f>KAM!J23</f>
        <v>0</v>
      </c>
      <c r="K96">
        <f>KAM!K23</f>
        <v>0</v>
      </c>
      <c r="L96">
        <f>KAM!L23</f>
        <v>0</v>
      </c>
      <c r="M96">
        <f>KAM!M23</f>
        <v>0</v>
      </c>
      <c r="N96">
        <f>KAM!N23</f>
        <v>0</v>
      </c>
      <c r="O96">
        <f>KAM!O23</f>
        <v>0</v>
      </c>
      <c r="P96">
        <f>KAM!P23</f>
        <v>0</v>
      </c>
      <c r="Q96">
        <f>KAM!Q23</f>
        <v>0</v>
      </c>
      <c r="R96">
        <f>KAM!R23</f>
        <v>0</v>
      </c>
      <c r="S96">
        <f>KAM!S23</f>
        <v>0</v>
      </c>
      <c r="T96">
        <f>KAM!T23</f>
        <v>0</v>
      </c>
      <c r="U96">
        <f>KAM!U23</f>
        <v>0</v>
      </c>
      <c r="V96">
        <f>KAM!V23</f>
        <v>0</v>
      </c>
      <c r="W96">
        <f>KAM!W23</f>
        <v>0</v>
      </c>
      <c r="X96">
        <f>KAM!X23</f>
        <v>0</v>
      </c>
      <c r="Y96">
        <f>KAM!Y23</f>
        <v>0</v>
      </c>
      <c r="Z96">
        <f>KAM!Z23</f>
        <v>0</v>
      </c>
      <c r="AA96">
        <f>KAM!AA23</f>
        <v>0</v>
      </c>
      <c r="AB96">
        <f>KAM!AB23</f>
        <v>0</v>
      </c>
      <c r="AC96">
        <f>KAM!AC23</f>
        <v>0</v>
      </c>
      <c r="AD96">
        <f>KAM!AD23</f>
        <v>0</v>
      </c>
      <c r="AE96">
        <f>KAM!AE23</f>
        <v>0</v>
      </c>
      <c r="AF96">
        <f>KAM!AF23</f>
        <v>0</v>
      </c>
      <c r="AG96">
        <f>KAM!AG23</f>
        <v>0</v>
      </c>
      <c r="AH96">
        <f>KAM!AH23</f>
        <v>0</v>
      </c>
      <c r="AI96">
        <f>KAM!AI23</f>
        <v>0</v>
      </c>
      <c r="AJ96">
        <f>KAM!AJ23</f>
        <v>0</v>
      </c>
      <c r="AK96">
        <f>KAM!AK23</f>
        <v>0</v>
      </c>
      <c r="AL96">
        <f>KAM!AL23</f>
        <v>0</v>
      </c>
      <c r="AM96">
        <f>KAM!AM23</f>
        <v>0</v>
      </c>
      <c r="AN96">
        <f>KAM!AN23</f>
        <v>0</v>
      </c>
      <c r="AO96">
        <f>KAM!AO23</f>
        <v>0</v>
      </c>
      <c r="AP96">
        <f>KAM!AP23</f>
        <v>0</v>
      </c>
      <c r="AQ96">
        <f>KAM!AQ23</f>
        <v>0</v>
      </c>
      <c r="AR96">
        <f>KAM!AR23</f>
        <v>0</v>
      </c>
      <c r="AS96">
        <f>KAM!AS23</f>
        <v>0</v>
      </c>
      <c r="AT96">
        <f>KAM!AT23</f>
        <v>0</v>
      </c>
    </row>
    <row r="97" spans="1:46" x14ac:dyDescent="0.25">
      <c r="A97">
        <f>KAM!A24</f>
        <v>0</v>
      </c>
      <c r="B97">
        <f>KAM!B24</f>
        <v>0</v>
      </c>
      <c r="C97">
        <f>KAM!C24</f>
        <v>0</v>
      </c>
      <c r="D97">
        <f>KAM!D24</f>
        <v>0</v>
      </c>
      <c r="E97">
        <f>KAM!E24</f>
        <v>0</v>
      </c>
      <c r="F97">
        <f>KAM!F24</f>
        <v>0</v>
      </c>
      <c r="G97">
        <f>KAM!G24</f>
        <v>0</v>
      </c>
      <c r="H97">
        <f>KAM!H24</f>
        <v>0</v>
      </c>
      <c r="I97">
        <f>KAM!I24</f>
        <v>0</v>
      </c>
      <c r="J97">
        <f>KAM!J24</f>
        <v>0</v>
      </c>
      <c r="K97">
        <f>KAM!K24</f>
        <v>0</v>
      </c>
      <c r="L97">
        <f>KAM!L24</f>
        <v>0</v>
      </c>
      <c r="M97">
        <f>KAM!M24</f>
        <v>0</v>
      </c>
      <c r="N97">
        <f>KAM!N24</f>
        <v>0</v>
      </c>
      <c r="O97">
        <f>KAM!O24</f>
        <v>0</v>
      </c>
      <c r="P97">
        <f>KAM!P24</f>
        <v>0</v>
      </c>
      <c r="Q97">
        <f>KAM!Q24</f>
        <v>0</v>
      </c>
      <c r="R97">
        <f>KAM!R24</f>
        <v>0</v>
      </c>
      <c r="S97">
        <f>KAM!S24</f>
        <v>0</v>
      </c>
      <c r="T97">
        <f>KAM!T24</f>
        <v>0</v>
      </c>
      <c r="U97">
        <f>KAM!U24</f>
        <v>0</v>
      </c>
      <c r="V97">
        <f>KAM!V24</f>
        <v>0</v>
      </c>
      <c r="W97">
        <f>KAM!W24</f>
        <v>0</v>
      </c>
      <c r="X97">
        <f>KAM!X24</f>
        <v>0</v>
      </c>
      <c r="Y97">
        <f>KAM!Y24</f>
        <v>0</v>
      </c>
      <c r="Z97">
        <f>KAM!Z24</f>
        <v>0</v>
      </c>
      <c r="AA97">
        <f>KAM!AA24</f>
        <v>0</v>
      </c>
      <c r="AB97">
        <f>KAM!AB24</f>
        <v>0</v>
      </c>
      <c r="AC97">
        <f>KAM!AC24</f>
        <v>0</v>
      </c>
      <c r="AD97">
        <f>KAM!AD24</f>
        <v>0</v>
      </c>
      <c r="AE97">
        <f>KAM!AE24</f>
        <v>0</v>
      </c>
      <c r="AF97">
        <f>KAM!AF24</f>
        <v>0</v>
      </c>
      <c r="AG97">
        <f>KAM!AG24</f>
        <v>0</v>
      </c>
      <c r="AH97">
        <f>KAM!AH24</f>
        <v>0</v>
      </c>
      <c r="AI97">
        <f>KAM!AI24</f>
        <v>0</v>
      </c>
      <c r="AJ97">
        <f>KAM!AJ24</f>
        <v>0</v>
      </c>
      <c r="AK97">
        <f>KAM!AK24</f>
        <v>0</v>
      </c>
      <c r="AL97">
        <f>KAM!AL24</f>
        <v>0</v>
      </c>
      <c r="AM97">
        <f>KAM!AM24</f>
        <v>0</v>
      </c>
      <c r="AN97">
        <f>KAM!AN24</f>
        <v>0</v>
      </c>
      <c r="AO97">
        <f>KAM!AO24</f>
        <v>0</v>
      </c>
      <c r="AP97">
        <f>KAM!AP24</f>
        <v>0</v>
      </c>
      <c r="AQ97">
        <f>KAM!AQ24</f>
        <v>0</v>
      </c>
      <c r="AR97">
        <f>KAM!AR24</f>
        <v>0</v>
      </c>
      <c r="AS97">
        <f>KAM!AS24</f>
        <v>0</v>
      </c>
      <c r="AT97">
        <f>KAM!AT24</f>
        <v>0</v>
      </c>
    </row>
    <row r="98" spans="1:46" x14ac:dyDescent="0.25">
      <c r="A98">
        <f>KAM!A25</f>
        <v>0</v>
      </c>
      <c r="B98">
        <f>KAM!B25</f>
        <v>0</v>
      </c>
      <c r="C98">
        <f>KAM!C25</f>
        <v>0</v>
      </c>
      <c r="D98">
        <f>KAM!D25</f>
        <v>0</v>
      </c>
      <c r="E98">
        <f>KAM!E25</f>
        <v>0</v>
      </c>
      <c r="F98">
        <f>KAM!F25</f>
        <v>0</v>
      </c>
      <c r="G98">
        <f>KAM!G25</f>
        <v>0</v>
      </c>
      <c r="H98">
        <f>KAM!H25</f>
        <v>0</v>
      </c>
      <c r="I98">
        <f>KAM!I25</f>
        <v>0</v>
      </c>
      <c r="J98">
        <f>KAM!J25</f>
        <v>0</v>
      </c>
      <c r="K98">
        <f>KAM!K25</f>
        <v>0</v>
      </c>
      <c r="L98">
        <f>KAM!L25</f>
        <v>0</v>
      </c>
      <c r="M98">
        <f>KAM!M25</f>
        <v>0</v>
      </c>
      <c r="N98">
        <f>KAM!N25</f>
        <v>0</v>
      </c>
      <c r="O98">
        <f>KAM!O25</f>
        <v>0</v>
      </c>
      <c r="P98">
        <f>KAM!P25</f>
        <v>0</v>
      </c>
      <c r="Q98">
        <f>KAM!Q25</f>
        <v>0</v>
      </c>
      <c r="R98">
        <f>KAM!R25</f>
        <v>0</v>
      </c>
      <c r="S98">
        <f>KAM!S25</f>
        <v>0</v>
      </c>
      <c r="T98">
        <f>KAM!T25</f>
        <v>0</v>
      </c>
      <c r="U98">
        <f>KAM!U25</f>
        <v>0</v>
      </c>
      <c r="V98">
        <f>KAM!V25</f>
        <v>0</v>
      </c>
      <c r="W98">
        <f>KAM!W25</f>
        <v>0</v>
      </c>
      <c r="X98">
        <f>KAM!X25</f>
        <v>0</v>
      </c>
      <c r="Y98">
        <f>KAM!Y25</f>
        <v>0</v>
      </c>
      <c r="Z98">
        <f>KAM!Z25</f>
        <v>0</v>
      </c>
      <c r="AA98">
        <f>KAM!AA25</f>
        <v>0</v>
      </c>
      <c r="AB98">
        <f>KAM!AB25</f>
        <v>0</v>
      </c>
      <c r="AC98">
        <f>KAM!AC25</f>
        <v>0</v>
      </c>
      <c r="AD98">
        <f>KAM!AD25</f>
        <v>0</v>
      </c>
      <c r="AE98">
        <f>KAM!AE25</f>
        <v>0</v>
      </c>
      <c r="AF98">
        <f>KAM!AF25</f>
        <v>0</v>
      </c>
      <c r="AG98">
        <f>KAM!AG25</f>
        <v>0</v>
      </c>
      <c r="AH98">
        <f>KAM!AH25</f>
        <v>0</v>
      </c>
      <c r="AI98">
        <f>KAM!AI25</f>
        <v>0</v>
      </c>
      <c r="AJ98">
        <f>KAM!AJ25</f>
        <v>0</v>
      </c>
      <c r="AK98">
        <f>KAM!AK25</f>
        <v>0</v>
      </c>
      <c r="AL98">
        <f>KAM!AL25</f>
        <v>0</v>
      </c>
      <c r="AM98">
        <f>KAM!AM25</f>
        <v>0</v>
      </c>
      <c r="AN98">
        <f>KAM!AN25</f>
        <v>0</v>
      </c>
      <c r="AO98">
        <f>KAM!AO25</f>
        <v>0</v>
      </c>
      <c r="AP98">
        <f>KAM!AP25</f>
        <v>0</v>
      </c>
      <c r="AQ98">
        <f>KAM!AQ25</f>
        <v>0</v>
      </c>
      <c r="AR98">
        <f>KAM!AR25</f>
        <v>0</v>
      </c>
      <c r="AS98">
        <f>KAM!AS25</f>
        <v>0</v>
      </c>
      <c r="AT98">
        <f>KAM!AT25</f>
        <v>0</v>
      </c>
    </row>
    <row r="99" spans="1:46" x14ac:dyDescent="0.25">
      <c r="A99">
        <f>KAM!A26</f>
        <v>0</v>
      </c>
      <c r="B99">
        <f>KAM!B26</f>
        <v>0</v>
      </c>
      <c r="C99">
        <f>KAM!C26</f>
        <v>0</v>
      </c>
      <c r="D99">
        <f>KAM!D26</f>
        <v>0</v>
      </c>
      <c r="E99">
        <f>KAM!E26</f>
        <v>0</v>
      </c>
      <c r="F99">
        <f>KAM!F26</f>
        <v>0</v>
      </c>
      <c r="G99">
        <f>KAM!G26</f>
        <v>0</v>
      </c>
      <c r="H99">
        <f>KAM!H26</f>
        <v>0</v>
      </c>
      <c r="I99">
        <f>KAM!I26</f>
        <v>0</v>
      </c>
      <c r="J99">
        <f>KAM!J26</f>
        <v>0</v>
      </c>
      <c r="K99">
        <f>KAM!K26</f>
        <v>0</v>
      </c>
      <c r="L99">
        <f>KAM!L26</f>
        <v>0</v>
      </c>
      <c r="M99">
        <f>KAM!M26</f>
        <v>0</v>
      </c>
      <c r="N99">
        <f>KAM!N26</f>
        <v>0</v>
      </c>
      <c r="O99">
        <f>KAM!O26</f>
        <v>0</v>
      </c>
      <c r="P99">
        <f>KAM!P26</f>
        <v>0</v>
      </c>
      <c r="Q99">
        <f>KAM!Q26</f>
        <v>0</v>
      </c>
      <c r="R99">
        <f>KAM!R26</f>
        <v>0</v>
      </c>
      <c r="S99">
        <f>KAM!S26</f>
        <v>0</v>
      </c>
      <c r="T99">
        <f>KAM!T26</f>
        <v>0</v>
      </c>
      <c r="U99">
        <f>KAM!U26</f>
        <v>0</v>
      </c>
      <c r="V99">
        <f>KAM!V26</f>
        <v>0</v>
      </c>
      <c r="W99">
        <f>KAM!W26</f>
        <v>0</v>
      </c>
      <c r="X99">
        <f>KAM!X26</f>
        <v>0</v>
      </c>
      <c r="Y99">
        <f>KAM!Y26</f>
        <v>0</v>
      </c>
      <c r="Z99">
        <f>KAM!Z26</f>
        <v>0</v>
      </c>
      <c r="AA99">
        <f>KAM!AA26</f>
        <v>0</v>
      </c>
      <c r="AB99">
        <f>KAM!AB26</f>
        <v>0</v>
      </c>
      <c r="AC99">
        <f>KAM!AC26</f>
        <v>0</v>
      </c>
      <c r="AD99">
        <f>KAM!AD26</f>
        <v>0</v>
      </c>
      <c r="AE99">
        <f>KAM!AE26</f>
        <v>0</v>
      </c>
      <c r="AF99">
        <f>KAM!AF26</f>
        <v>0</v>
      </c>
      <c r="AG99">
        <f>KAM!AG26</f>
        <v>0</v>
      </c>
      <c r="AH99">
        <f>KAM!AH26</f>
        <v>0</v>
      </c>
      <c r="AI99">
        <f>KAM!AI26</f>
        <v>0</v>
      </c>
      <c r="AJ99">
        <f>KAM!AJ26</f>
        <v>0</v>
      </c>
      <c r="AK99">
        <f>KAM!AK26</f>
        <v>0</v>
      </c>
      <c r="AL99">
        <f>KAM!AL26</f>
        <v>0</v>
      </c>
      <c r="AM99">
        <f>KAM!AM26</f>
        <v>0</v>
      </c>
      <c r="AN99">
        <f>KAM!AN26</f>
        <v>0</v>
      </c>
      <c r="AO99">
        <f>KAM!AO26</f>
        <v>0</v>
      </c>
      <c r="AP99">
        <f>KAM!AP26</f>
        <v>0</v>
      </c>
      <c r="AQ99">
        <f>KAM!AQ26</f>
        <v>0</v>
      </c>
      <c r="AR99">
        <f>KAM!AR26</f>
        <v>0</v>
      </c>
      <c r="AS99">
        <f>KAM!AS26</f>
        <v>0</v>
      </c>
      <c r="AT99">
        <f>KAM!AT26</f>
        <v>0</v>
      </c>
    </row>
    <row r="100" spans="1:46" x14ac:dyDescent="0.25">
      <c r="A100">
        <f>KAM!A27</f>
        <v>0</v>
      </c>
      <c r="B100">
        <f>KAM!B27</f>
        <v>0</v>
      </c>
      <c r="C100">
        <f>KAM!C27</f>
        <v>0</v>
      </c>
      <c r="D100">
        <f>KAM!D27</f>
        <v>0</v>
      </c>
      <c r="E100">
        <f>KAM!E27</f>
        <v>0</v>
      </c>
      <c r="F100">
        <f>KAM!F27</f>
        <v>0</v>
      </c>
      <c r="G100">
        <f>KAM!G27</f>
        <v>0</v>
      </c>
      <c r="H100">
        <f>KAM!H27</f>
        <v>0</v>
      </c>
      <c r="I100">
        <f>KAM!I27</f>
        <v>0</v>
      </c>
      <c r="J100">
        <f>KAM!J27</f>
        <v>0</v>
      </c>
      <c r="K100">
        <f>KAM!K27</f>
        <v>0</v>
      </c>
      <c r="L100">
        <f>KAM!L27</f>
        <v>0</v>
      </c>
      <c r="M100">
        <f>KAM!M27</f>
        <v>0</v>
      </c>
      <c r="N100">
        <f>KAM!N27</f>
        <v>0</v>
      </c>
      <c r="O100">
        <f>KAM!O27</f>
        <v>0</v>
      </c>
      <c r="P100">
        <f>KAM!P27</f>
        <v>0</v>
      </c>
      <c r="Q100">
        <f>KAM!Q27</f>
        <v>0</v>
      </c>
      <c r="R100">
        <f>KAM!R27</f>
        <v>0</v>
      </c>
      <c r="S100">
        <f>KAM!S27</f>
        <v>0</v>
      </c>
      <c r="T100">
        <f>KAM!T27</f>
        <v>0</v>
      </c>
      <c r="U100">
        <f>KAM!U27</f>
        <v>0</v>
      </c>
      <c r="V100">
        <f>KAM!V27</f>
        <v>0</v>
      </c>
      <c r="W100">
        <f>KAM!W27</f>
        <v>0</v>
      </c>
      <c r="X100">
        <f>KAM!X27</f>
        <v>0</v>
      </c>
      <c r="Y100">
        <f>KAM!Y27</f>
        <v>0</v>
      </c>
      <c r="Z100">
        <f>KAM!Z27</f>
        <v>0</v>
      </c>
      <c r="AA100">
        <f>KAM!AA27</f>
        <v>0</v>
      </c>
      <c r="AB100">
        <f>KAM!AB27</f>
        <v>0</v>
      </c>
      <c r="AC100">
        <f>KAM!AC27</f>
        <v>0</v>
      </c>
      <c r="AD100">
        <f>KAM!AD27</f>
        <v>0</v>
      </c>
      <c r="AE100">
        <f>KAM!AE27</f>
        <v>0</v>
      </c>
      <c r="AF100">
        <f>KAM!AF27</f>
        <v>0</v>
      </c>
      <c r="AG100">
        <f>KAM!AG27</f>
        <v>0</v>
      </c>
      <c r="AH100">
        <f>KAM!AH27</f>
        <v>0</v>
      </c>
      <c r="AI100">
        <f>KAM!AI27</f>
        <v>0</v>
      </c>
      <c r="AJ100">
        <f>KAM!AJ27</f>
        <v>0</v>
      </c>
      <c r="AK100">
        <f>KAM!AK27</f>
        <v>0</v>
      </c>
      <c r="AL100">
        <f>KAM!AL27</f>
        <v>0</v>
      </c>
      <c r="AM100">
        <f>KAM!AM27</f>
        <v>0</v>
      </c>
      <c r="AN100">
        <f>KAM!AN27</f>
        <v>0</v>
      </c>
      <c r="AO100">
        <f>KAM!AO27</f>
        <v>0</v>
      </c>
      <c r="AP100">
        <f>KAM!AP27</f>
        <v>0</v>
      </c>
      <c r="AQ100">
        <f>KAM!AQ27</f>
        <v>0</v>
      </c>
      <c r="AR100">
        <f>KAM!AR27</f>
        <v>0</v>
      </c>
      <c r="AS100">
        <f>KAM!AS27</f>
        <v>0</v>
      </c>
      <c r="AT100">
        <f>KAM!AT27</f>
        <v>0</v>
      </c>
    </row>
    <row r="101" spans="1:46" x14ac:dyDescent="0.25">
      <c r="A101">
        <f>KAM!A28</f>
        <v>0</v>
      </c>
      <c r="B101">
        <f>KAM!B28</f>
        <v>0</v>
      </c>
      <c r="C101">
        <f>KAM!C28</f>
        <v>0</v>
      </c>
      <c r="D101">
        <f>KAM!D28</f>
        <v>0</v>
      </c>
      <c r="E101">
        <f>KAM!E28</f>
        <v>0</v>
      </c>
      <c r="F101">
        <f>KAM!F28</f>
        <v>0</v>
      </c>
      <c r="G101">
        <f>KAM!G28</f>
        <v>0</v>
      </c>
      <c r="H101">
        <f>KAM!H28</f>
        <v>0</v>
      </c>
      <c r="I101">
        <f>KAM!I28</f>
        <v>0</v>
      </c>
      <c r="J101">
        <f>KAM!J28</f>
        <v>0</v>
      </c>
      <c r="K101">
        <f>KAM!K28</f>
        <v>0</v>
      </c>
      <c r="L101">
        <f>KAM!L28</f>
        <v>0</v>
      </c>
      <c r="M101">
        <f>KAM!M28</f>
        <v>0</v>
      </c>
      <c r="N101">
        <f>KAM!N28</f>
        <v>0</v>
      </c>
      <c r="O101">
        <f>KAM!O28</f>
        <v>0</v>
      </c>
      <c r="P101">
        <f>KAM!P28</f>
        <v>0</v>
      </c>
      <c r="Q101">
        <f>KAM!Q28</f>
        <v>0</v>
      </c>
      <c r="R101">
        <f>KAM!R28</f>
        <v>0</v>
      </c>
      <c r="S101">
        <f>KAM!S28</f>
        <v>0</v>
      </c>
      <c r="T101">
        <f>KAM!T28</f>
        <v>0</v>
      </c>
      <c r="U101">
        <f>KAM!U28</f>
        <v>0</v>
      </c>
      <c r="V101">
        <f>KAM!V28</f>
        <v>0</v>
      </c>
      <c r="W101">
        <f>KAM!W28</f>
        <v>0</v>
      </c>
      <c r="X101">
        <f>KAM!X28</f>
        <v>0</v>
      </c>
      <c r="Y101">
        <f>KAM!Y28</f>
        <v>0</v>
      </c>
      <c r="Z101">
        <f>KAM!Z28</f>
        <v>0</v>
      </c>
      <c r="AA101">
        <f>KAM!AA28</f>
        <v>0</v>
      </c>
      <c r="AB101">
        <f>KAM!AB28</f>
        <v>0</v>
      </c>
      <c r="AC101">
        <f>KAM!AC28</f>
        <v>0</v>
      </c>
      <c r="AD101">
        <f>KAM!AD28</f>
        <v>0</v>
      </c>
      <c r="AE101">
        <f>KAM!AE28</f>
        <v>0</v>
      </c>
      <c r="AF101">
        <f>KAM!AF28</f>
        <v>0</v>
      </c>
      <c r="AG101">
        <f>KAM!AG28</f>
        <v>0</v>
      </c>
      <c r="AH101">
        <f>KAM!AH28</f>
        <v>0</v>
      </c>
      <c r="AI101">
        <f>KAM!AI28</f>
        <v>0</v>
      </c>
      <c r="AJ101">
        <f>KAM!AJ28</f>
        <v>0</v>
      </c>
      <c r="AK101">
        <f>KAM!AK28</f>
        <v>0</v>
      </c>
      <c r="AL101">
        <f>KAM!AL28</f>
        <v>0</v>
      </c>
      <c r="AM101">
        <f>KAM!AM28</f>
        <v>0</v>
      </c>
      <c r="AN101">
        <f>KAM!AN28</f>
        <v>0</v>
      </c>
      <c r="AO101">
        <f>KAM!AO28</f>
        <v>0</v>
      </c>
      <c r="AP101">
        <f>KAM!AP28</f>
        <v>0</v>
      </c>
      <c r="AQ101">
        <f>KAM!AQ28</f>
        <v>0</v>
      </c>
      <c r="AR101">
        <f>KAM!AR28</f>
        <v>0</v>
      </c>
      <c r="AS101">
        <f>KAM!AS28</f>
        <v>0</v>
      </c>
      <c r="AT101">
        <f>KAM!AT28</f>
        <v>0</v>
      </c>
    </row>
    <row r="102" spans="1:46" x14ac:dyDescent="0.25">
      <c r="A102">
        <f>KAM!A29</f>
        <v>0</v>
      </c>
      <c r="B102">
        <f>KAM!B29</f>
        <v>0</v>
      </c>
      <c r="C102">
        <f>KAM!C29</f>
        <v>0</v>
      </c>
      <c r="D102">
        <f>KAM!D29</f>
        <v>0</v>
      </c>
      <c r="E102">
        <f>KAM!E29</f>
        <v>0</v>
      </c>
      <c r="F102">
        <f>KAM!F29</f>
        <v>0</v>
      </c>
      <c r="G102">
        <f>KAM!G29</f>
        <v>0</v>
      </c>
      <c r="H102">
        <f>KAM!H29</f>
        <v>0</v>
      </c>
      <c r="I102">
        <f>KAM!I29</f>
        <v>0</v>
      </c>
      <c r="J102">
        <f>KAM!J29</f>
        <v>0</v>
      </c>
      <c r="K102">
        <f>KAM!K29</f>
        <v>0</v>
      </c>
      <c r="L102">
        <f>KAM!L29</f>
        <v>0</v>
      </c>
      <c r="M102">
        <f>KAM!M29</f>
        <v>0</v>
      </c>
      <c r="N102">
        <f>KAM!N29</f>
        <v>0</v>
      </c>
      <c r="O102">
        <f>KAM!O29</f>
        <v>0</v>
      </c>
      <c r="P102">
        <f>KAM!P29</f>
        <v>0</v>
      </c>
      <c r="Q102">
        <f>KAM!Q29</f>
        <v>0</v>
      </c>
      <c r="R102">
        <f>KAM!R29</f>
        <v>0</v>
      </c>
      <c r="S102">
        <f>KAM!S29</f>
        <v>0</v>
      </c>
      <c r="T102">
        <f>KAM!T29</f>
        <v>0</v>
      </c>
      <c r="U102">
        <f>KAM!U29</f>
        <v>0</v>
      </c>
      <c r="V102">
        <f>KAM!V29</f>
        <v>0</v>
      </c>
      <c r="W102">
        <f>KAM!W29</f>
        <v>0</v>
      </c>
      <c r="X102">
        <f>KAM!X29</f>
        <v>0</v>
      </c>
      <c r="Y102">
        <f>KAM!Y29</f>
        <v>0</v>
      </c>
      <c r="Z102">
        <f>KAM!Z29</f>
        <v>0</v>
      </c>
      <c r="AA102">
        <f>KAM!AA29</f>
        <v>0</v>
      </c>
      <c r="AB102">
        <f>KAM!AB29</f>
        <v>0</v>
      </c>
      <c r="AC102">
        <f>KAM!AC29</f>
        <v>0</v>
      </c>
      <c r="AD102">
        <f>KAM!AD29</f>
        <v>0</v>
      </c>
      <c r="AE102">
        <f>KAM!AE29</f>
        <v>0</v>
      </c>
      <c r="AF102">
        <f>KAM!AF29</f>
        <v>0</v>
      </c>
      <c r="AG102">
        <f>KAM!AG29</f>
        <v>0</v>
      </c>
      <c r="AH102">
        <f>KAM!AH29</f>
        <v>0</v>
      </c>
      <c r="AI102">
        <f>KAM!AI29</f>
        <v>0</v>
      </c>
      <c r="AJ102">
        <f>KAM!AJ29</f>
        <v>0</v>
      </c>
      <c r="AK102">
        <f>KAM!AK29</f>
        <v>0</v>
      </c>
      <c r="AL102">
        <f>KAM!AL29</f>
        <v>0</v>
      </c>
      <c r="AM102">
        <f>KAM!AM29</f>
        <v>0</v>
      </c>
      <c r="AN102">
        <f>KAM!AN29</f>
        <v>0</v>
      </c>
      <c r="AO102">
        <f>KAM!AO29</f>
        <v>0</v>
      </c>
      <c r="AP102">
        <f>KAM!AP29</f>
        <v>0</v>
      </c>
      <c r="AQ102">
        <f>KAM!AQ29</f>
        <v>0</v>
      </c>
      <c r="AR102">
        <f>KAM!AR29</f>
        <v>0</v>
      </c>
      <c r="AS102">
        <f>KAM!AS29</f>
        <v>0</v>
      </c>
      <c r="AT102">
        <f>KAM!AT29</f>
        <v>0</v>
      </c>
    </row>
    <row r="103" spans="1:46" x14ac:dyDescent="0.25">
      <c r="A103">
        <f>KAM!A30</f>
        <v>0</v>
      </c>
      <c r="B103">
        <f>KAM!B30</f>
        <v>0</v>
      </c>
      <c r="C103">
        <f>KAM!C30</f>
        <v>0</v>
      </c>
      <c r="D103">
        <f>KAM!D30</f>
        <v>0</v>
      </c>
      <c r="E103">
        <f>KAM!E30</f>
        <v>0</v>
      </c>
      <c r="F103">
        <f>KAM!F30</f>
        <v>0</v>
      </c>
      <c r="G103">
        <f>KAM!G30</f>
        <v>0</v>
      </c>
      <c r="H103">
        <f>KAM!H30</f>
        <v>0</v>
      </c>
      <c r="I103">
        <f>KAM!I30</f>
        <v>0</v>
      </c>
      <c r="J103">
        <f>KAM!J30</f>
        <v>0</v>
      </c>
      <c r="K103">
        <f>KAM!K30</f>
        <v>0</v>
      </c>
      <c r="L103">
        <f>KAM!L30</f>
        <v>0</v>
      </c>
      <c r="M103">
        <f>KAM!M30</f>
        <v>0</v>
      </c>
      <c r="N103">
        <f>KAM!N30</f>
        <v>0</v>
      </c>
      <c r="O103">
        <f>KAM!O30</f>
        <v>0</v>
      </c>
      <c r="P103">
        <f>KAM!P30</f>
        <v>0</v>
      </c>
      <c r="Q103">
        <f>KAM!Q30</f>
        <v>0</v>
      </c>
      <c r="R103">
        <f>KAM!R30</f>
        <v>0</v>
      </c>
      <c r="S103">
        <f>KAM!S30</f>
        <v>0</v>
      </c>
      <c r="T103">
        <f>KAM!T30</f>
        <v>0</v>
      </c>
      <c r="U103">
        <f>KAM!U30</f>
        <v>0</v>
      </c>
      <c r="V103">
        <f>KAM!V30</f>
        <v>0</v>
      </c>
      <c r="W103">
        <f>KAM!W30</f>
        <v>0</v>
      </c>
      <c r="X103">
        <f>KAM!X30</f>
        <v>0</v>
      </c>
      <c r="Y103">
        <f>KAM!Y30</f>
        <v>0</v>
      </c>
      <c r="Z103">
        <f>KAM!Z30</f>
        <v>0</v>
      </c>
      <c r="AA103">
        <f>KAM!AA30</f>
        <v>0</v>
      </c>
      <c r="AB103">
        <f>KAM!AB30</f>
        <v>0</v>
      </c>
      <c r="AC103">
        <f>KAM!AC30</f>
        <v>0</v>
      </c>
      <c r="AD103">
        <f>KAM!AD30</f>
        <v>0</v>
      </c>
      <c r="AE103">
        <f>KAM!AE30</f>
        <v>0</v>
      </c>
      <c r="AF103">
        <f>KAM!AF30</f>
        <v>0</v>
      </c>
      <c r="AG103">
        <f>KAM!AG30</f>
        <v>0</v>
      </c>
      <c r="AH103">
        <f>KAM!AH30</f>
        <v>0</v>
      </c>
      <c r="AI103">
        <f>KAM!AI30</f>
        <v>0</v>
      </c>
      <c r="AJ103">
        <f>KAM!AJ30</f>
        <v>0</v>
      </c>
      <c r="AK103">
        <f>KAM!AK30</f>
        <v>0</v>
      </c>
      <c r="AL103">
        <f>KAM!AL30</f>
        <v>0</v>
      </c>
      <c r="AM103">
        <f>KAM!AM30</f>
        <v>0</v>
      </c>
      <c r="AN103">
        <f>KAM!AN30</f>
        <v>0</v>
      </c>
      <c r="AO103">
        <f>KAM!AO30</f>
        <v>0</v>
      </c>
      <c r="AP103">
        <f>KAM!AP30</f>
        <v>0</v>
      </c>
      <c r="AQ103">
        <f>KAM!AQ30</f>
        <v>0</v>
      </c>
      <c r="AR103">
        <f>KAM!AR30</f>
        <v>0</v>
      </c>
      <c r="AS103">
        <f>KAM!AS30</f>
        <v>0</v>
      </c>
      <c r="AT103">
        <f>KAM!AT30</f>
        <v>0</v>
      </c>
    </row>
    <row r="104" spans="1:46" x14ac:dyDescent="0.25">
      <c r="A104">
        <f>KAM!A31</f>
        <v>0</v>
      </c>
      <c r="B104">
        <f>KAM!B31</f>
        <v>0</v>
      </c>
      <c r="C104">
        <f>KAM!C31</f>
        <v>0</v>
      </c>
      <c r="D104">
        <f>KAM!D31</f>
        <v>0</v>
      </c>
      <c r="E104">
        <f>KAM!E31</f>
        <v>0</v>
      </c>
      <c r="F104">
        <f>KAM!F31</f>
        <v>0</v>
      </c>
      <c r="G104">
        <f>KAM!G31</f>
        <v>0</v>
      </c>
      <c r="H104">
        <f>KAM!H31</f>
        <v>0</v>
      </c>
      <c r="I104">
        <f>KAM!I31</f>
        <v>0</v>
      </c>
      <c r="J104">
        <f>KAM!J31</f>
        <v>0</v>
      </c>
      <c r="K104">
        <f>KAM!K31</f>
        <v>0</v>
      </c>
      <c r="L104">
        <f>KAM!L31</f>
        <v>0</v>
      </c>
      <c r="M104">
        <f>KAM!M31</f>
        <v>0</v>
      </c>
      <c r="N104">
        <f>KAM!N31</f>
        <v>0</v>
      </c>
      <c r="O104">
        <f>KAM!O31</f>
        <v>0</v>
      </c>
      <c r="P104">
        <f>KAM!P31</f>
        <v>0</v>
      </c>
      <c r="Q104">
        <f>KAM!Q31</f>
        <v>0</v>
      </c>
      <c r="R104">
        <f>KAM!R31</f>
        <v>0</v>
      </c>
      <c r="S104">
        <f>KAM!S31</f>
        <v>0</v>
      </c>
      <c r="T104">
        <f>KAM!T31</f>
        <v>0</v>
      </c>
      <c r="U104">
        <f>KAM!U31</f>
        <v>0</v>
      </c>
      <c r="V104">
        <f>KAM!V31</f>
        <v>0</v>
      </c>
      <c r="W104">
        <f>KAM!W31</f>
        <v>0</v>
      </c>
      <c r="X104">
        <f>KAM!X31</f>
        <v>0</v>
      </c>
      <c r="Y104">
        <f>KAM!Y31</f>
        <v>0</v>
      </c>
      <c r="Z104">
        <f>KAM!Z31</f>
        <v>0</v>
      </c>
      <c r="AA104">
        <f>KAM!AA31</f>
        <v>0</v>
      </c>
      <c r="AB104">
        <f>KAM!AB31</f>
        <v>0</v>
      </c>
      <c r="AC104">
        <f>KAM!AC31</f>
        <v>0</v>
      </c>
      <c r="AD104">
        <f>KAM!AD31</f>
        <v>0</v>
      </c>
      <c r="AE104">
        <f>KAM!AE31</f>
        <v>0</v>
      </c>
      <c r="AF104">
        <f>KAM!AF31</f>
        <v>0</v>
      </c>
      <c r="AG104">
        <f>KAM!AG31</f>
        <v>0</v>
      </c>
      <c r="AH104">
        <f>KAM!AH31</f>
        <v>0</v>
      </c>
      <c r="AI104">
        <f>KAM!AI31</f>
        <v>0</v>
      </c>
      <c r="AJ104">
        <f>KAM!AJ31</f>
        <v>0</v>
      </c>
      <c r="AK104">
        <f>KAM!AK31</f>
        <v>0</v>
      </c>
      <c r="AL104">
        <f>KAM!AL31</f>
        <v>0</v>
      </c>
      <c r="AM104">
        <f>KAM!AM31</f>
        <v>0</v>
      </c>
      <c r="AN104">
        <f>KAM!AN31</f>
        <v>0</v>
      </c>
      <c r="AO104">
        <f>KAM!AO31</f>
        <v>0</v>
      </c>
      <c r="AP104">
        <f>KAM!AP31</f>
        <v>0</v>
      </c>
      <c r="AQ104">
        <f>KAM!AQ31</f>
        <v>0</v>
      </c>
      <c r="AR104">
        <f>KAM!AR31</f>
        <v>0</v>
      </c>
      <c r="AS104">
        <f>KAM!AS31</f>
        <v>0</v>
      </c>
      <c r="AT104">
        <f>KAM!AT31</f>
        <v>0</v>
      </c>
    </row>
    <row r="105" spans="1:46" x14ac:dyDescent="0.25">
      <c r="A105">
        <f>KAM!A32</f>
        <v>0</v>
      </c>
      <c r="B105">
        <f>KAM!B32</f>
        <v>0</v>
      </c>
      <c r="C105">
        <f>KAM!C32</f>
        <v>0</v>
      </c>
      <c r="D105">
        <f>KAM!D32</f>
        <v>0</v>
      </c>
      <c r="E105">
        <f>KAM!E32</f>
        <v>0</v>
      </c>
      <c r="F105">
        <f>KAM!F32</f>
        <v>0</v>
      </c>
      <c r="G105">
        <f>KAM!G32</f>
        <v>0</v>
      </c>
      <c r="H105">
        <f>KAM!H32</f>
        <v>0</v>
      </c>
      <c r="I105">
        <f>KAM!I32</f>
        <v>0</v>
      </c>
      <c r="J105">
        <f>KAM!J32</f>
        <v>0</v>
      </c>
      <c r="K105">
        <f>KAM!K32</f>
        <v>0</v>
      </c>
      <c r="L105">
        <f>KAM!L32</f>
        <v>0</v>
      </c>
      <c r="M105">
        <f>KAM!M32</f>
        <v>0</v>
      </c>
      <c r="N105">
        <f>KAM!N32</f>
        <v>0</v>
      </c>
      <c r="O105">
        <f>KAM!O32</f>
        <v>0</v>
      </c>
      <c r="P105">
        <f>KAM!P32</f>
        <v>0</v>
      </c>
      <c r="Q105">
        <f>KAM!Q32</f>
        <v>0</v>
      </c>
      <c r="R105">
        <f>KAM!R32</f>
        <v>0</v>
      </c>
      <c r="S105">
        <f>KAM!S32</f>
        <v>0</v>
      </c>
      <c r="T105">
        <f>KAM!T32</f>
        <v>0</v>
      </c>
      <c r="U105">
        <f>KAM!U32</f>
        <v>0</v>
      </c>
      <c r="V105">
        <f>KAM!V32</f>
        <v>0</v>
      </c>
      <c r="W105">
        <f>KAM!W32</f>
        <v>0</v>
      </c>
      <c r="X105">
        <f>KAM!X32</f>
        <v>0</v>
      </c>
      <c r="Y105">
        <f>KAM!Y32</f>
        <v>0</v>
      </c>
      <c r="Z105">
        <f>KAM!Z32</f>
        <v>0</v>
      </c>
      <c r="AA105">
        <f>KAM!AA32</f>
        <v>0</v>
      </c>
      <c r="AB105">
        <f>KAM!AB32</f>
        <v>0</v>
      </c>
      <c r="AC105">
        <f>KAM!AC32</f>
        <v>0</v>
      </c>
      <c r="AD105">
        <f>KAM!AD32</f>
        <v>0</v>
      </c>
      <c r="AE105">
        <f>KAM!AE32</f>
        <v>0</v>
      </c>
      <c r="AF105">
        <f>KAM!AF32</f>
        <v>0</v>
      </c>
      <c r="AG105">
        <f>KAM!AG32</f>
        <v>0</v>
      </c>
      <c r="AH105">
        <f>KAM!AH32</f>
        <v>0</v>
      </c>
      <c r="AI105">
        <f>KAM!AI32</f>
        <v>0</v>
      </c>
      <c r="AJ105">
        <f>KAM!AJ32</f>
        <v>0</v>
      </c>
      <c r="AK105">
        <f>KAM!AK32</f>
        <v>0</v>
      </c>
      <c r="AL105">
        <f>KAM!AL32</f>
        <v>0</v>
      </c>
      <c r="AM105">
        <f>KAM!AM32</f>
        <v>0</v>
      </c>
      <c r="AN105">
        <f>KAM!AN32</f>
        <v>0</v>
      </c>
      <c r="AO105">
        <f>KAM!AO32</f>
        <v>0</v>
      </c>
      <c r="AP105">
        <f>KAM!AP32</f>
        <v>0</v>
      </c>
      <c r="AQ105">
        <f>KAM!AQ32</f>
        <v>0</v>
      </c>
      <c r="AR105">
        <f>KAM!AR32</f>
        <v>0</v>
      </c>
      <c r="AS105">
        <f>KAM!AS32</f>
        <v>0</v>
      </c>
      <c r="AT105">
        <f>KAM!AT32</f>
        <v>0</v>
      </c>
    </row>
    <row r="106" spans="1:46" x14ac:dyDescent="0.25">
      <c r="A106">
        <f>KAM!A33</f>
        <v>0</v>
      </c>
      <c r="B106">
        <f>KAM!B33</f>
        <v>0</v>
      </c>
      <c r="C106">
        <f>KAM!C33</f>
        <v>0</v>
      </c>
      <c r="D106">
        <f>KAM!D33</f>
        <v>0</v>
      </c>
      <c r="E106">
        <f>KAM!E33</f>
        <v>0</v>
      </c>
      <c r="F106">
        <f>KAM!F33</f>
        <v>0</v>
      </c>
      <c r="G106">
        <f>KAM!G33</f>
        <v>0</v>
      </c>
      <c r="H106">
        <f>KAM!H33</f>
        <v>0</v>
      </c>
      <c r="I106">
        <f>KAM!I33</f>
        <v>0</v>
      </c>
      <c r="J106">
        <f>KAM!J33</f>
        <v>0</v>
      </c>
      <c r="K106">
        <f>KAM!K33</f>
        <v>0</v>
      </c>
      <c r="L106">
        <f>KAM!L33</f>
        <v>0</v>
      </c>
      <c r="M106">
        <f>KAM!M33</f>
        <v>0</v>
      </c>
      <c r="N106">
        <f>KAM!N33</f>
        <v>0</v>
      </c>
      <c r="O106">
        <f>KAM!O33</f>
        <v>0</v>
      </c>
      <c r="P106">
        <f>KAM!P33</f>
        <v>0</v>
      </c>
      <c r="Q106">
        <f>KAM!Q33</f>
        <v>0</v>
      </c>
      <c r="R106">
        <f>KAM!R33</f>
        <v>0</v>
      </c>
      <c r="S106">
        <f>KAM!S33</f>
        <v>0</v>
      </c>
      <c r="T106">
        <f>KAM!T33</f>
        <v>0</v>
      </c>
      <c r="U106">
        <f>KAM!U33</f>
        <v>0</v>
      </c>
      <c r="V106">
        <f>KAM!V33</f>
        <v>0</v>
      </c>
      <c r="W106">
        <f>KAM!W33</f>
        <v>0</v>
      </c>
      <c r="X106">
        <f>KAM!X33</f>
        <v>0</v>
      </c>
      <c r="Y106">
        <f>KAM!Y33</f>
        <v>0</v>
      </c>
      <c r="Z106">
        <f>KAM!Z33</f>
        <v>0</v>
      </c>
      <c r="AA106">
        <f>KAM!AA33</f>
        <v>0</v>
      </c>
      <c r="AB106">
        <f>KAM!AB33</f>
        <v>0</v>
      </c>
      <c r="AC106">
        <f>KAM!AC33</f>
        <v>0</v>
      </c>
      <c r="AD106">
        <f>KAM!AD33</f>
        <v>0</v>
      </c>
      <c r="AE106">
        <f>KAM!AE33</f>
        <v>0</v>
      </c>
      <c r="AF106">
        <f>KAM!AF33</f>
        <v>0</v>
      </c>
      <c r="AG106">
        <f>KAM!AG33</f>
        <v>0</v>
      </c>
      <c r="AH106">
        <f>KAM!AH33</f>
        <v>0</v>
      </c>
      <c r="AI106">
        <f>KAM!AI33</f>
        <v>0</v>
      </c>
      <c r="AJ106">
        <f>KAM!AJ33</f>
        <v>0</v>
      </c>
      <c r="AK106">
        <f>KAM!AK33</f>
        <v>0</v>
      </c>
      <c r="AL106">
        <f>KAM!AL33</f>
        <v>0</v>
      </c>
      <c r="AM106">
        <f>KAM!AM33</f>
        <v>0</v>
      </c>
      <c r="AN106">
        <f>KAM!AN33</f>
        <v>0</v>
      </c>
      <c r="AO106">
        <f>KAM!AO33</f>
        <v>0</v>
      </c>
      <c r="AP106">
        <f>KAM!AP33</f>
        <v>0</v>
      </c>
      <c r="AQ106">
        <f>KAM!AQ33</f>
        <v>0</v>
      </c>
      <c r="AR106">
        <f>KAM!AR33</f>
        <v>0</v>
      </c>
      <c r="AS106">
        <f>KAM!AS33</f>
        <v>0</v>
      </c>
      <c r="AT106">
        <f>KAM!AT33</f>
        <v>0</v>
      </c>
    </row>
    <row r="107" spans="1:46" x14ac:dyDescent="0.25">
      <c r="A107">
        <f>KAM!A34</f>
        <v>0</v>
      </c>
      <c r="B107">
        <f>KAM!B34</f>
        <v>0</v>
      </c>
      <c r="C107">
        <f>KAM!C34</f>
        <v>0</v>
      </c>
      <c r="D107">
        <f>KAM!D34</f>
        <v>0</v>
      </c>
      <c r="E107">
        <f>KAM!E34</f>
        <v>0</v>
      </c>
      <c r="F107">
        <f>KAM!F34</f>
        <v>0</v>
      </c>
      <c r="G107">
        <f>KAM!G34</f>
        <v>0</v>
      </c>
      <c r="H107">
        <f>KAM!H34</f>
        <v>0</v>
      </c>
      <c r="I107">
        <f>KAM!I34</f>
        <v>0</v>
      </c>
      <c r="J107">
        <f>KAM!J34</f>
        <v>0</v>
      </c>
      <c r="K107">
        <f>KAM!K34</f>
        <v>0</v>
      </c>
      <c r="L107">
        <f>KAM!L34</f>
        <v>0</v>
      </c>
      <c r="M107">
        <f>KAM!M34</f>
        <v>0</v>
      </c>
      <c r="N107">
        <f>KAM!N34</f>
        <v>0</v>
      </c>
      <c r="O107">
        <f>KAM!O34</f>
        <v>0</v>
      </c>
      <c r="P107">
        <f>KAM!P34</f>
        <v>0</v>
      </c>
      <c r="Q107">
        <f>KAM!Q34</f>
        <v>0</v>
      </c>
      <c r="R107">
        <f>KAM!R34</f>
        <v>0</v>
      </c>
      <c r="S107">
        <f>KAM!S34</f>
        <v>0</v>
      </c>
      <c r="T107">
        <f>KAM!T34</f>
        <v>0</v>
      </c>
      <c r="U107">
        <f>KAM!U34</f>
        <v>0</v>
      </c>
      <c r="V107">
        <f>KAM!V34</f>
        <v>0</v>
      </c>
      <c r="W107">
        <f>KAM!W34</f>
        <v>0</v>
      </c>
      <c r="X107">
        <f>KAM!X34</f>
        <v>0</v>
      </c>
      <c r="Y107">
        <f>KAM!Y34</f>
        <v>0</v>
      </c>
      <c r="Z107">
        <f>KAM!Z34</f>
        <v>0</v>
      </c>
      <c r="AA107">
        <f>KAM!AA34</f>
        <v>0</v>
      </c>
      <c r="AB107">
        <f>KAM!AB34</f>
        <v>0</v>
      </c>
      <c r="AC107">
        <f>KAM!AC34</f>
        <v>0</v>
      </c>
      <c r="AD107">
        <f>KAM!AD34</f>
        <v>0</v>
      </c>
      <c r="AE107">
        <f>KAM!AE34</f>
        <v>0</v>
      </c>
      <c r="AF107">
        <f>KAM!AF34</f>
        <v>0</v>
      </c>
      <c r="AG107">
        <f>KAM!AG34</f>
        <v>0</v>
      </c>
      <c r="AH107">
        <f>KAM!AH34</f>
        <v>0</v>
      </c>
      <c r="AI107">
        <f>KAM!AI34</f>
        <v>0</v>
      </c>
      <c r="AJ107">
        <f>KAM!AJ34</f>
        <v>0</v>
      </c>
      <c r="AK107">
        <f>KAM!AK34</f>
        <v>0</v>
      </c>
      <c r="AL107">
        <f>KAM!AL34</f>
        <v>0</v>
      </c>
      <c r="AM107">
        <f>KAM!AM34</f>
        <v>0</v>
      </c>
      <c r="AN107">
        <f>KAM!AN34</f>
        <v>0</v>
      </c>
      <c r="AO107">
        <f>KAM!AO34</f>
        <v>0</v>
      </c>
      <c r="AP107">
        <f>KAM!AP34</f>
        <v>0</v>
      </c>
      <c r="AQ107">
        <f>KAM!AQ34</f>
        <v>0</v>
      </c>
      <c r="AR107">
        <f>KAM!AR34</f>
        <v>0</v>
      </c>
      <c r="AS107">
        <f>KAM!AS34</f>
        <v>0</v>
      </c>
      <c r="AT107">
        <f>KAM!AT34</f>
        <v>0</v>
      </c>
    </row>
    <row r="108" spans="1:46" x14ac:dyDescent="0.25">
      <c r="A108">
        <f>KAM!A35</f>
        <v>0</v>
      </c>
      <c r="B108">
        <f>KAM!B35</f>
        <v>0</v>
      </c>
      <c r="C108">
        <f>KAM!C35</f>
        <v>0</v>
      </c>
      <c r="D108">
        <f>KAM!D35</f>
        <v>0</v>
      </c>
      <c r="E108">
        <f>KAM!E35</f>
        <v>0</v>
      </c>
      <c r="F108">
        <f>KAM!F35</f>
        <v>0</v>
      </c>
      <c r="G108">
        <f>KAM!G35</f>
        <v>0</v>
      </c>
      <c r="H108">
        <f>KAM!H35</f>
        <v>0</v>
      </c>
      <c r="I108">
        <f>KAM!I35</f>
        <v>0</v>
      </c>
      <c r="J108">
        <f>KAM!J35</f>
        <v>0</v>
      </c>
      <c r="K108">
        <f>KAM!K35</f>
        <v>0</v>
      </c>
      <c r="L108">
        <f>KAM!L35</f>
        <v>0</v>
      </c>
      <c r="M108">
        <f>KAM!M35</f>
        <v>0</v>
      </c>
      <c r="N108">
        <f>KAM!N35</f>
        <v>0</v>
      </c>
      <c r="O108">
        <f>KAM!O35</f>
        <v>0</v>
      </c>
      <c r="P108">
        <f>KAM!P35</f>
        <v>0</v>
      </c>
      <c r="Q108">
        <f>KAM!Q35</f>
        <v>0</v>
      </c>
      <c r="R108">
        <f>KAM!R35</f>
        <v>0</v>
      </c>
      <c r="S108">
        <f>KAM!S35</f>
        <v>0</v>
      </c>
      <c r="T108">
        <f>KAM!T35</f>
        <v>0</v>
      </c>
      <c r="U108">
        <f>KAM!U35</f>
        <v>0</v>
      </c>
      <c r="V108">
        <f>KAM!V35</f>
        <v>0</v>
      </c>
      <c r="W108">
        <f>KAM!W35</f>
        <v>0</v>
      </c>
      <c r="X108">
        <f>KAM!X35</f>
        <v>0</v>
      </c>
      <c r="Y108">
        <f>KAM!Y35</f>
        <v>0</v>
      </c>
      <c r="Z108">
        <f>KAM!Z35</f>
        <v>0</v>
      </c>
      <c r="AA108">
        <f>KAM!AA35</f>
        <v>0</v>
      </c>
      <c r="AB108">
        <f>KAM!AB35</f>
        <v>0</v>
      </c>
      <c r="AC108">
        <f>KAM!AC35</f>
        <v>0</v>
      </c>
      <c r="AD108">
        <f>KAM!AD35</f>
        <v>0</v>
      </c>
      <c r="AE108">
        <f>KAM!AE35</f>
        <v>0</v>
      </c>
      <c r="AF108">
        <f>KAM!AF35</f>
        <v>0</v>
      </c>
      <c r="AG108">
        <f>KAM!AG35</f>
        <v>0</v>
      </c>
      <c r="AH108">
        <f>KAM!AH35</f>
        <v>0</v>
      </c>
      <c r="AI108">
        <f>KAM!AI35</f>
        <v>0</v>
      </c>
      <c r="AJ108">
        <f>KAM!AJ35</f>
        <v>0</v>
      </c>
      <c r="AK108">
        <f>KAM!AK35</f>
        <v>0</v>
      </c>
      <c r="AL108">
        <f>KAM!AL35</f>
        <v>0</v>
      </c>
      <c r="AM108">
        <f>KAM!AM35</f>
        <v>0</v>
      </c>
      <c r="AN108">
        <f>KAM!AN35</f>
        <v>0</v>
      </c>
      <c r="AO108">
        <f>KAM!AO35</f>
        <v>0</v>
      </c>
      <c r="AP108">
        <f>KAM!AP35</f>
        <v>0</v>
      </c>
      <c r="AQ108">
        <f>KAM!AQ35</f>
        <v>0</v>
      </c>
      <c r="AR108">
        <f>KAM!AR35</f>
        <v>0</v>
      </c>
      <c r="AS108">
        <f>KAM!AS35</f>
        <v>0</v>
      </c>
      <c r="AT108">
        <f>KAM!AT35</f>
        <v>0</v>
      </c>
    </row>
    <row r="109" spans="1:46" x14ac:dyDescent="0.25">
      <c r="A109">
        <f>KAM!A36</f>
        <v>0</v>
      </c>
      <c r="B109">
        <f>KAM!B36</f>
        <v>0</v>
      </c>
      <c r="C109">
        <f>KAM!C36</f>
        <v>0</v>
      </c>
      <c r="D109">
        <f>KAM!D36</f>
        <v>0</v>
      </c>
      <c r="E109">
        <f>KAM!E36</f>
        <v>0</v>
      </c>
      <c r="F109">
        <f>KAM!F36</f>
        <v>0</v>
      </c>
      <c r="G109">
        <f>KAM!G36</f>
        <v>0</v>
      </c>
      <c r="H109">
        <f>KAM!H36</f>
        <v>0</v>
      </c>
      <c r="I109">
        <f>KAM!I36</f>
        <v>0</v>
      </c>
      <c r="J109">
        <f>KAM!J36</f>
        <v>0</v>
      </c>
      <c r="K109">
        <f>KAM!K36</f>
        <v>0</v>
      </c>
      <c r="L109">
        <f>KAM!L36</f>
        <v>0</v>
      </c>
      <c r="M109">
        <f>KAM!M36</f>
        <v>0</v>
      </c>
      <c r="N109">
        <f>KAM!N36</f>
        <v>0</v>
      </c>
      <c r="O109">
        <f>KAM!O36</f>
        <v>0</v>
      </c>
      <c r="P109">
        <f>KAM!P36</f>
        <v>0</v>
      </c>
      <c r="Q109">
        <f>KAM!Q36</f>
        <v>0</v>
      </c>
      <c r="R109">
        <f>KAM!R36</f>
        <v>0</v>
      </c>
      <c r="S109">
        <f>KAM!S36</f>
        <v>0</v>
      </c>
      <c r="T109">
        <f>KAM!T36</f>
        <v>0</v>
      </c>
      <c r="U109">
        <f>KAM!U36</f>
        <v>0</v>
      </c>
      <c r="V109">
        <f>KAM!V36</f>
        <v>0</v>
      </c>
      <c r="W109">
        <f>KAM!W36</f>
        <v>0</v>
      </c>
      <c r="X109">
        <f>KAM!X36</f>
        <v>0</v>
      </c>
      <c r="Y109">
        <f>KAM!Y36</f>
        <v>0</v>
      </c>
      <c r="Z109">
        <f>KAM!Z36</f>
        <v>0</v>
      </c>
      <c r="AA109">
        <f>KAM!AA36</f>
        <v>0</v>
      </c>
      <c r="AB109">
        <f>KAM!AB36</f>
        <v>0</v>
      </c>
      <c r="AC109">
        <f>KAM!AC36</f>
        <v>0</v>
      </c>
      <c r="AD109">
        <f>KAM!AD36</f>
        <v>0</v>
      </c>
      <c r="AE109">
        <f>KAM!AE36</f>
        <v>0</v>
      </c>
      <c r="AF109">
        <f>KAM!AF36</f>
        <v>0</v>
      </c>
      <c r="AG109">
        <f>KAM!AG36</f>
        <v>0</v>
      </c>
      <c r="AH109">
        <f>KAM!AH36</f>
        <v>0</v>
      </c>
      <c r="AI109">
        <f>KAM!AI36</f>
        <v>0</v>
      </c>
      <c r="AJ109">
        <f>KAM!AJ36</f>
        <v>0</v>
      </c>
      <c r="AK109">
        <f>KAM!AK36</f>
        <v>0</v>
      </c>
      <c r="AL109">
        <f>KAM!AL36</f>
        <v>0</v>
      </c>
      <c r="AM109">
        <f>KAM!AM36</f>
        <v>0</v>
      </c>
      <c r="AN109">
        <f>KAM!AN36</f>
        <v>0</v>
      </c>
      <c r="AO109">
        <f>KAM!AO36</f>
        <v>0</v>
      </c>
      <c r="AP109">
        <f>KAM!AP36</f>
        <v>0</v>
      </c>
      <c r="AQ109">
        <f>KAM!AQ36</f>
        <v>0</v>
      </c>
      <c r="AR109">
        <f>KAM!AR36</f>
        <v>0</v>
      </c>
      <c r="AS109">
        <f>KAM!AS36</f>
        <v>0</v>
      </c>
      <c r="AT109">
        <f>KAM!AT36</f>
        <v>0</v>
      </c>
    </row>
    <row r="110" spans="1:46" x14ac:dyDescent="0.25">
      <c r="A110">
        <f>KAM!A37</f>
        <v>0</v>
      </c>
      <c r="B110">
        <f>KAM!B37</f>
        <v>0</v>
      </c>
      <c r="C110">
        <f>KAM!C37</f>
        <v>0</v>
      </c>
      <c r="D110">
        <f>KAM!D37</f>
        <v>0</v>
      </c>
      <c r="E110">
        <f>KAM!E37</f>
        <v>0</v>
      </c>
      <c r="F110">
        <f>KAM!F37</f>
        <v>0</v>
      </c>
      <c r="G110">
        <f>KAM!G37</f>
        <v>0</v>
      </c>
      <c r="H110">
        <f>KAM!H37</f>
        <v>0</v>
      </c>
      <c r="I110">
        <f>KAM!I37</f>
        <v>0</v>
      </c>
      <c r="J110">
        <f>KAM!J37</f>
        <v>0</v>
      </c>
      <c r="K110">
        <f>KAM!K37</f>
        <v>0</v>
      </c>
      <c r="L110">
        <f>KAM!L37</f>
        <v>0</v>
      </c>
      <c r="M110">
        <f>KAM!M37</f>
        <v>0</v>
      </c>
      <c r="N110">
        <f>KAM!N37</f>
        <v>0</v>
      </c>
      <c r="O110">
        <f>KAM!O37</f>
        <v>0</v>
      </c>
      <c r="P110">
        <f>KAM!P37</f>
        <v>0</v>
      </c>
      <c r="Q110">
        <f>KAM!Q37</f>
        <v>0</v>
      </c>
      <c r="R110">
        <f>KAM!R37</f>
        <v>0</v>
      </c>
      <c r="S110">
        <f>KAM!S37</f>
        <v>0</v>
      </c>
      <c r="T110">
        <f>KAM!T37</f>
        <v>0</v>
      </c>
      <c r="U110">
        <f>KAM!U37</f>
        <v>0</v>
      </c>
      <c r="V110">
        <f>KAM!V37</f>
        <v>0</v>
      </c>
      <c r="W110">
        <f>KAM!W37</f>
        <v>0</v>
      </c>
      <c r="X110">
        <f>KAM!X37</f>
        <v>0</v>
      </c>
      <c r="Y110">
        <f>KAM!Y37</f>
        <v>0</v>
      </c>
      <c r="Z110">
        <f>KAM!Z37</f>
        <v>0</v>
      </c>
      <c r="AA110">
        <f>KAM!AA37</f>
        <v>0</v>
      </c>
      <c r="AB110">
        <f>KAM!AB37</f>
        <v>0</v>
      </c>
      <c r="AC110">
        <f>KAM!AC37</f>
        <v>0</v>
      </c>
      <c r="AD110">
        <f>KAM!AD37</f>
        <v>0</v>
      </c>
      <c r="AE110">
        <f>KAM!AE37</f>
        <v>0</v>
      </c>
      <c r="AF110">
        <f>KAM!AF37</f>
        <v>0</v>
      </c>
      <c r="AG110">
        <f>KAM!AG37</f>
        <v>0</v>
      </c>
      <c r="AH110">
        <f>KAM!AH37</f>
        <v>0</v>
      </c>
      <c r="AI110">
        <f>KAM!AI37</f>
        <v>0</v>
      </c>
      <c r="AJ110">
        <f>KAM!AJ37</f>
        <v>0</v>
      </c>
      <c r="AK110">
        <f>KAM!AK37</f>
        <v>0</v>
      </c>
      <c r="AL110">
        <f>KAM!AL37</f>
        <v>0</v>
      </c>
      <c r="AM110">
        <f>KAM!AM37</f>
        <v>0</v>
      </c>
      <c r="AN110">
        <f>KAM!AN37</f>
        <v>0</v>
      </c>
      <c r="AO110">
        <f>KAM!AO37</f>
        <v>0</v>
      </c>
      <c r="AP110">
        <f>KAM!AP37</f>
        <v>0</v>
      </c>
      <c r="AQ110">
        <f>KAM!AQ37</f>
        <v>0</v>
      </c>
      <c r="AR110">
        <f>KAM!AR37</f>
        <v>0</v>
      </c>
      <c r="AS110">
        <f>KAM!AS37</f>
        <v>0</v>
      </c>
      <c r="AT110">
        <f>KAM!AT37</f>
        <v>0</v>
      </c>
    </row>
    <row r="111" spans="1:46" x14ac:dyDescent="0.25">
      <c r="A111">
        <f>KAM!A38</f>
        <v>0</v>
      </c>
      <c r="B111">
        <f>KAM!B38</f>
        <v>0</v>
      </c>
      <c r="C111">
        <f>KAM!C38</f>
        <v>0</v>
      </c>
      <c r="D111">
        <f>KAM!D38</f>
        <v>0</v>
      </c>
      <c r="E111">
        <f>KAM!E38</f>
        <v>0</v>
      </c>
      <c r="F111">
        <f>KAM!F38</f>
        <v>0</v>
      </c>
      <c r="G111">
        <f>KAM!G38</f>
        <v>0</v>
      </c>
      <c r="H111">
        <f>KAM!H38</f>
        <v>0</v>
      </c>
      <c r="I111">
        <f>KAM!I38</f>
        <v>0</v>
      </c>
      <c r="J111">
        <f>KAM!J38</f>
        <v>0</v>
      </c>
      <c r="K111">
        <f>KAM!K38</f>
        <v>0</v>
      </c>
      <c r="L111">
        <f>KAM!L38</f>
        <v>0</v>
      </c>
      <c r="M111">
        <f>KAM!M38</f>
        <v>0</v>
      </c>
      <c r="N111">
        <f>KAM!N38</f>
        <v>0</v>
      </c>
      <c r="O111">
        <f>KAM!O38</f>
        <v>0</v>
      </c>
      <c r="P111">
        <f>KAM!P38</f>
        <v>0</v>
      </c>
      <c r="Q111">
        <f>KAM!Q38</f>
        <v>0</v>
      </c>
      <c r="R111">
        <f>KAM!R38</f>
        <v>0</v>
      </c>
      <c r="S111">
        <f>KAM!S38</f>
        <v>0</v>
      </c>
      <c r="T111">
        <f>KAM!T38</f>
        <v>0</v>
      </c>
      <c r="U111">
        <f>KAM!U38</f>
        <v>0</v>
      </c>
      <c r="V111">
        <f>KAM!V38</f>
        <v>0</v>
      </c>
      <c r="W111">
        <f>KAM!W38</f>
        <v>0</v>
      </c>
      <c r="X111">
        <f>KAM!X38</f>
        <v>0</v>
      </c>
      <c r="Y111">
        <f>KAM!Y38</f>
        <v>0</v>
      </c>
      <c r="Z111">
        <f>KAM!Z38</f>
        <v>0</v>
      </c>
      <c r="AA111">
        <f>KAM!AA38</f>
        <v>0</v>
      </c>
      <c r="AB111">
        <f>KAM!AB38</f>
        <v>0</v>
      </c>
      <c r="AC111">
        <f>KAM!AC38</f>
        <v>0</v>
      </c>
      <c r="AD111">
        <f>KAM!AD38</f>
        <v>0</v>
      </c>
      <c r="AE111">
        <f>KAM!AE38</f>
        <v>0</v>
      </c>
      <c r="AF111">
        <f>KAM!AF38</f>
        <v>0</v>
      </c>
      <c r="AG111">
        <f>KAM!AG38</f>
        <v>0</v>
      </c>
      <c r="AH111">
        <f>KAM!AH38</f>
        <v>0</v>
      </c>
      <c r="AI111">
        <f>KAM!AI38</f>
        <v>0</v>
      </c>
      <c r="AJ111">
        <f>KAM!AJ38</f>
        <v>0</v>
      </c>
      <c r="AK111">
        <f>KAM!AK38</f>
        <v>0</v>
      </c>
      <c r="AL111">
        <f>KAM!AL38</f>
        <v>0</v>
      </c>
      <c r="AM111">
        <f>KAM!AM38</f>
        <v>0</v>
      </c>
      <c r="AN111">
        <f>KAM!AN38</f>
        <v>0</v>
      </c>
      <c r="AO111">
        <f>KAM!AO38</f>
        <v>0</v>
      </c>
      <c r="AP111">
        <f>KAM!AP38</f>
        <v>0</v>
      </c>
      <c r="AQ111">
        <f>KAM!AQ38</f>
        <v>0</v>
      </c>
      <c r="AR111">
        <f>KAM!AR38</f>
        <v>0</v>
      </c>
      <c r="AS111">
        <f>KAM!AS38</f>
        <v>0</v>
      </c>
      <c r="AT111">
        <f>KAM!AT38</f>
        <v>0</v>
      </c>
    </row>
    <row r="112" spans="1:46" x14ac:dyDescent="0.25">
      <c r="A112">
        <f>KAM!A39</f>
        <v>0</v>
      </c>
      <c r="B112">
        <f>KAM!B39</f>
        <v>0</v>
      </c>
      <c r="C112">
        <f>KAM!C39</f>
        <v>0</v>
      </c>
      <c r="D112">
        <f>KAM!D39</f>
        <v>0</v>
      </c>
      <c r="E112">
        <f>KAM!E39</f>
        <v>0</v>
      </c>
      <c r="F112">
        <f>KAM!F39</f>
        <v>0</v>
      </c>
      <c r="G112">
        <f>KAM!G39</f>
        <v>0</v>
      </c>
      <c r="H112">
        <f>KAM!H39</f>
        <v>0</v>
      </c>
      <c r="I112">
        <f>KAM!I39</f>
        <v>0</v>
      </c>
      <c r="J112">
        <f>KAM!J39</f>
        <v>0</v>
      </c>
      <c r="K112">
        <f>KAM!K39</f>
        <v>0</v>
      </c>
      <c r="L112">
        <f>KAM!L39</f>
        <v>0</v>
      </c>
      <c r="M112">
        <f>KAM!M39</f>
        <v>0</v>
      </c>
      <c r="N112">
        <f>KAM!N39</f>
        <v>0</v>
      </c>
      <c r="O112">
        <f>KAM!O39</f>
        <v>0</v>
      </c>
      <c r="P112">
        <f>KAM!P39</f>
        <v>0</v>
      </c>
      <c r="Q112">
        <f>KAM!Q39</f>
        <v>0</v>
      </c>
      <c r="R112">
        <f>KAM!R39</f>
        <v>0</v>
      </c>
      <c r="S112">
        <f>KAM!S39</f>
        <v>0</v>
      </c>
      <c r="T112">
        <f>KAM!T39</f>
        <v>0</v>
      </c>
      <c r="U112">
        <f>KAM!U39</f>
        <v>0</v>
      </c>
      <c r="V112">
        <f>KAM!V39</f>
        <v>0</v>
      </c>
      <c r="W112">
        <f>KAM!W39</f>
        <v>0</v>
      </c>
      <c r="X112">
        <f>KAM!X39</f>
        <v>0</v>
      </c>
      <c r="Y112">
        <f>KAM!Y39</f>
        <v>0</v>
      </c>
      <c r="Z112">
        <f>KAM!Z39</f>
        <v>0</v>
      </c>
      <c r="AA112">
        <f>KAM!AA39</f>
        <v>0</v>
      </c>
      <c r="AB112">
        <f>KAM!AB39</f>
        <v>0</v>
      </c>
      <c r="AC112">
        <f>KAM!AC39</f>
        <v>0</v>
      </c>
      <c r="AD112">
        <f>KAM!AD39</f>
        <v>0</v>
      </c>
      <c r="AE112">
        <f>KAM!AE39</f>
        <v>0</v>
      </c>
      <c r="AF112">
        <f>KAM!AF39</f>
        <v>0</v>
      </c>
      <c r="AG112">
        <f>KAM!AG39</f>
        <v>0</v>
      </c>
      <c r="AH112">
        <f>KAM!AH39</f>
        <v>0</v>
      </c>
      <c r="AI112">
        <f>KAM!AI39</f>
        <v>0</v>
      </c>
      <c r="AJ112">
        <f>KAM!AJ39</f>
        <v>0</v>
      </c>
      <c r="AK112">
        <f>KAM!AK39</f>
        <v>0</v>
      </c>
      <c r="AL112">
        <f>KAM!AL39</f>
        <v>0</v>
      </c>
      <c r="AM112">
        <f>KAM!AM39</f>
        <v>0</v>
      </c>
      <c r="AN112">
        <f>KAM!AN39</f>
        <v>0</v>
      </c>
      <c r="AO112">
        <f>KAM!AO39</f>
        <v>0</v>
      </c>
      <c r="AP112">
        <f>KAM!AP39</f>
        <v>0</v>
      </c>
      <c r="AQ112">
        <f>KAM!AQ39</f>
        <v>0</v>
      </c>
      <c r="AR112">
        <f>KAM!AR39</f>
        <v>0</v>
      </c>
      <c r="AS112">
        <f>KAM!AS39</f>
        <v>0</v>
      </c>
      <c r="AT112">
        <f>KAM!AT39</f>
        <v>0</v>
      </c>
    </row>
    <row r="113" spans="1:46" x14ac:dyDescent="0.25">
      <c r="A113" t="str">
        <f>KLIM!A4</f>
        <v>EIS</v>
      </c>
      <c r="B113" t="str">
        <f>KLIM!B4</f>
        <v>KLIM</v>
      </c>
      <c r="C113" t="str">
        <f>KLIM!C4</f>
        <v>Teadus- ja arendustegevus ning ettevõtlus</v>
      </c>
      <c r="D113" t="str">
        <f>KLIM!D4</f>
        <v>ERDF</v>
      </c>
      <c r="E113" t="str">
        <f>KLIM!E4</f>
        <v>Rohelisem Eesti</v>
      </c>
      <c r="F113" t="str">
        <f>KLIM!F4</f>
        <v>2021-2027.2.1</v>
      </c>
      <c r="G113" t="str">
        <f>KLIM!G4</f>
        <v>(EK nr 2.1) Energiatõhususe edendamine ja kasvuhoonegaaside vähendamine</v>
      </c>
      <c r="H113" t="str">
        <f>KLIM!H4</f>
        <v>Jätkusuutlik ja kättesaadav elamufond</v>
      </c>
      <c r="I113" t="str">
        <f>KLIM!I4</f>
        <v>2021-2027.2.1.1</v>
      </c>
      <c r="J113">
        <f>KLIM!J4</f>
        <v>325026140</v>
      </c>
      <c r="K113">
        <f>KLIM!K4</f>
        <v>225566990</v>
      </c>
      <c r="L113">
        <f>KLIM!L4</f>
        <v>0.69399645825409617</v>
      </c>
      <c r="M113">
        <f>KLIM!M4</f>
        <v>66473664</v>
      </c>
      <c r="N113">
        <f>KLIM!N4</f>
        <v>0.2045179012371128</v>
      </c>
      <c r="O113">
        <f>KLIM!O4</f>
        <v>1697773</v>
      </c>
      <c r="P113">
        <f>KLIM!P4</f>
        <v>99459150</v>
      </c>
      <c r="Q113">
        <f>KLIM!Q4</f>
        <v>1</v>
      </c>
      <c r="R113">
        <f>KLIM!R4</f>
        <v>0</v>
      </c>
      <c r="S113">
        <f>KLIM!S4</f>
        <v>16251336</v>
      </c>
      <c r="T113">
        <f>KLIM!T4</f>
        <v>0.25451799046070572</v>
      </c>
      <c r="U113">
        <f>KLIM!U4</f>
        <v>0</v>
      </c>
      <c r="V113">
        <f>KLIM!V4</f>
        <v>1</v>
      </c>
      <c r="W113">
        <f>KLIM!W4</f>
        <v>0</v>
      </c>
      <c r="X113">
        <f>KLIM!X4</f>
        <v>0.25451799046070572</v>
      </c>
      <c r="Y113">
        <f>KLIM!Y4</f>
        <v>0</v>
      </c>
      <c r="Z113">
        <f>KLIM!Z4</f>
        <v>1</v>
      </c>
      <c r="AA113">
        <f>KLIM!AA4</f>
        <v>39708000</v>
      </c>
      <c r="AB113">
        <f>KLIM!AB4</f>
        <v>0.37668662588184448</v>
      </c>
      <c r="AC113">
        <f>KLIM!AC4</f>
        <v>0</v>
      </c>
      <c r="AD113">
        <f>KLIM!AD4</f>
        <v>1</v>
      </c>
      <c r="AE113">
        <f>KLIM!AE4</f>
        <v>122433000</v>
      </c>
      <c r="AF113">
        <f>KLIM!AF4</f>
        <v>0.75337325176368897</v>
      </c>
      <c r="AG113">
        <f>KLIM!AG4</f>
        <v>0</v>
      </c>
      <c r="AH113">
        <f>KLIM!AH4</f>
        <v>1</v>
      </c>
      <c r="AI113">
        <f>KLIM!AI4</f>
        <v>39708000</v>
      </c>
      <c r="AJ113">
        <f>KLIM!AJ4</f>
        <v>0.87554188718482762</v>
      </c>
      <c r="AK113">
        <f>KLIM!AK4</f>
        <v>0</v>
      </c>
      <c r="AL113">
        <f>KLIM!AL4</f>
        <v>1</v>
      </c>
      <c r="AM113">
        <f>KLIM!AM4</f>
        <v>40452140</v>
      </c>
      <c r="AN113">
        <f>KLIM!AN4</f>
        <v>1</v>
      </c>
      <c r="AO113">
        <f>KLIM!AO4</f>
        <v>0</v>
      </c>
      <c r="AP113">
        <f>KLIM!AP4</f>
        <v>1</v>
      </c>
      <c r="AQ113">
        <f>KLIM!AQ4</f>
        <v>0</v>
      </c>
      <c r="AR113">
        <f>KLIM!AR4</f>
        <v>0</v>
      </c>
      <c r="AS113" t="str">
        <f>KLIM!AS4</f>
        <v>Rakenduskava muutmisega 2025 kevadel kinnitati FNLC skeem, mille tõttu saab kohustused lugeda 100% ulatuses võetuks meetmes. Väljamaksete osas lähtutakse FNLC väljamakse graafikust (graafikut peab korrigeerima REARMi kärpe ulatuses väiksemaks, soovitus oleks teha seda hetkel viimasest maksest)</v>
      </c>
      <c r="AT113">
        <f>KLIM!AT4</f>
        <v>0</v>
      </c>
    </row>
    <row r="114" spans="1:46" x14ac:dyDescent="0.25">
      <c r="A114" t="str">
        <f>KLIM!A5</f>
        <v>KIK</v>
      </c>
      <c r="B114" t="str">
        <f>KLIM!B5</f>
        <v>KLIM</v>
      </c>
      <c r="C114" t="str">
        <f>KLIM!C5</f>
        <v>Energeetika</v>
      </c>
      <c r="D114" t="str">
        <f>KLIM!D5</f>
        <v>ERDF</v>
      </c>
      <c r="E114" t="str">
        <f>KLIM!E5</f>
        <v>Rohelisem Eesti</v>
      </c>
      <c r="F114" t="str">
        <f>KLIM!F5</f>
        <v>2021-2027.2.1</v>
      </c>
      <c r="G114" t="str">
        <f>KLIM!G5</f>
        <v>(EK nr 2.1) Energiatõhususe edendamine ja kasvuhoonegaaside vähendamine</v>
      </c>
      <c r="H114" t="str">
        <f>KLIM!H5</f>
        <v>Primaarenergia tõhusam kasutus ja taastuvenergia osakaalu suurendamine lõpptarbimises</v>
      </c>
      <c r="I114" t="str">
        <f>KLIM!I5</f>
        <v>2021-2027.2.1.2</v>
      </c>
      <c r="J114">
        <f>KLIM!J5</f>
        <v>22500000</v>
      </c>
      <c r="K114">
        <f>KLIM!K5</f>
        <v>18561754</v>
      </c>
      <c r="L114">
        <f>KLIM!L5</f>
        <v>0.82496684444444446</v>
      </c>
      <c r="M114">
        <f>KLIM!M5</f>
        <v>3291601</v>
      </c>
      <c r="N114">
        <f>KLIM!N5</f>
        <v>0.14629337777777779</v>
      </c>
      <c r="O114">
        <f>KLIM!O5</f>
        <v>750448</v>
      </c>
      <c r="P114">
        <f>KLIM!P5</f>
        <v>3938246</v>
      </c>
      <c r="Q114">
        <f>KLIM!Q5</f>
        <v>1</v>
      </c>
      <c r="R114">
        <f>KLIM!R5</f>
        <v>8165335</v>
      </c>
      <c r="S114">
        <f>KLIM!S5</f>
        <v>8165335</v>
      </c>
      <c r="T114">
        <f>KLIM!T5</f>
        <v>0.50919715555555556</v>
      </c>
      <c r="U114">
        <f>KLIM!U5</f>
        <v>0</v>
      </c>
      <c r="V114">
        <f>KLIM!V5</f>
        <v>1</v>
      </c>
      <c r="W114">
        <f>KLIM!W5</f>
        <v>1000000</v>
      </c>
      <c r="X114">
        <f>KLIM!X5</f>
        <v>0.55364159999999996</v>
      </c>
      <c r="Y114">
        <f>KLIM!Y5</f>
        <v>0</v>
      </c>
      <c r="Z114">
        <f>KLIM!Z5</f>
        <v>1</v>
      </c>
      <c r="AA114">
        <f>KLIM!AA5</f>
        <v>3000000</v>
      </c>
      <c r="AB114">
        <f>KLIM!AB5</f>
        <v>0.68697493333333337</v>
      </c>
      <c r="AC114">
        <f>KLIM!AC5</f>
        <v>0</v>
      </c>
      <c r="AD114">
        <f>KLIM!AD5</f>
        <v>1</v>
      </c>
      <c r="AE114">
        <f>KLIM!AE5</f>
        <v>4000000</v>
      </c>
      <c r="AF114">
        <f>KLIM!AF5</f>
        <v>0.86475271111111107</v>
      </c>
      <c r="AG114">
        <f>KLIM!AG5</f>
        <v>0</v>
      </c>
      <c r="AH114">
        <f>KLIM!AH5</f>
        <v>1</v>
      </c>
      <c r="AI114">
        <f>KLIM!AI5</f>
        <v>3043064</v>
      </c>
      <c r="AJ114">
        <f>KLIM!AJ5</f>
        <v>1</v>
      </c>
      <c r="AK114">
        <f>KLIM!AK5</f>
        <v>0</v>
      </c>
      <c r="AL114">
        <f>KLIM!AL5</f>
        <v>1</v>
      </c>
      <c r="AM114">
        <f>KLIM!AM5</f>
        <v>0</v>
      </c>
      <c r="AN114">
        <f>KLIM!AN5</f>
        <v>1</v>
      </c>
      <c r="AO114">
        <f>KLIM!AO5</f>
        <v>0</v>
      </c>
      <c r="AP114">
        <f>KLIM!AP5</f>
        <v>1</v>
      </c>
      <c r="AQ114">
        <f>KLIM!AQ5</f>
        <v>0</v>
      </c>
      <c r="AR114">
        <f>KLIM!AR5</f>
        <v>0</v>
      </c>
      <c r="AS114" t="str">
        <f>KLIM!AS5</f>
        <v>II taotlusvoor avaneb 4. juulil 2025 ja tähtaeg 3. okt 2025. Hindamine võtab aega kuni 3 kuud. Jõuame otsused teha 2025 lõpuks. TATis on AK periood kuni 31.12.27, aga projekti maksed võivad toimuda veel 2028. alguses. Välistada ei saa ka TATis AK perioodi pikendamist, kui asjaolud nõuavad.</v>
      </c>
      <c r="AT114">
        <f>KLIM!AT5</f>
        <v>0</v>
      </c>
    </row>
    <row r="115" spans="1:46" x14ac:dyDescent="0.25">
      <c r="A115" t="str">
        <f>KLIM!A6</f>
        <v>EIS</v>
      </c>
      <c r="B115" t="str">
        <f>KLIM!B6</f>
        <v>KLIM</v>
      </c>
      <c r="C115" t="str">
        <f>KLIM!C6</f>
        <v>Keskkond</v>
      </c>
      <c r="D115" t="str">
        <f>KLIM!D6</f>
        <v>ERDF</v>
      </c>
      <c r="E115" t="str">
        <f>KLIM!E6</f>
        <v>Rohelisem Eesti</v>
      </c>
      <c r="F115" t="str">
        <f>KLIM!F6</f>
        <v>2021-2027.2.1</v>
      </c>
      <c r="G115" t="str">
        <f>KLIM!G6</f>
        <v>(EK nr 2.1) Energiatõhususe edendamine ja kasvuhoonegaaside vähendamine</v>
      </c>
      <c r="H115" t="str">
        <f>KLIM!H6</f>
        <v>Kliima-eesmärkide elluviimine, välisõhu kaitse ja kiirgusohutus</v>
      </c>
      <c r="I115" t="str">
        <f>KLIM!I6</f>
        <v>2021-2027.2.1.4</v>
      </c>
      <c r="J115">
        <f>KLIM!J6</f>
        <v>11751374</v>
      </c>
      <c r="K115">
        <f>KLIM!K6</f>
        <v>5724904</v>
      </c>
      <c r="L115">
        <f>KLIM!L6</f>
        <v>0.48716890467446616</v>
      </c>
      <c r="M115">
        <f>KLIM!M6</f>
        <v>2258824</v>
      </c>
      <c r="N115">
        <f>KLIM!N6</f>
        <v>0.19221786320476228</v>
      </c>
      <c r="O115">
        <f>KLIM!O6</f>
        <v>187707</v>
      </c>
      <c r="P115">
        <f>KLIM!P6</f>
        <v>5000000</v>
      </c>
      <c r="Q115">
        <f>KLIM!Q6</f>
        <v>0.9126510653137242</v>
      </c>
      <c r="R115">
        <f>KLIM!R6</f>
        <v>187707</v>
      </c>
      <c r="S115">
        <f>KLIM!S6</f>
        <v>5187707</v>
      </c>
      <c r="T115">
        <f>KLIM!T6</f>
        <v>0.63367321982944291</v>
      </c>
      <c r="U115">
        <f>KLIM!U6</f>
        <v>1026470</v>
      </c>
      <c r="V115">
        <f>KLIM!V6</f>
        <v>1</v>
      </c>
      <c r="W115">
        <f>KLIM!W6</f>
        <v>1139187</v>
      </c>
      <c r="X115">
        <f>KLIM!X6</f>
        <v>0.73061396905587384</v>
      </c>
      <c r="Y115">
        <f>KLIM!Y6</f>
        <v>0</v>
      </c>
      <c r="Z115">
        <f>KLIM!Z6</f>
        <v>1</v>
      </c>
      <c r="AA115">
        <f>KLIM!AA6</f>
        <v>2139187</v>
      </c>
      <c r="AB115">
        <f>KLIM!AB6</f>
        <v>0.91265115041015632</v>
      </c>
      <c r="AC115">
        <f>KLIM!AC6</f>
        <v>0</v>
      </c>
      <c r="AD115">
        <f>KLIM!AD6</f>
        <v>1</v>
      </c>
      <c r="AE115">
        <f>KLIM!AE6</f>
        <v>1026469</v>
      </c>
      <c r="AF115">
        <f>KLIM!AF6</f>
        <v>1</v>
      </c>
      <c r="AG115">
        <f>KLIM!AG6</f>
        <v>0</v>
      </c>
      <c r="AH115">
        <f>KLIM!AH6</f>
        <v>1</v>
      </c>
      <c r="AI115">
        <f>KLIM!AI6</f>
        <v>0</v>
      </c>
      <c r="AJ115">
        <f>KLIM!AJ6</f>
        <v>1</v>
      </c>
      <c r="AK115">
        <f>KLIM!AK6</f>
        <v>0</v>
      </c>
      <c r="AL115">
        <f>KLIM!AL6</f>
        <v>1</v>
      </c>
      <c r="AM115">
        <f>KLIM!AM6</f>
        <v>0</v>
      </c>
      <c r="AN115">
        <f>KLIM!AN6</f>
        <v>1</v>
      </c>
      <c r="AO115">
        <f>KLIM!AO6</f>
        <v>0</v>
      </c>
      <c r="AP115">
        <f>KLIM!AP6</f>
        <v>1</v>
      </c>
      <c r="AQ115">
        <f>KLIM!AQ6</f>
        <v>0</v>
      </c>
      <c r="AR115">
        <f>KLIM!AR6</f>
        <v>0</v>
      </c>
      <c r="AS115" t="str">
        <f>KLIM!AS6</f>
        <v xml:space="preserve">III taotlusvoor käib, TROde tegemine võtab aega ning pole veel selgust, kas kogu III vooru eelarve läheb kasutusele. Hoiame vooru lahti vähemalt 2026 aasta I poole. </v>
      </c>
      <c r="AT115">
        <f>KLIM!AT6</f>
        <v>0</v>
      </c>
    </row>
    <row r="116" spans="1:46" x14ac:dyDescent="0.25">
      <c r="A116" t="str">
        <f>KLIM!A7</f>
        <v>KIK</v>
      </c>
      <c r="B116" t="str">
        <f>KLIM!B7</f>
        <v>KLIM</v>
      </c>
      <c r="C116" t="str">
        <f>KLIM!C7</f>
        <v>Keskkond</v>
      </c>
      <c r="D116" t="str">
        <f>KLIM!D7</f>
        <v>ERDF</v>
      </c>
      <c r="E116" t="str">
        <f>KLIM!E7</f>
        <v>Rohelisem Eesti</v>
      </c>
      <c r="F116" t="str">
        <f>KLIM!F7</f>
        <v>2021-2027.2.1</v>
      </c>
      <c r="G116" t="str">
        <f>KLIM!G7</f>
        <v>(EK nr 2.1) Energiatõhususe edendamine ja kasvuhoonegaaside vähendamine</v>
      </c>
      <c r="H116" t="str">
        <f>KLIM!H7</f>
        <v>Õhukvaliteedi seirevõrgustiku arendamine ja täiendamine</v>
      </c>
      <c r="I116" t="str">
        <f>KLIM!I7</f>
        <v>2021-2027.2.1.51</v>
      </c>
      <c r="J116">
        <f>KLIM!J7</f>
        <v>10000000</v>
      </c>
      <c r="K116">
        <f>KLIM!K7</f>
        <v>10000000</v>
      </c>
      <c r="L116">
        <f>KLIM!L7</f>
        <v>1</v>
      </c>
      <c r="M116">
        <f>KLIM!M7</f>
        <v>659876</v>
      </c>
      <c r="N116">
        <f>KLIM!N7</f>
        <v>6.5987599999999993E-2</v>
      </c>
      <c r="O116">
        <f>KLIM!O7</f>
        <v>0</v>
      </c>
      <c r="P116">
        <f>KLIM!P7</f>
        <v>0</v>
      </c>
      <c r="Q116">
        <f>KLIM!Q7</f>
        <v>1</v>
      </c>
      <c r="R116">
        <f>KLIM!R7</f>
        <v>1612040</v>
      </c>
      <c r="S116">
        <f>KLIM!S7</f>
        <v>2756352</v>
      </c>
      <c r="T116">
        <f>KLIM!T7</f>
        <v>0.3416228</v>
      </c>
      <c r="U116">
        <f>KLIM!U7</f>
        <v>0</v>
      </c>
      <c r="V116">
        <f>KLIM!V7</f>
        <v>1</v>
      </c>
      <c r="W116">
        <f>KLIM!W7</f>
        <v>0</v>
      </c>
      <c r="X116">
        <f>KLIM!X7</f>
        <v>0.3416228</v>
      </c>
      <c r="Y116">
        <f>KLIM!Y7</f>
        <v>0</v>
      </c>
      <c r="Z116">
        <f>KLIM!Z7</f>
        <v>1</v>
      </c>
      <c r="AA116">
        <f>KLIM!AA7</f>
        <v>2807082</v>
      </c>
      <c r="AB116">
        <f>KLIM!AB7</f>
        <v>0.62233099999999997</v>
      </c>
      <c r="AC116">
        <f>KLIM!AC7</f>
        <v>0</v>
      </c>
      <c r="AD116">
        <f>KLIM!AD7</f>
        <v>1</v>
      </c>
      <c r="AE116">
        <f>KLIM!AE7</f>
        <v>1503250</v>
      </c>
      <c r="AF116">
        <f>KLIM!AF7</f>
        <v>0.77265600000000001</v>
      </c>
      <c r="AG116">
        <f>KLIM!AG7</f>
        <v>0</v>
      </c>
      <c r="AH116">
        <f>KLIM!AH7</f>
        <v>1</v>
      </c>
      <c r="AI116">
        <f>KLIM!AI7</f>
        <v>1984315</v>
      </c>
      <c r="AJ116">
        <f>KLIM!AJ7</f>
        <v>0.97108749999999999</v>
      </c>
      <c r="AK116">
        <f>KLIM!AK7</f>
        <v>0</v>
      </c>
      <c r="AL116">
        <f>KLIM!AL7</f>
        <v>1</v>
      </c>
      <c r="AM116">
        <f>KLIM!AM7</f>
        <v>289125</v>
      </c>
      <c r="AN116">
        <f>KLIM!AN7</f>
        <v>1</v>
      </c>
      <c r="AO116">
        <f>KLIM!AO7</f>
        <v>0</v>
      </c>
      <c r="AP116">
        <f>KLIM!AP7</f>
        <v>1</v>
      </c>
      <c r="AQ116">
        <f>KLIM!AQ7</f>
        <v>0</v>
      </c>
      <c r="AR116">
        <f>KLIM!AR7</f>
        <v>0</v>
      </c>
      <c r="AS116">
        <f>KLIM!AS7</f>
        <v>0</v>
      </c>
      <c r="AT116">
        <f>KLIM!AT7</f>
        <v>0</v>
      </c>
    </row>
    <row r="117" spans="1:46" x14ac:dyDescent="0.25">
      <c r="A117" t="str">
        <f>KLIM!A8</f>
        <v>EIS</v>
      </c>
      <c r="B117" t="str">
        <f>KLIM!B8</f>
        <v>KLIM</v>
      </c>
      <c r="C117" t="str">
        <f>KLIM!C8</f>
        <v>Teadus- ja arendustegevus ning ettevõtlus</v>
      </c>
      <c r="D117" t="str">
        <f>KLIM!D8</f>
        <v>ERDF</v>
      </c>
      <c r="E117" t="str">
        <f>KLIM!E8</f>
        <v>Rohelisem Eesti</v>
      </c>
      <c r="F117" t="str">
        <f>KLIM!F8</f>
        <v>2021-2027.2.1</v>
      </c>
      <c r="G117" t="str">
        <f>KLIM!G8</f>
        <v>(EK nr 2.1) Energiatõhususe edendamine ja kasvuhoonegaaside vähendamine</v>
      </c>
      <c r="H117" t="str">
        <f>KLIM!H8</f>
        <v>Jätkusuutlik ja kättesaadav elamufond</v>
      </c>
      <c r="I117" t="str">
        <f>KLIM!I8</f>
        <v>2021-2027.2.1.6</v>
      </c>
      <c r="J117">
        <f>KLIM!J8</f>
        <v>15100000</v>
      </c>
      <c r="K117">
        <f>KLIM!K8</f>
        <v>35100000</v>
      </c>
      <c r="L117">
        <f>KLIM!L8</f>
        <v>2.3245033112582782</v>
      </c>
      <c r="M117">
        <f>KLIM!M8</f>
        <v>10530000</v>
      </c>
      <c r="N117">
        <f>KLIM!N8</f>
        <v>0.69735099337748341</v>
      </c>
      <c r="O117">
        <f>KLIM!O8</f>
        <v>0</v>
      </c>
      <c r="P117">
        <f>KLIM!P8</f>
        <v>-20000000</v>
      </c>
      <c r="Q117">
        <f>KLIM!Q8</f>
        <v>1</v>
      </c>
      <c r="R117">
        <f>KLIM!R8</f>
        <v>0</v>
      </c>
      <c r="S117">
        <f>KLIM!S8</f>
        <v>0</v>
      </c>
      <c r="T117">
        <f>KLIM!T8</f>
        <v>0.69735099337748341</v>
      </c>
      <c r="U117">
        <f>KLIM!U8</f>
        <v>0</v>
      </c>
      <c r="V117">
        <f>KLIM!V8</f>
        <v>1</v>
      </c>
      <c r="W117">
        <f>KLIM!W8</f>
        <v>0</v>
      </c>
      <c r="X117">
        <f>KLIM!X8</f>
        <v>0.69735099337748341</v>
      </c>
      <c r="Y117">
        <f>KLIM!Y8</f>
        <v>0</v>
      </c>
      <c r="Z117">
        <f>KLIM!Z8</f>
        <v>1</v>
      </c>
      <c r="AA117">
        <f>KLIM!AA8</f>
        <v>0</v>
      </c>
      <c r="AB117">
        <f>KLIM!AB8</f>
        <v>0.69735099337748341</v>
      </c>
      <c r="AC117">
        <f>KLIM!AC8</f>
        <v>0</v>
      </c>
      <c r="AD117">
        <f>KLIM!AD8</f>
        <v>1</v>
      </c>
      <c r="AE117">
        <f>KLIM!AE8</f>
        <v>4570000</v>
      </c>
      <c r="AF117">
        <f>KLIM!AF8</f>
        <v>1</v>
      </c>
      <c r="AG117">
        <f>KLIM!AG8</f>
        <v>0</v>
      </c>
      <c r="AH117">
        <f>KLIM!AH8</f>
        <v>1</v>
      </c>
      <c r="AI117">
        <f>KLIM!AI8</f>
        <v>0</v>
      </c>
      <c r="AJ117">
        <f>KLIM!AJ8</f>
        <v>1</v>
      </c>
      <c r="AK117">
        <f>KLIM!AK8</f>
        <v>0</v>
      </c>
      <c r="AL117">
        <f>KLIM!AL8</f>
        <v>1</v>
      </c>
      <c r="AM117">
        <f>KLIM!AM8</f>
        <v>0</v>
      </c>
      <c r="AN117">
        <f>KLIM!AN8</f>
        <v>1</v>
      </c>
      <c r="AO117">
        <f>KLIM!AO8</f>
        <v>0</v>
      </c>
      <c r="AP117">
        <f>KLIM!AP8</f>
        <v>1</v>
      </c>
      <c r="AQ117">
        <f>KLIM!AQ8</f>
        <v>0</v>
      </c>
      <c r="AR117">
        <f>KLIM!AR8</f>
        <v>0</v>
      </c>
      <c r="AS117" t="str">
        <f>KLIM!AS8</f>
        <v>Eelarvet vähendatakse 20 000 000€ võrra ja selle võrra vähenevad ka ka kohustused.</v>
      </c>
      <c r="AT117">
        <f>KLIM!AT8</f>
        <v>0</v>
      </c>
    </row>
    <row r="118" spans="1:46" x14ac:dyDescent="0.25">
      <c r="A118" t="str">
        <f>KLIM!A9</f>
        <v>KIK</v>
      </c>
      <c r="B118" t="str">
        <f>KLIM!B9</f>
        <v>KLIM</v>
      </c>
      <c r="C118" t="str">
        <f>KLIM!C9</f>
        <v>Energeetika</v>
      </c>
      <c r="D118" t="str">
        <f>KLIM!D9</f>
        <v>ERDF</v>
      </c>
      <c r="E118" t="str">
        <f>KLIM!E9</f>
        <v>Rohelisem Eesti</v>
      </c>
      <c r="F118" t="str">
        <f>KLIM!F9</f>
        <v>2021-2027.2.2</v>
      </c>
      <c r="G118" t="str">
        <f>KLIM!G9</f>
        <v>(EK nr 2.2) Taastuvenergia edendamine</v>
      </c>
      <c r="H118" t="str">
        <f>KLIM!H9</f>
        <v>Primaarenergia tõhusam kasutus ja taastuvenergia osakaalu suurendamine lõpptarbimises</v>
      </c>
      <c r="I118" t="str">
        <f>KLIM!I9</f>
        <v>2021-2027.2.2.1</v>
      </c>
      <c r="J118">
        <f>KLIM!J9</f>
        <v>4000000</v>
      </c>
      <c r="K118">
        <f>KLIM!K9</f>
        <v>0</v>
      </c>
      <c r="L118">
        <f>KLIM!L9</f>
        <v>0</v>
      </c>
      <c r="M118">
        <f>KLIM!M9</f>
        <v>0</v>
      </c>
      <c r="N118">
        <f>KLIM!N9</f>
        <v>0</v>
      </c>
      <c r="O118">
        <f>KLIM!O9</f>
        <v>0</v>
      </c>
      <c r="P118">
        <f>KLIM!P9</f>
        <v>0</v>
      </c>
      <c r="Q118">
        <f>KLIM!Q9</f>
        <v>0</v>
      </c>
      <c r="R118">
        <f>KLIM!R9</f>
        <v>0</v>
      </c>
      <c r="S118">
        <f>KLIM!S9</f>
        <v>0</v>
      </c>
      <c r="T118">
        <f>KLIM!T9</f>
        <v>0</v>
      </c>
      <c r="U118">
        <f>KLIM!U9</f>
        <v>4000000</v>
      </c>
      <c r="V118">
        <f>KLIM!V9</f>
        <v>1</v>
      </c>
      <c r="W118">
        <f>KLIM!W9</f>
        <v>0</v>
      </c>
      <c r="X118">
        <f>KLIM!X9</f>
        <v>0</v>
      </c>
      <c r="Y118">
        <f>KLIM!Y9</f>
        <v>0</v>
      </c>
      <c r="Z118">
        <f>KLIM!Z9</f>
        <v>1</v>
      </c>
      <c r="AA118">
        <f>KLIM!AA9</f>
        <v>0</v>
      </c>
      <c r="AB118">
        <f>KLIM!AB9</f>
        <v>0</v>
      </c>
      <c r="AC118">
        <f>KLIM!AC9</f>
        <v>0</v>
      </c>
      <c r="AD118">
        <f>KLIM!AD9</f>
        <v>1</v>
      </c>
      <c r="AE118">
        <f>KLIM!AE9</f>
        <v>2500000</v>
      </c>
      <c r="AF118">
        <f>KLIM!AF9</f>
        <v>0.625</v>
      </c>
      <c r="AG118">
        <f>KLIM!AG9</f>
        <v>0</v>
      </c>
      <c r="AH118">
        <f>KLIM!AH9</f>
        <v>1</v>
      </c>
      <c r="AI118">
        <f>KLIM!AI9</f>
        <v>1000000</v>
      </c>
      <c r="AJ118">
        <f>KLIM!AJ9</f>
        <v>0.875</v>
      </c>
      <c r="AK118">
        <f>KLIM!AK9</f>
        <v>0</v>
      </c>
      <c r="AL118">
        <f>KLIM!AL9</f>
        <v>1</v>
      </c>
      <c r="AM118">
        <f>KLIM!AM9</f>
        <v>500000</v>
      </c>
      <c r="AN118">
        <f>KLIM!AN9</f>
        <v>1</v>
      </c>
      <c r="AO118">
        <f>KLIM!AO9</f>
        <v>0</v>
      </c>
      <c r="AP118">
        <f>KLIM!AP9</f>
        <v>1</v>
      </c>
      <c r="AQ118">
        <f>KLIM!AQ9</f>
        <v>0</v>
      </c>
      <c r="AR118">
        <f>KLIM!AR9</f>
        <v>0</v>
      </c>
      <c r="AS118" t="str">
        <f>KLIM!AS9</f>
        <v>TATi koostamisega alustati juuni lõpus, eesmärk on novembri lõpuks valmis saada. Avatud taotlusvooru kavandame 2026 I poolaasta alguses, siis jõuab otsused 2026 I pa ära teha. Makseid prognoosime kuni 2029.</v>
      </c>
      <c r="AT118">
        <f>KLIM!AT9</f>
        <v>0</v>
      </c>
    </row>
    <row r="119" spans="1:46" x14ac:dyDescent="0.25">
      <c r="A119" t="str">
        <f>KLIM!A10</f>
        <v>KIK</v>
      </c>
      <c r="B119" t="str">
        <f>KLIM!B10</f>
        <v>KLIM</v>
      </c>
      <c r="C119" t="str">
        <f>KLIM!C10</f>
        <v>Keskkond</v>
      </c>
      <c r="D119" t="str">
        <f>KLIM!D10</f>
        <v>CF</v>
      </c>
      <c r="E119" t="str">
        <f>KLIM!E10</f>
        <v>Rohelisem Eesti</v>
      </c>
      <c r="F119" t="str">
        <f>KLIM!F10</f>
        <v>2021-2027.2.3</v>
      </c>
      <c r="G119" t="str">
        <f>KLIM!G10</f>
        <v>(EK nr 2.4) Kliimamuutustega kohanemine, katastroofiriski ennetamine</v>
      </c>
      <c r="H119" t="str">
        <f>KLIM!H10</f>
        <v>Kombineeritud sadeveesüsteemid sh. lahkvoolsete sademeveesüsteemide rajamine</v>
      </c>
      <c r="I119" t="str">
        <f>KLIM!I10</f>
        <v>2021-2027.2.3.11</v>
      </c>
      <c r="J119">
        <f>KLIM!J10</f>
        <v>25080000</v>
      </c>
      <c r="K119">
        <f>KLIM!K10</f>
        <v>11474188</v>
      </c>
      <c r="L119">
        <f>KLIM!L10</f>
        <v>0.4575035087719298</v>
      </c>
      <c r="M119">
        <f>KLIM!M10</f>
        <v>1677197</v>
      </c>
      <c r="N119">
        <f>KLIM!N10</f>
        <v>6.687388357256778E-2</v>
      </c>
      <c r="O119">
        <f>KLIM!O10</f>
        <v>161159</v>
      </c>
      <c r="P119">
        <f>KLIM!P10</f>
        <v>6500000</v>
      </c>
      <c r="Q119">
        <f>KLIM!Q10</f>
        <v>0.71667416267942585</v>
      </c>
      <c r="R119">
        <f>KLIM!R10</f>
        <v>2070666</v>
      </c>
      <c r="S119">
        <f>KLIM!S10</f>
        <v>2661159</v>
      </c>
      <c r="T119">
        <f>KLIM!T10</f>
        <v>0.17298070175438596</v>
      </c>
      <c r="U119">
        <f>KLIM!U10</f>
        <v>2900000</v>
      </c>
      <c r="V119">
        <f>KLIM!V10</f>
        <v>0.83230414673046249</v>
      </c>
      <c r="W119">
        <f>KLIM!W10</f>
        <v>200000</v>
      </c>
      <c r="X119">
        <f>KLIM!X10</f>
        <v>0.18095518341307815</v>
      </c>
      <c r="Y119">
        <f>KLIM!Y10</f>
        <v>4000000</v>
      </c>
      <c r="Z119">
        <f>KLIM!Z10</f>
        <v>0.99179377990430617</v>
      </c>
      <c r="AA119">
        <f>KLIM!AA10</f>
        <v>3800000</v>
      </c>
      <c r="AB119">
        <f>KLIM!AB10</f>
        <v>0.33247033492822964</v>
      </c>
      <c r="AC119">
        <f>KLIM!AC10</f>
        <v>205812</v>
      </c>
      <c r="AD119">
        <f>KLIM!AD10</f>
        <v>1</v>
      </c>
      <c r="AE119">
        <f>KLIM!AE10</f>
        <v>5000000</v>
      </c>
      <c r="AF119">
        <f>KLIM!AF10</f>
        <v>0.53183237639553427</v>
      </c>
      <c r="AG119">
        <f>KLIM!AG10</f>
        <v>0</v>
      </c>
      <c r="AH119">
        <f>KLIM!AH10</f>
        <v>1</v>
      </c>
      <c r="AI119">
        <f>KLIM!AI10</f>
        <v>3000000</v>
      </c>
      <c r="AJ119">
        <f>KLIM!AJ10</f>
        <v>0.65144960127591711</v>
      </c>
      <c r="AK119">
        <f>KLIM!AK10</f>
        <v>0</v>
      </c>
      <c r="AL119">
        <f>KLIM!AL10</f>
        <v>1</v>
      </c>
      <c r="AM119">
        <f>KLIM!AM10</f>
        <v>8741644</v>
      </c>
      <c r="AN119">
        <f>KLIM!AN10</f>
        <v>1</v>
      </c>
      <c r="AO119">
        <f>KLIM!AO10</f>
        <v>0</v>
      </c>
      <c r="AP119">
        <f>KLIM!AP10</f>
        <v>1</v>
      </c>
      <c r="AQ119">
        <f>KLIM!AQ10</f>
        <v>0</v>
      </c>
      <c r="AR119">
        <f>KLIM!AR10</f>
        <v>0</v>
      </c>
      <c r="AS119" t="str">
        <f>KLIM!AS10</f>
        <v xml:space="preserve">Toetuste jooksev kasutamine käib. Taotluste ettevalmistamine on ajamahukas. </v>
      </c>
      <c r="AT119">
        <f>KLIM!AT10</f>
        <v>0</v>
      </c>
    </row>
    <row r="120" spans="1:46" x14ac:dyDescent="0.25">
      <c r="A120" t="str">
        <f>KLIM!A11</f>
        <v>KIK</v>
      </c>
      <c r="B120" t="str">
        <f>KLIM!B11</f>
        <v>KLIM</v>
      </c>
      <c r="C120" t="str">
        <f>KLIM!C11</f>
        <v>Keskkond</v>
      </c>
      <c r="D120" t="str">
        <f>KLIM!D11</f>
        <v>CF</v>
      </c>
      <c r="E120" t="str">
        <f>KLIM!E11</f>
        <v>Rohelisem Eesti</v>
      </c>
      <c r="F120" t="str">
        <f>KLIM!F11</f>
        <v>2021-2027.2.3</v>
      </c>
      <c r="G120" t="str">
        <f>KLIM!G11</f>
        <v>(EK nr 2.4) Kliimamuutustega kohanemine, katastroofiriski ennetamine</v>
      </c>
      <c r="H120" t="str">
        <f>KLIM!H11</f>
        <v>Mitteheas seisundis veekogumite tervendamine</v>
      </c>
      <c r="I120" t="str">
        <f>KLIM!I11</f>
        <v>2021-2027.2.3.12</v>
      </c>
      <c r="J120">
        <f>KLIM!J11</f>
        <v>4612000</v>
      </c>
      <c r="K120">
        <f>KLIM!K11</f>
        <v>4000000</v>
      </c>
      <c r="L120">
        <f>KLIM!L11</f>
        <v>0.86730268863833482</v>
      </c>
      <c r="M120">
        <f>KLIM!M11</f>
        <v>186183</v>
      </c>
      <c r="N120">
        <f>KLIM!N11</f>
        <v>4.0369254119687774E-2</v>
      </c>
      <c r="O120">
        <f>KLIM!O11</f>
        <v>23437</v>
      </c>
      <c r="P120">
        <f>KLIM!P11</f>
        <v>612000</v>
      </c>
      <c r="Q120">
        <f>KLIM!Q11</f>
        <v>1</v>
      </c>
      <c r="R120">
        <f>KLIM!R11</f>
        <v>72250</v>
      </c>
      <c r="S120">
        <f>KLIM!S11</f>
        <v>248769</v>
      </c>
      <c r="T120">
        <f>KLIM!T11</f>
        <v>9.4308759757155247E-2</v>
      </c>
      <c r="U120">
        <f>KLIM!U11</f>
        <v>0</v>
      </c>
      <c r="V120">
        <f>KLIM!V11</f>
        <v>1</v>
      </c>
      <c r="W120">
        <f>KLIM!W11</f>
        <v>0</v>
      </c>
      <c r="X120">
        <f>KLIM!X11</f>
        <v>9.4308759757155247E-2</v>
      </c>
      <c r="Y120">
        <f>KLIM!Y11</f>
        <v>0</v>
      </c>
      <c r="Z120">
        <f>KLIM!Z11</f>
        <v>1</v>
      </c>
      <c r="AA120">
        <f>KLIM!AA11</f>
        <v>989850</v>
      </c>
      <c r="AB120">
        <f>KLIM!AB11</f>
        <v>0.30893365134431916</v>
      </c>
      <c r="AC120">
        <f>KLIM!AC11</f>
        <v>0</v>
      </c>
      <c r="AD120">
        <f>KLIM!AD11</f>
        <v>1</v>
      </c>
      <c r="AE120">
        <f>KLIM!AE11</f>
        <v>1703749</v>
      </c>
      <c r="AF120">
        <f>KLIM!AF11</f>
        <v>0.67835017346053772</v>
      </c>
      <c r="AG120">
        <f>KLIM!AG11</f>
        <v>0</v>
      </c>
      <c r="AH120">
        <f>KLIM!AH11</f>
        <v>1</v>
      </c>
      <c r="AI120">
        <f>KLIM!AI11</f>
        <v>467000</v>
      </c>
      <c r="AJ120">
        <f>KLIM!AJ11</f>
        <v>0.77960776235906326</v>
      </c>
      <c r="AK120">
        <f>KLIM!AK11</f>
        <v>0</v>
      </c>
      <c r="AL120">
        <f>KLIM!AL11</f>
        <v>1</v>
      </c>
      <c r="AM120">
        <f>KLIM!AM11</f>
        <v>1016449</v>
      </c>
      <c r="AN120">
        <f>KLIM!AN11</f>
        <v>1</v>
      </c>
      <c r="AO120">
        <f>KLIM!AO11</f>
        <v>0</v>
      </c>
      <c r="AP120">
        <f>KLIM!AP11</f>
        <v>1</v>
      </c>
      <c r="AQ120">
        <f>KLIM!AQ11</f>
        <v>0</v>
      </c>
      <c r="AR120">
        <f>KLIM!AR11</f>
        <v>0</v>
      </c>
      <c r="AS120" t="str">
        <f>KLIM!AS11</f>
        <v xml:space="preserve">Käskkirja on lisatud kogusumma 720 000 EUR. </v>
      </c>
      <c r="AT120">
        <f>KLIM!AT11</f>
        <v>0</v>
      </c>
    </row>
    <row r="121" spans="1:46" x14ac:dyDescent="0.25">
      <c r="A121" t="str">
        <f>KLIM!A12</f>
        <v>KIK</v>
      </c>
      <c r="B121" t="str">
        <f>KLIM!B12</f>
        <v>KLIM</v>
      </c>
      <c r="C121" t="str">
        <f>KLIM!C12</f>
        <v>Keskkond</v>
      </c>
      <c r="D121" t="str">
        <f>KLIM!D12</f>
        <v>CF</v>
      </c>
      <c r="E121" t="str">
        <f>KLIM!E12</f>
        <v>Rohelisem Eesti</v>
      </c>
      <c r="F121" t="str">
        <f>KLIM!F12</f>
        <v>2021-2027.2.3</v>
      </c>
      <c r="G121" t="str">
        <f>KLIM!G12</f>
        <v>(EK nr 2.4) Kliimamuutustega kohanemine, katastroofiriski ennetamine</v>
      </c>
      <c r="H121" t="str">
        <f>KLIM!H12</f>
        <v>KOV kliimameetmed ja muud kohanemise meetmed</v>
      </c>
      <c r="I121" t="str">
        <f>KLIM!I12</f>
        <v>2021-2027.2.3.13</v>
      </c>
      <c r="J121">
        <f>KLIM!J12</f>
        <v>7350000</v>
      </c>
      <c r="K121">
        <f>KLIM!K12</f>
        <v>4282700</v>
      </c>
      <c r="L121">
        <f>KLIM!L12</f>
        <v>0.58268027210884354</v>
      </c>
      <c r="M121">
        <f>KLIM!M12</f>
        <v>0</v>
      </c>
      <c r="N121">
        <f>KLIM!N12</f>
        <v>0</v>
      </c>
      <c r="O121">
        <f>KLIM!O12</f>
        <v>0</v>
      </c>
      <c r="P121">
        <f>KLIM!P12</f>
        <v>0</v>
      </c>
      <c r="Q121">
        <f>KLIM!Q12</f>
        <v>0.58268027210884354</v>
      </c>
      <c r="R121">
        <f>KLIM!R12</f>
        <v>29647</v>
      </c>
      <c r="S121">
        <f>KLIM!S12</f>
        <v>505788</v>
      </c>
      <c r="T121">
        <f>KLIM!T12</f>
        <v>6.8814693877551014E-2</v>
      </c>
      <c r="U121">
        <f>KLIM!U12</f>
        <v>200000</v>
      </c>
      <c r="V121">
        <f>KLIM!V12</f>
        <v>0.60989115646258507</v>
      </c>
      <c r="W121">
        <f>KLIM!W12</f>
        <v>200000</v>
      </c>
      <c r="X121">
        <f>KLIM!X12</f>
        <v>9.6025578231292513E-2</v>
      </c>
      <c r="Y121">
        <f>KLIM!Y12</f>
        <v>300000</v>
      </c>
      <c r="Z121">
        <f>KLIM!Z12</f>
        <v>0.65070748299319725</v>
      </c>
      <c r="AA121">
        <f>KLIM!AA12</f>
        <v>2092875</v>
      </c>
      <c r="AB121">
        <f>KLIM!AB12</f>
        <v>0.38077047619047621</v>
      </c>
      <c r="AC121">
        <f>KLIM!AC12</f>
        <v>1155536</v>
      </c>
      <c r="AD121">
        <f>KLIM!AD12</f>
        <v>0.80792326530612246</v>
      </c>
      <c r="AE121">
        <f>KLIM!AE12</f>
        <v>1743135</v>
      </c>
      <c r="AF121">
        <f>KLIM!AF12</f>
        <v>0.61793170068027214</v>
      </c>
      <c r="AG121">
        <f>KLIM!AG12</f>
        <v>1411764</v>
      </c>
      <c r="AH121">
        <f>KLIM!AH12</f>
        <v>1</v>
      </c>
      <c r="AI121">
        <f>KLIM!AI12</f>
        <v>1486116</v>
      </c>
      <c r="AJ121">
        <f>KLIM!AJ12</f>
        <v>0.82012435374149661</v>
      </c>
      <c r="AK121">
        <f>KLIM!AK12</f>
        <v>0</v>
      </c>
      <c r="AL121">
        <f>KLIM!AL12</f>
        <v>1</v>
      </c>
      <c r="AM121">
        <f>KLIM!AM12</f>
        <v>1322086</v>
      </c>
      <c r="AN121">
        <f>KLIM!AN12</f>
        <v>1</v>
      </c>
      <c r="AO121">
        <f>KLIM!AO12</f>
        <v>0</v>
      </c>
      <c r="AP121">
        <f>KLIM!AP12</f>
        <v>1</v>
      </c>
      <c r="AQ121">
        <f>KLIM!AQ12</f>
        <v>0</v>
      </c>
      <c r="AR121">
        <f>KLIM!AR12</f>
        <v>0</v>
      </c>
      <c r="AS121" t="str">
        <f>KLIM!AS12</f>
        <v>Lisaks REARMIle tõstsime oma SF21+ käskkirjade vahel (986 160 eurot) ära kogusummaga 1 miljon eurot.  Muutsime TAT määrust, nüüd peaks taotluste esitamise tempo tõusma.</v>
      </c>
      <c r="AT121">
        <f>KLIM!AT12</f>
        <v>0</v>
      </c>
    </row>
    <row r="122" spans="1:46" x14ac:dyDescent="0.25">
      <c r="A122" t="str">
        <f>KLIM!A13</f>
        <v>KIK</v>
      </c>
      <c r="B122" t="str">
        <f>KLIM!B13</f>
        <v>KLIM</v>
      </c>
      <c r="C122" t="str">
        <f>KLIM!C13</f>
        <v>Keskkond</v>
      </c>
      <c r="D122" t="str">
        <f>KLIM!D13</f>
        <v>CF</v>
      </c>
      <c r="E122" t="str">
        <f>KLIM!E13</f>
        <v>Rohelisem Eesti</v>
      </c>
      <c r="F122" t="str">
        <f>KLIM!F13</f>
        <v>2021-2027.2.3</v>
      </c>
      <c r="G122" t="str">
        <f>KLIM!G13</f>
        <v>(EK nr 2.4) Kliimamuutustega kohanemine, katastroofiriski ennetamine</v>
      </c>
      <c r="H122" t="str">
        <f>KLIM!H13</f>
        <v>Meteoroloogilise, hüdroloogilise ja keskkonnaseire ning nende tugisüsteemide arendamine</v>
      </c>
      <c r="I122" t="str">
        <f>KLIM!I13</f>
        <v>2021-2027.2.3.14</v>
      </c>
      <c r="J122">
        <f>KLIM!J13</f>
        <v>5446236</v>
      </c>
      <c r="K122">
        <f>KLIM!K13</f>
        <v>5215648</v>
      </c>
      <c r="L122">
        <f>KLIM!L13</f>
        <v>0.9576610341527616</v>
      </c>
      <c r="M122">
        <f>KLIM!M13</f>
        <v>2471747</v>
      </c>
      <c r="N122">
        <f>KLIM!N13</f>
        <v>0.45384500414598267</v>
      </c>
      <c r="O122">
        <f>KLIM!O13</f>
        <v>0</v>
      </c>
      <c r="P122">
        <f>KLIM!P13</f>
        <v>226236</v>
      </c>
      <c r="Q122">
        <f>KLIM!Q13</f>
        <v>0.99920091600878114</v>
      </c>
      <c r="R122">
        <f>KLIM!R13</f>
        <v>0</v>
      </c>
      <c r="S122">
        <f>KLIM!S13</f>
        <v>2974489</v>
      </c>
      <c r="T122">
        <f>KLIM!T13</f>
        <v>1</v>
      </c>
      <c r="U122">
        <f>KLIM!U13</f>
        <v>0</v>
      </c>
      <c r="V122">
        <f>KLIM!V13</f>
        <v>0.99920091600878114</v>
      </c>
      <c r="W122">
        <f>KLIM!W13</f>
        <v>0</v>
      </c>
      <c r="X122">
        <f>KLIM!X13</f>
        <v>1</v>
      </c>
      <c r="Y122">
        <f>KLIM!Y13</f>
        <v>0</v>
      </c>
      <c r="Z122">
        <f>KLIM!Z13</f>
        <v>0.99920091600878114</v>
      </c>
      <c r="AA122">
        <f>KLIM!AA13</f>
        <v>0</v>
      </c>
      <c r="AB122">
        <f>KLIM!AB13</f>
        <v>1</v>
      </c>
      <c r="AC122">
        <f>KLIM!AC13</f>
        <v>0</v>
      </c>
      <c r="AD122">
        <f>KLIM!AD13</f>
        <v>0.99920091600878114</v>
      </c>
      <c r="AE122">
        <f>KLIM!AE13</f>
        <v>0</v>
      </c>
      <c r="AF122">
        <f>KLIM!AF13</f>
        <v>1</v>
      </c>
      <c r="AG122">
        <f>KLIM!AG13</f>
        <v>0</v>
      </c>
      <c r="AH122">
        <f>KLIM!AH13</f>
        <v>0.99920091600878114</v>
      </c>
      <c r="AI122">
        <f>KLIM!AI13</f>
        <v>0</v>
      </c>
      <c r="AJ122">
        <f>KLIM!AJ13</f>
        <v>1</v>
      </c>
      <c r="AK122">
        <f>KLIM!AK13</f>
        <v>0</v>
      </c>
      <c r="AL122">
        <f>KLIM!AL13</f>
        <v>0.99920091600878114</v>
      </c>
      <c r="AM122">
        <f>KLIM!AM13</f>
        <v>0</v>
      </c>
      <c r="AN122">
        <f>KLIM!AN13</f>
        <v>1</v>
      </c>
      <c r="AO122">
        <f>KLIM!AO13</f>
        <v>0</v>
      </c>
      <c r="AP122">
        <f>KLIM!AP13</f>
        <v>1</v>
      </c>
      <c r="AQ122">
        <f>KLIM!AQ13</f>
        <v>4352</v>
      </c>
      <c r="AR122">
        <f>KLIM!AR13</f>
        <v>0</v>
      </c>
      <c r="AS122" t="str">
        <f>KLIM!AS13</f>
        <v>Käskkirja on lisatud toetust 2025 aastal juurde. Olemasolevad lepingud lõpevad kõik 2025 aastal. Saaremaa radari osas 25.05.2025 TS teavitas, et otsitakse veel asukohta. 4352 eurot on rikkumisega seotud summa. Kas seda on proejkti svaja või mitte, selgub 2025 aasta jooksul.</v>
      </c>
      <c r="AT122">
        <f>KLIM!AT13</f>
        <v>0</v>
      </c>
    </row>
    <row r="123" spans="1:46" x14ac:dyDescent="0.25">
      <c r="A123" t="str">
        <f>KLIM!A14</f>
        <v>KIK</v>
      </c>
      <c r="B123" t="str">
        <f>KLIM!B14</f>
        <v>KLIM</v>
      </c>
      <c r="C123" t="str">
        <f>KLIM!C14</f>
        <v>Keskkond</v>
      </c>
      <c r="D123" t="str">
        <f>KLIM!D14</f>
        <v>CF</v>
      </c>
      <c r="E123" t="str">
        <f>KLIM!E14</f>
        <v>Rohelisem Eesti</v>
      </c>
      <c r="F123" t="str">
        <f>KLIM!F14</f>
        <v>2021-2027.2.3</v>
      </c>
      <c r="G123" t="str">
        <f>KLIM!G14</f>
        <v>(EK nr 2.4) Kliimamuutustega kohanemine, katastroofiriski ennetamine</v>
      </c>
      <c r="H123" t="str">
        <f>KLIM!H14</f>
        <v>Elupaikade taastamine kliimamuutustega kohanemise valmisoleku suurendamiseks</v>
      </c>
      <c r="I123" t="str">
        <f>KLIM!I14</f>
        <v>2021-2027.2.3.21</v>
      </c>
      <c r="J123">
        <f>KLIM!J14</f>
        <v>16000000</v>
      </c>
      <c r="K123">
        <f>KLIM!K14</f>
        <v>16000000</v>
      </c>
      <c r="L123">
        <f>KLIM!L14</f>
        <v>1</v>
      </c>
      <c r="M123">
        <f>KLIM!M14</f>
        <v>1019459</v>
      </c>
      <c r="N123">
        <f>KLIM!N14</f>
        <v>6.3716187499999993E-2</v>
      </c>
      <c r="O123">
        <f>KLIM!O14</f>
        <v>0</v>
      </c>
      <c r="P123">
        <f>KLIM!P14</f>
        <v>0</v>
      </c>
      <c r="Q123">
        <f>KLIM!Q14</f>
        <v>1</v>
      </c>
      <c r="R123">
        <f>KLIM!R14</f>
        <v>265925</v>
      </c>
      <c r="S123">
        <f>KLIM!S14</f>
        <v>824444</v>
      </c>
      <c r="T123">
        <f>KLIM!T14</f>
        <v>0.1152439375</v>
      </c>
      <c r="U123">
        <f>KLIM!U14</f>
        <v>0</v>
      </c>
      <c r="V123">
        <f>KLIM!V14</f>
        <v>1</v>
      </c>
      <c r="W123">
        <f>KLIM!W14</f>
        <v>0</v>
      </c>
      <c r="X123">
        <f>KLIM!X14</f>
        <v>0.1152439375</v>
      </c>
      <c r="Y123">
        <f>KLIM!Y14</f>
        <v>0</v>
      </c>
      <c r="Z123">
        <f>KLIM!Z14</f>
        <v>1</v>
      </c>
      <c r="AA123">
        <f>KLIM!AA14</f>
        <v>2965371</v>
      </c>
      <c r="AB123">
        <f>KLIM!AB14</f>
        <v>0.30057962500000002</v>
      </c>
      <c r="AC123">
        <f>KLIM!AC14</f>
        <v>0</v>
      </c>
      <c r="AD123">
        <f>KLIM!AD14</f>
        <v>1</v>
      </c>
      <c r="AE123">
        <f>KLIM!AE14</f>
        <v>3397521</v>
      </c>
      <c r="AF123">
        <f>KLIM!AF14</f>
        <v>0.51292468749999998</v>
      </c>
      <c r="AG123">
        <f>KLIM!AG14</f>
        <v>0</v>
      </c>
      <c r="AH123">
        <f>KLIM!AH14</f>
        <v>1</v>
      </c>
      <c r="AI123">
        <f>KLIM!AI14</f>
        <v>3486849</v>
      </c>
      <c r="AJ123">
        <f>KLIM!AJ14</f>
        <v>0.73085275000000005</v>
      </c>
      <c r="AK123">
        <f>KLIM!AK14</f>
        <v>0</v>
      </c>
      <c r="AL123">
        <f>KLIM!AL14</f>
        <v>1</v>
      </c>
      <c r="AM123">
        <f>KLIM!AM14</f>
        <v>4306356</v>
      </c>
      <c r="AN123">
        <f>KLIM!AN14</f>
        <v>1</v>
      </c>
      <c r="AO123">
        <f>KLIM!AO14</f>
        <v>0</v>
      </c>
      <c r="AP123">
        <f>KLIM!AP14</f>
        <v>1</v>
      </c>
      <c r="AQ123">
        <f>KLIM!AQ14</f>
        <v>0</v>
      </c>
      <c r="AR123">
        <f>KLIM!AR14</f>
        <v>0</v>
      </c>
      <c r="AS123" t="str">
        <f>KLIM!AS14</f>
        <v xml:space="preserve">Käskkirjalised tegevused (KeA ja RMK). Toetuste kasutamine on aeganõudev. Eeltööd võtavad aega. </v>
      </c>
      <c r="AT123">
        <f>KLIM!AT14</f>
        <v>0</v>
      </c>
    </row>
    <row r="124" spans="1:46" x14ac:dyDescent="0.25">
      <c r="A124" t="str">
        <f>KLIM!A15</f>
        <v>KIK</v>
      </c>
      <c r="B124" t="str">
        <f>KLIM!B15</f>
        <v>KLIM</v>
      </c>
      <c r="C124" t="str">
        <f>KLIM!C15</f>
        <v>Keskkond</v>
      </c>
      <c r="D124" t="str">
        <f>KLIM!D15</f>
        <v>CF</v>
      </c>
      <c r="E124" t="str">
        <f>KLIM!E15</f>
        <v>Rohelisem Eesti</v>
      </c>
      <c r="F124" t="str">
        <f>KLIM!F15</f>
        <v>2021-2027.2.3</v>
      </c>
      <c r="G124" t="str">
        <f>KLIM!G15</f>
        <v>(EK nr 2.4) Kliimamuutustega kohanemine, katastroofiriski ennetamine</v>
      </c>
      <c r="H124" t="str">
        <f>KLIM!H15</f>
        <v>Rohestamiskavade koostamine ja elluviimine ehk linnade elurikkuse parendamine, sh rohealade täiendav rajamine</v>
      </c>
      <c r="I124" t="str">
        <f>KLIM!I15</f>
        <v>2021-2027.2.3.22</v>
      </c>
      <c r="J124">
        <f>KLIM!J15</f>
        <v>1275000</v>
      </c>
      <c r="K124">
        <f>KLIM!K15</f>
        <v>0</v>
      </c>
      <c r="L124">
        <f>KLIM!L15</f>
        <v>0</v>
      </c>
      <c r="M124">
        <f>KLIM!M15</f>
        <v>0</v>
      </c>
      <c r="N124">
        <f>KLIM!N15</f>
        <v>0</v>
      </c>
      <c r="O124">
        <f>KLIM!O15</f>
        <v>0</v>
      </c>
      <c r="P124">
        <f>KLIM!P15</f>
        <v>100000</v>
      </c>
      <c r="Q124">
        <f>KLIM!Q15</f>
        <v>7.8431372549019607E-2</v>
      </c>
      <c r="R124">
        <f>KLIM!R15</f>
        <v>0</v>
      </c>
      <c r="S124">
        <f>KLIM!S15</f>
        <v>0</v>
      </c>
      <c r="T124">
        <f>KLIM!T15</f>
        <v>0</v>
      </c>
      <c r="U124">
        <f>KLIM!U15</f>
        <v>0</v>
      </c>
      <c r="V124">
        <f>KLIM!V15</f>
        <v>7.8431372549019607E-2</v>
      </c>
      <c r="W124">
        <f>KLIM!W15</f>
        <v>0</v>
      </c>
      <c r="X124">
        <f>KLIM!X15</f>
        <v>0</v>
      </c>
      <c r="Y124">
        <f>KLIM!Y15</f>
        <v>200000</v>
      </c>
      <c r="Z124">
        <f>KLIM!Z15</f>
        <v>0.23529411764705882</v>
      </c>
      <c r="AA124">
        <f>KLIM!AA15</f>
        <v>10000</v>
      </c>
      <c r="AB124">
        <f>KLIM!AB15</f>
        <v>7.8431372549019607E-3</v>
      </c>
      <c r="AC124">
        <f>KLIM!AC15</f>
        <v>300000</v>
      </c>
      <c r="AD124">
        <f>KLIM!AD15</f>
        <v>0.47058823529411764</v>
      </c>
      <c r="AE124">
        <f>KLIM!AE15</f>
        <v>300000</v>
      </c>
      <c r="AF124">
        <f>KLIM!AF15</f>
        <v>0.24313725490196078</v>
      </c>
      <c r="AG124">
        <f>KLIM!AG15</f>
        <v>400000</v>
      </c>
      <c r="AH124">
        <f>KLIM!AH15</f>
        <v>0.78431372549019607</v>
      </c>
      <c r="AI124">
        <f>KLIM!AI15</f>
        <v>300000</v>
      </c>
      <c r="AJ124">
        <f>KLIM!AJ15</f>
        <v>0.47843137254901963</v>
      </c>
      <c r="AK124">
        <f>KLIM!AK15</f>
        <v>275000</v>
      </c>
      <c r="AL124">
        <f>KLIM!AL15</f>
        <v>1</v>
      </c>
      <c r="AM124">
        <f>KLIM!AM15</f>
        <v>665000</v>
      </c>
      <c r="AN124">
        <f>KLIM!AN15</f>
        <v>1</v>
      </c>
      <c r="AO124">
        <f>KLIM!AO15</f>
        <v>0</v>
      </c>
      <c r="AP124">
        <f>KLIM!AP15</f>
        <v>1</v>
      </c>
      <c r="AQ124">
        <f>KLIM!AQ15</f>
        <v>0</v>
      </c>
      <c r="AR124">
        <f>KLIM!AR15</f>
        <v>0</v>
      </c>
      <c r="AS124" t="str">
        <f>KLIM!AS15</f>
        <v xml:space="preserve">Muutsime määrust ning vähendasime toetuste summat seoses REARMiga poole võrra. </v>
      </c>
      <c r="AT124">
        <f>KLIM!AT15</f>
        <v>0</v>
      </c>
    </row>
    <row r="125" spans="1:46" x14ac:dyDescent="0.25">
      <c r="A125" t="str">
        <f>KLIM!A16</f>
        <v>RTK</v>
      </c>
      <c r="B125" t="str">
        <f>KLIM!B16</f>
        <v>KLIM</v>
      </c>
      <c r="C125" t="str">
        <f>KLIM!C16</f>
        <v>Transport</v>
      </c>
      <c r="D125" t="str">
        <f>KLIM!D16</f>
        <v>CF</v>
      </c>
      <c r="E125" t="str">
        <f>KLIM!E16</f>
        <v>Rohelisem Eesti</v>
      </c>
      <c r="F125" t="str">
        <f>KLIM!F16</f>
        <v>2021-2027.2.3</v>
      </c>
      <c r="G125" t="str">
        <f>KLIM!G16</f>
        <v>(EK nr 2.4) Kliimamuutustega kohanemine, katastroofiriski ennetamine</v>
      </c>
      <c r="H125" t="str">
        <f>KLIM!H16</f>
        <v>Transpordi konkurentsivõime</v>
      </c>
      <c r="I125" t="str">
        <f>KLIM!I16</f>
        <v>2021-2027.2.3.4</v>
      </c>
      <c r="J125">
        <f>KLIM!J16</f>
        <v>9500000</v>
      </c>
      <c r="K125">
        <f>KLIM!K16</f>
        <v>9500000</v>
      </c>
      <c r="L125">
        <f>KLIM!L16</f>
        <v>1</v>
      </c>
      <c r="M125">
        <f>KLIM!M16</f>
        <v>676060</v>
      </c>
      <c r="N125">
        <f>KLIM!N16</f>
        <v>7.1164210526315788E-2</v>
      </c>
      <c r="O125">
        <f>KLIM!O16</f>
        <v>0</v>
      </c>
      <c r="P125">
        <f>KLIM!P16</f>
        <v>0</v>
      </c>
      <c r="Q125">
        <f>KLIM!Q16</f>
        <v>1</v>
      </c>
      <c r="R125">
        <f>KLIM!R16</f>
        <v>1225000</v>
      </c>
      <c r="S125">
        <f>KLIM!S16</f>
        <v>1225000</v>
      </c>
      <c r="T125">
        <f>KLIM!T16</f>
        <v>0.20011157894736842</v>
      </c>
      <c r="U125">
        <f>KLIM!U16</f>
        <v>0</v>
      </c>
      <c r="V125">
        <f>KLIM!V16</f>
        <v>1</v>
      </c>
      <c r="W125">
        <f>KLIM!W16</f>
        <v>459375</v>
      </c>
      <c r="X125">
        <f>KLIM!X16</f>
        <v>0.24846684210526315</v>
      </c>
      <c r="Y125">
        <f>KLIM!Y16</f>
        <v>0</v>
      </c>
      <c r="Z125">
        <f>KLIM!Z16</f>
        <v>1</v>
      </c>
      <c r="AA125">
        <f>KLIM!AA16</f>
        <v>6015625</v>
      </c>
      <c r="AB125">
        <f>KLIM!AB16</f>
        <v>0.88169052631578948</v>
      </c>
      <c r="AC125">
        <f>KLIM!AC16</f>
        <v>0</v>
      </c>
      <c r="AD125">
        <f>KLIM!AD16</f>
        <v>1</v>
      </c>
      <c r="AE125">
        <f>KLIM!AE16</f>
        <v>1123940</v>
      </c>
      <c r="AF125">
        <f>KLIM!AF16</f>
        <v>1</v>
      </c>
      <c r="AG125">
        <f>KLIM!AG16</f>
        <v>0</v>
      </c>
      <c r="AH125">
        <f>KLIM!AH16</f>
        <v>1</v>
      </c>
      <c r="AI125">
        <f>KLIM!AI16</f>
        <v>0</v>
      </c>
      <c r="AJ125">
        <f>KLIM!AJ16</f>
        <v>1</v>
      </c>
      <c r="AK125">
        <f>KLIM!AK16</f>
        <v>0</v>
      </c>
      <c r="AL125">
        <f>KLIM!AL16</f>
        <v>1</v>
      </c>
      <c r="AM125">
        <f>KLIM!AM16</f>
        <v>0</v>
      </c>
      <c r="AN125">
        <f>KLIM!AN16</f>
        <v>1</v>
      </c>
      <c r="AO125">
        <f>KLIM!AO16</f>
        <v>0</v>
      </c>
      <c r="AP125">
        <f>KLIM!AP16</f>
        <v>1</v>
      </c>
      <c r="AQ125">
        <f>KLIM!AQ16</f>
        <v>0</v>
      </c>
      <c r="AR125">
        <f>KLIM!AR16</f>
        <v>0</v>
      </c>
      <c r="AS125">
        <f>KLIM!AS16</f>
        <v>0</v>
      </c>
      <c r="AT125">
        <f>KLIM!AT16</f>
        <v>0</v>
      </c>
    </row>
    <row r="126" spans="1:46" x14ac:dyDescent="0.25">
      <c r="A126" t="str">
        <f>KLIM!A17</f>
        <v>KIK</v>
      </c>
      <c r="B126" t="str">
        <f>KLIM!B17</f>
        <v>KLIM</v>
      </c>
      <c r="C126" t="str">
        <f>KLIM!C17</f>
        <v>Keskkond</v>
      </c>
      <c r="D126" t="str">
        <f>KLIM!D17</f>
        <v>ERDF</v>
      </c>
      <c r="E126" t="str">
        <f>KLIM!E17</f>
        <v>Rohelisem Eesti</v>
      </c>
      <c r="F126" t="str">
        <f>KLIM!F17</f>
        <v>2021-2027.2.3</v>
      </c>
      <c r="G126" t="str">
        <f>KLIM!G17</f>
        <v>(EK nr 2.4) Kliimamuutustega kohanemine, katastroofiriski ennetamine</v>
      </c>
      <c r="H126" t="str">
        <f>KLIM!H17</f>
        <v>Kliima-eesmärkide elluviimine, välisõhu kaitse ja kiirgusohutus</v>
      </c>
      <c r="I126" t="str">
        <f>KLIM!I17</f>
        <v>2021-2027.2.3.5</v>
      </c>
      <c r="J126">
        <f>KLIM!J17</f>
        <v>10807672</v>
      </c>
      <c r="K126">
        <f>KLIM!K17</f>
        <v>7205114</v>
      </c>
      <c r="L126">
        <f>KLIM!L17</f>
        <v>0.66666660498209052</v>
      </c>
      <c r="M126">
        <f>KLIM!M17</f>
        <v>313352</v>
      </c>
      <c r="N126">
        <f>KLIM!N17</f>
        <v>2.8993477966392761E-2</v>
      </c>
      <c r="O126">
        <f>KLIM!O17</f>
        <v>3553</v>
      </c>
      <c r="P126">
        <f>KLIM!P17</f>
        <v>1840704.6</v>
      </c>
      <c r="Q126">
        <f>KLIM!Q17</f>
        <v>0.83698122963021082</v>
      </c>
      <c r="R126">
        <f>KLIM!R17</f>
        <v>271268</v>
      </c>
      <c r="S126">
        <f>KLIM!S17</f>
        <v>503553</v>
      </c>
      <c r="T126">
        <f>KLIM!T17</f>
        <v>7.5585658039955317E-2</v>
      </c>
      <c r="U126">
        <f>KLIM!U17</f>
        <v>0</v>
      </c>
      <c r="V126">
        <f>KLIM!V17</f>
        <v>0.83698122963021082</v>
      </c>
      <c r="W126">
        <f>KLIM!W17</f>
        <v>0</v>
      </c>
      <c r="X126">
        <f>KLIM!X17</f>
        <v>7.5585658039955317E-2</v>
      </c>
      <c r="Y126">
        <f>KLIM!Y17</f>
        <v>1000000</v>
      </c>
      <c r="Z126">
        <f>KLIM!Z17</f>
        <v>0.92950809387997713</v>
      </c>
      <c r="AA126">
        <f>KLIM!AA17</f>
        <v>1028499</v>
      </c>
      <c r="AB126">
        <f>KLIM!AB17</f>
        <v>0.17074944539397569</v>
      </c>
      <c r="AC126">
        <f>KLIM!AC17</f>
        <v>500000</v>
      </c>
      <c r="AD126">
        <f>KLIM!AD17</f>
        <v>0.97577152600486017</v>
      </c>
      <c r="AE126">
        <f>KLIM!AE17</f>
        <v>4215897</v>
      </c>
      <c r="AF126">
        <f>KLIM!AF17</f>
        <v>0.56083317480397255</v>
      </c>
      <c r="AG126">
        <f>KLIM!AG17</f>
        <v>261853</v>
      </c>
      <c r="AH126">
        <f>KLIM!AH17</f>
        <v>0.99999996298925431</v>
      </c>
      <c r="AI126">
        <f>KLIM!AI17</f>
        <v>2325654</v>
      </c>
      <c r="AJ126">
        <f>KLIM!AJ17</f>
        <v>0.77601864675389853</v>
      </c>
      <c r="AK126">
        <f>KLIM!AK17</f>
        <v>0</v>
      </c>
      <c r="AL126">
        <f>KLIM!AL17</f>
        <v>0.99999996298925431</v>
      </c>
      <c r="AM126">
        <f>KLIM!AM17</f>
        <v>2420717</v>
      </c>
      <c r="AN126">
        <f>KLIM!AN17</f>
        <v>1</v>
      </c>
      <c r="AO126">
        <f>KLIM!AO17</f>
        <v>0</v>
      </c>
      <c r="AP126">
        <f>KLIM!AP17</f>
        <v>1</v>
      </c>
      <c r="AQ126">
        <f>KLIM!AQ17</f>
        <v>0.39999999990686774</v>
      </c>
      <c r="AR126">
        <f>KLIM!AR17</f>
        <v>0</v>
      </c>
      <c r="AS126" t="str">
        <f>KLIM!AS17</f>
        <v xml:space="preserve">Riskipiirkondi tuli juurde (nüüd kokku 34) ja seoses REARMIga vähendasime eelarvet. </v>
      </c>
      <c r="AT126">
        <f>KLIM!AT17</f>
        <v>0</v>
      </c>
    </row>
    <row r="127" spans="1:46" x14ac:dyDescent="0.25">
      <c r="A127" t="str">
        <f>KLIM!A18</f>
        <v>RTK</v>
      </c>
      <c r="B127" t="str">
        <f>KLIM!B18</f>
        <v>KLIM</v>
      </c>
      <c r="C127" t="str">
        <f>KLIM!C18</f>
        <v>Transport</v>
      </c>
      <c r="D127" t="str">
        <f>KLIM!D18</f>
        <v>ERDF</v>
      </c>
      <c r="E127" t="str">
        <f>KLIM!E18</f>
        <v>Rohelisem Eesti</v>
      </c>
      <c r="F127" t="str">
        <f>KLIM!F18</f>
        <v>2021-2027.2.3</v>
      </c>
      <c r="G127" t="str">
        <f>KLIM!G18</f>
        <v>(EK nr 2.4) Kliimamuutustega kohanemine, katastroofiriski ennetamine</v>
      </c>
      <c r="H127" t="str">
        <f>KLIM!H18</f>
        <v>Transpordi konkurentsivõime</v>
      </c>
      <c r="I127" t="str">
        <f>KLIM!I18</f>
        <v>2021-2027.2.3.6</v>
      </c>
      <c r="J127">
        <f>KLIM!J18</f>
        <v>1878972.65</v>
      </c>
      <c r="K127">
        <f>KLIM!K18</f>
        <v>1878973</v>
      </c>
      <c r="L127">
        <f>KLIM!L18</f>
        <v>1.0000001862720036</v>
      </c>
      <c r="M127">
        <f>KLIM!M18</f>
        <v>1394063</v>
      </c>
      <c r="N127">
        <f>KLIM!N18</f>
        <v>0.7419283085360503</v>
      </c>
      <c r="O127">
        <f>KLIM!O18</f>
        <v>0</v>
      </c>
      <c r="P127">
        <f>KLIM!P18</f>
        <v>0</v>
      </c>
      <c r="Q127">
        <f>KLIM!Q18</f>
        <v>1.0000001862720036</v>
      </c>
      <c r="R127">
        <f>KLIM!R18</f>
        <v>0</v>
      </c>
      <c r="S127">
        <f>KLIM!S18</f>
        <v>279737</v>
      </c>
      <c r="T127">
        <f>KLIM!T18</f>
        <v>0.89080594121473777</v>
      </c>
      <c r="U127">
        <f>KLIM!U18</f>
        <v>0</v>
      </c>
      <c r="V127">
        <f>KLIM!V18</f>
        <v>1.0000001862720036</v>
      </c>
      <c r="W127">
        <f>KLIM!W18</f>
        <v>205173</v>
      </c>
      <c r="X127">
        <f>KLIM!X18</f>
        <v>1.0000001862720036</v>
      </c>
      <c r="Y127">
        <f>KLIM!Y18</f>
        <v>0</v>
      </c>
      <c r="Z127">
        <f>KLIM!Z18</f>
        <v>1.0000001862720036</v>
      </c>
      <c r="AA127">
        <f>KLIM!AA18</f>
        <v>0</v>
      </c>
      <c r="AB127">
        <f>KLIM!AB18</f>
        <v>1.0000001862720036</v>
      </c>
      <c r="AC127">
        <f>KLIM!AC18</f>
        <v>0</v>
      </c>
      <c r="AD127">
        <f>KLIM!AD18</f>
        <v>1.0000001862720036</v>
      </c>
      <c r="AE127">
        <f>KLIM!AE18</f>
        <v>0</v>
      </c>
      <c r="AF127">
        <f>KLIM!AF18</f>
        <v>1.0000001862720036</v>
      </c>
      <c r="AG127">
        <f>KLIM!AG18</f>
        <v>0</v>
      </c>
      <c r="AH127">
        <f>KLIM!AH18</f>
        <v>1.0000001862720036</v>
      </c>
      <c r="AI127">
        <f>KLIM!AI18</f>
        <v>0</v>
      </c>
      <c r="AJ127">
        <f>KLIM!AJ18</f>
        <v>1.0000001862720036</v>
      </c>
      <c r="AK127">
        <f>KLIM!AK18</f>
        <v>0</v>
      </c>
      <c r="AL127">
        <f>KLIM!AL18</f>
        <v>1.0000001862720036</v>
      </c>
      <c r="AM127">
        <f>KLIM!AM18</f>
        <v>0</v>
      </c>
      <c r="AN127">
        <f>KLIM!AN18</f>
        <v>1.0000001862720036</v>
      </c>
      <c r="AO127">
        <f>KLIM!AO18</f>
        <v>0</v>
      </c>
      <c r="AP127">
        <f>KLIM!AP18</f>
        <v>1.0000001862720036</v>
      </c>
      <c r="AQ127">
        <f>KLIM!AQ18</f>
        <v>-0.35000000009313226</v>
      </c>
      <c r="AR127">
        <f>KLIM!AR18</f>
        <v>-0.35000000009313226</v>
      </c>
      <c r="AS127">
        <f>KLIM!AS18</f>
        <v>0</v>
      </c>
      <c r="AT127">
        <f>KLIM!AT18</f>
        <v>0</v>
      </c>
    </row>
    <row r="128" spans="1:46" x14ac:dyDescent="0.25">
      <c r="A128" t="str">
        <f>KLIM!A19</f>
        <v>KIK</v>
      </c>
      <c r="B128" t="str">
        <f>KLIM!B19</f>
        <v>KLIM</v>
      </c>
      <c r="C128" t="str">
        <f>KLIM!C19</f>
        <v>Keskkond</v>
      </c>
      <c r="D128" t="str">
        <f>KLIM!D19</f>
        <v>CF</v>
      </c>
      <c r="E128" t="str">
        <f>KLIM!E19</f>
        <v>Rohelisem Eesti</v>
      </c>
      <c r="F128" t="str">
        <f>KLIM!F19</f>
        <v>2021-2027.2.4</v>
      </c>
      <c r="G128" t="str">
        <f>KLIM!G19</f>
        <v>(EK nr 2.6) Ring- ja ressursitõhusale majandusele ülemineku edendamine</v>
      </c>
      <c r="H128" t="str">
        <f>KLIM!H19</f>
        <v>Ringmajanduspõhiste tootmis- ja tarbimismudelite kasutuselevõtu, sh tööstussümbioosi ja toorme hankimisega seotud kahjude vähendamise toetamine ning vastavate erialaekspertide koolitus</v>
      </c>
      <c r="I128" t="str">
        <f>KLIM!I19</f>
        <v>2021-2027.2.4.11</v>
      </c>
      <c r="J128">
        <f>KLIM!J19</f>
        <v>6500000</v>
      </c>
      <c r="K128">
        <f>KLIM!K19</f>
        <v>4500000</v>
      </c>
      <c r="L128">
        <f>KLIM!L19</f>
        <v>0.69230769230769229</v>
      </c>
      <c r="M128">
        <f>KLIM!M19</f>
        <v>69992</v>
      </c>
      <c r="N128">
        <f>KLIM!N19</f>
        <v>1.0768E-2</v>
      </c>
      <c r="O128">
        <f>KLIM!O19</f>
        <v>2174</v>
      </c>
      <c r="P128">
        <f>KLIM!P19</f>
        <v>0</v>
      </c>
      <c r="Q128">
        <f>KLIM!Q19</f>
        <v>0.69230769230769229</v>
      </c>
      <c r="R128">
        <f>KLIM!R19</f>
        <v>276980</v>
      </c>
      <c r="S128">
        <f>KLIM!S19</f>
        <v>643412</v>
      </c>
      <c r="T128">
        <f>KLIM!T19</f>
        <v>0.10975446153846154</v>
      </c>
      <c r="U128">
        <f>KLIM!U19</f>
        <v>300117</v>
      </c>
      <c r="V128">
        <f>KLIM!V19</f>
        <v>0.73847953846153847</v>
      </c>
      <c r="W128">
        <f>KLIM!W19</f>
        <v>84197</v>
      </c>
      <c r="X128">
        <f>KLIM!X19</f>
        <v>0.12270784615384615</v>
      </c>
      <c r="Y128">
        <f>KLIM!Y19</f>
        <v>900118</v>
      </c>
      <c r="Z128">
        <f>KLIM!Z19</f>
        <v>0.87695923076923077</v>
      </c>
      <c r="AA128">
        <f>KLIM!AA19</f>
        <v>1000000</v>
      </c>
      <c r="AB128">
        <f>KLIM!AB19</f>
        <v>0.27655400000000002</v>
      </c>
      <c r="AC128">
        <f>KLIM!AC19</f>
        <v>799765</v>
      </c>
      <c r="AD128">
        <f>KLIM!AD19</f>
        <v>1</v>
      </c>
      <c r="AE128">
        <f>KLIM!AE19</f>
        <v>997583</v>
      </c>
      <c r="AF128">
        <f>KLIM!AF19</f>
        <v>0.43002830769230771</v>
      </c>
      <c r="AG128">
        <f>KLIM!AG19</f>
        <v>0</v>
      </c>
      <c r="AH128">
        <f>KLIM!AH19</f>
        <v>1</v>
      </c>
      <c r="AI128">
        <f>KLIM!AI19</f>
        <v>1806534</v>
      </c>
      <c r="AJ128">
        <f>KLIM!AJ19</f>
        <v>0.70795661538461541</v>
      </c>
      <c r="AK128">
        <f>KLIM!AK19</f>
        <v>0</v>
      </c>
      <c r="AL128">
        <f>KLIM!AL19</f>
        <v>1</v>
      </c>
      <c r="AM128">
        <f>KLIM!AM19</f>
        <v>1898282</v>
      </c>
      <c r="AN128">
        <f>KLIM!AN19</f>
        <v>1</v>
      </c>
      <c r="AO128">
        <f>KLIM!AO19</f>
        <v>0</v>
      </c>
      <c r="AP128">
        <f>KLIM!AP19</f>
        <v>1</v>
      </c>
      <c r="AQ128">
        <f>KLIM!AQ19</f>
        <v>0</v>
      </c>
      <c r="AR128">
        <f>KLIM!AR19</f>
        <v>0</v>
      </c>
      <c r="AS128" t="str">
        <f>KLIM!AS19</f>
        <v>Seoses REARMiga vähendasime eelarvet ja muudame määrust lihtsamaks. Suurendame ka toetuse protsenti.</v>
      </c>
      <c r="AT128">
        <f>KLIM!AT19</f>
        <v>0</v>
      </c>
    </row>
    <row r="129" spans="1:46" x14ac:dyDescent="0.25">
      <c r="A129" t="str">
        <f>KLIM!A20</f>
        <v>KIK</v>
      </c>
      <c r="B129" t="str">
        <f>KLIM!B20</f>
        <v>KLIM</v>
      </c>
      <c r="C129" t="str">
        <f>KLIM!C20</f>
        <v>Keskkond</v>
      </c>
      <c r="D129" t="str">
        <f>KLIM!D20</f>
        <v>CF</v>
      </c>
      <c r="E129" t="str">
        <f>KLIM!E20</f>
        <v>Rohelisem Eesti</v>
      </c>
      <c r="F129" t="str">
        <f>KLIM!F20</f>
        <v>2021-2027.2.4</v>
      </c>
      <c r="G129" t="str">
        <f>KLIM!G20</f>
        <v>(EK nr 2.6) Ring- ja ressursitõhusale majandusele ülemineku edendamine</v>
      </c>
      <c r="H129" t="str">
        <f>KLIM!H20</f>
        <v>Tööstuse ja teenindussektori, sh VKE-de energia- ja ressursitõhususe tõstmine ja auditite toetamine</v>
      </c>
      <c r="I129" t="str">
        <f>KLIM!I20</f>
        <v>2021-2027.2.4.12</v>
      </c>
      <c r="J129">
        <f>KLIM!J20</f>
        <v>24500000</v>
      </c>
      <c r="K129">
        <f>KLIM!K20</f>
        <v>8843730</v>
      </c>
      <c r="L129">
        <f>KLIM!L20</f>
        <v>0.36096857142857142</v>
      </c>
      <c r="M129">
        <f>KLIM!M20</f>
        <v>452469</v>
      </c>
      <c r="N129">
        <f>KLIM!N20</f>
        <v>1.8468122448979593E-2</v>
      </c>
      <c r="O129">
        <f>KLIM!O20</f>
        <v>242738</v>
      </c>
      <c r="P129">
        <f>KLIM!P20</f>
        <v>6514062</v>
      </c>
      <c r="Q129">
        <f>KLIM!Q20</f>
        <v>0.6268486530612245</v>
      </c>
      <c r="R129">
        <f>KLIM!R20</f>
        <v>417898</v>
      </c>
      <c r="S129">
        <f>KLIM!S20</f>
        <v>660636</v>
      </c>
      <c r="T129">
        <f>KLIM!T20</f>
        <v>4.5432857142857143E-2</v>
      </c>
      <c r="U129">
        <f>KLIM!U20</f>
        <v>2750000</v>
      </c>
      <c r="V129">
        <f>KLIM!V20</f>
        <v>0.73909355102040819</v>
      </c>
      <c r="W129">
        <f>KLIM!W20</f>
        <v>1080283</v>
      </c>
      <c r="X129">
        <f>KLIM!X20</f>
        <v>8.9526040816326535E-2</v>
      </c>
      <c r="Y129">
        <f>KLIM!Y20</f>
        <v>4750000</v>
      </c>
      <c r="Z129">
        <f>KLIM!Z20</f>
        <v>0.93297110204081635</v>
      </c>
      <c r="AA129">
        <f>KLIM!AA20</f>
        <v>2080283</v>
      </c>
      <c r="AB129">
        <f>KLIM!AB20</f>
        <v>0.17443555102040817</v>
      </c>
      <c r="AC129">
        <f>KLIM!AC20</f>
        <v>1642208</v>
      </c>
      <c r="AD129">
        <f>KLIM!AD20</f>
        <v>1</v>
      </c>
      <c r="AE129">
        <f>KLIM!AE20</f>
        <v>8000000</v>
      </c>
      <c r="AF129">
        <f>KLIM!AF20</f>
        <v>0.50096616326530607</v>
      </c>
      <c r="AG129">
        <f>KLIM!AG20</f>
        <v>0</v>
      </c>
      <c r="AH129">
        <f>KLIM!AH20</f>
        <v>1</v>
      </c>
      <c r="AI129">
        <f>KLIM!AI20</f>
        <v>4100000</v>
      </c>
      <c r="AJ129">
        <f>KLIM!AJ20</f>
        <v>0.66831310204081629</v>
      </c>
      <c r="AK129">
        <f>KLIM!AK20</f>
        <v>0</v>
      </c>
      <c r="AL129">
        <f>KLIM!AL20</f>
        <v>1</v>
      </c>
      <c r="AM129">
        <f>KLIM!AM20</f>
        <v>8126329</v>
      </c>
      <c r="AN129">
        <f>KLIM!AN20</f>
        <v>1</v>
      </c>
      <c r="AO129">
        <f>KLIM!AO20</f>
        <v>0</v>
      </c>
      <c r="AP129">
        <f>KLIM!AP20</f>
        <v>1</v>
      </c>
      <c r="AQ129">
        <f>KLIM!AQ20</f>
        <v>0</v>
      </c>
      <c r="AR129">
        <f>KLIM!AR20</f>
        <v>0</v>
      </c>
      <c r="AS129" t="str">
        <f>KLIM!AS20</f>
        <v>Seoses REARMiga vähendasime eelarvet ja muudame määrust lihtsamaks. Suurendame ka toetuse protsenti.</v>
      </c>
      <c r="AT129">
        <f>KLIM!AT20</f>
        <v>0</v>
      </c>
    </row>
    <row r="130" spans="1:46" x14ac:dyDescent="0.25">
      <c r="A130" t="str">
        <f>KLIM!A21</f>
        <v>KIK</v>
      </c>
      <c r="B130" t="str">
        <f>KLIM!B21</f>
        <v>KLIM</v>
      </c>
      <c r="C130" t="str">
        <f>KLIM!C21</f>
        <v>Keskkond</v>
      </c>
      <c r="D130" t="str">
        <f>KLIM!D21</f>
        <v>CF</v>
      </c>
      <c r="E130" t="str">
        <f>KLIM!E21</f>
        <v>Rohelisem Eesti</v>
      </c>
      <c r="F130" t="str">
        <f>KLIM!F21</f>
        <v>2021-2027.2.4</v>
      </c>
      <c r="G130" t="str">
        <f>KLIM!G21</f>
        <v>(EK nr 2.6) Ring- ja ressursitõhusale majandusele ülemineku edendamine</v>
      </c>
      <c r="H130" t="str">
        <f>KLIM!H21</f>
        <v>Jäätmetekke ja pakendamise vältimine ja vähendamine, toodete korduskasutuse edendamine</v>
      </c>
      <c r="I130" t="str">
        <f>KLIM!I21</f>
        <v>2021-2027.2.4.13</v>
      </c>
      <c r="J130">
        <f>KLIM!J21</f>
        <v>5000000</v>
      </c>
      <c r="K130">
        <f>KLIM!K21</f>
        <v>0</v>
      </c>
      <c r="L130">
        <f>KLIM!L21</f>
        <v>0</v>
      </c>
      <c r="M130">
        <f>KLIM!M21</f>
        <v>0</v>
      </c>
      <c r="N130">
        <f>KLIM!N21</f>
        <v>0</v>
      </c>
      <c r="O130">
        <f>KLIM!O21</f>
        <v>0</v>
      </c>
      <c r="P130">
        <f>KLIM!P21</f>
        <v>50000</v>
      </c>
      <c r="Q130">
        <f>KLIM!Q21</f>
        <v>0.01</v>
      </c>
      <c r="R130">
        <f>KLIM!R21</f>
        <v>0</v>
      </c>
      <c r="S130">
        <f>KLIM!S21</f>
        <v>0</v>
      </c>
      <c r="T130">
        <f>KLIM!T21</f>
        <v>0</v>
      </c>
      <c r="U130">
        <f>KLIM!U21</f>
        <v>2400000</v>
      </c>
      <c r="V130">
        <f>KLIM!V21</f>
        <v>0.49</v>
      </c>
      <c r="W130">
        <f>KLIM!W21</f>
        <v>50000</v>
      </c>
      <c r="X130">
        <f>KLIM!X21</f>
        <v>0.01</v>
      </c>
      <c r="Y130">
        <f>KLIM!Y21</f>
        <v>2550000</v>
      </c>
      <c r="Z130">
        <f>KLIM!Z21</f>
        <v>1</v>
      </c>
      <c r="AA130">
        <f>KLIM!AA21</f>
        <v>50000</v>
      </c>
      <c r="AB130">
        <f>KLIM!AB21</f>
        <v>0.02</v>
      </c>
      <c r="AC130">
        <f>KLIM!AC21</f>
        <v>0</v>
      </c>
      <c r="AD130">
        <f>KLIM!AD21</f>
        <v>1</v>
      </c>
      <c r="AE130">
        <f>KLIM!AE21</f>
        <v>200000</v>
      </c>
      <c r="AF130">
        <f>KLIM!AF21</f>
        <v>0.06</v>
      </c>
      <c r="AG130">
        <f>KLIM!AG21</f>
        <v>0</v>
      </c>
      <c r="AH130">
        <f>KLIM!AH21</f>
        <v>1</v>
      </c>
      <c r="AI130">
        <f>KLIM!AI21</f>
        <v>2000000</v>
      </c>
      <c r="AJ130">
        <f>KLIM!AJ21</f>
        <v>0.46</v>
      </c>
      <c r="AK130">
        <f>KLIM!AK21</f>
        <v>0</v>
      </c>
      <c r="AL130">
        <f>KLIM!AL21</f>
        <v>1</v>
      </c>
      <c r="AM130">
        <f>KLIM!AM21</f>
        <v>2700000</v>
      </c>
      <c r="AN130">
        <f>KLIM!AN21</f>
        <v>1</v>
      </c>
      <c r="AO130">
        <f>KLIM!AO21</f>
        <v>0</v>
      </c>
      <c r="AP130">
        <f>KLIM!AP21</f>
        <v>1</v>
      </c>
      <c r="AQ130">
        <f>KLIM!AQ21</f>
        <v>0</v>
      </c>
      <c r="AR130">
        <f>KLIM!AR21</f>
        <v>0</v>
      </c>
      <c r="AS130" t="str">
        <f>KLIM!AS21</f>
        <v>Seoses REARMiga vähendasime eelarvet ja muudame määrust lihtsamaks. Suurendame ka toetuse protsenti.</v>
      </c>
      <c r="AT130">
        <f>KLIM!AT21</f>
        <v>0</v>
      </c>
    </row>
    <row r="131" spans="1:46" x14ac:dyDescent="0.25">
      <c r="A131" t="str">
        <f>KLIM!A22</f>
        <v>KIK</v>
      </c>
      <c r="B131" t="str">
        <f>KLIM!B22</f>
        <v>KLIM</v>
      </c>
      <c r="C131" t="str">
        <f>KLIM!C22</f>
        <v>Keskkond</v>
      </c>
      <c r="D131" t="str">
        <f>KLIM!D22</f>
        <v>CF</v>
      </c>
      <c r="E131" t="str">
        <f>KLIM!E22</f>
        <v>Rohelisem Eesti</v>
      </c>
      <c r="F131" t="str">
        <f>KLIM!F22</f>
        <v>2021-2027.2.4</v>
      </c>
      <c r="G131" t="str">
        <f>KLIM!G22</f>
        <v>(EK nr 2.6) Ring- ja ressursitõhusale majandusele ülemineku edendamine</v>
      </c>
      <c r="H131" t="str">
        <f>KLIM!H22</f>
        <v>Jäätmete liigiti kogumise infrastruktuuri toetamine</v>
      </c>
      <c r="I131" t="str">
        <f>KLIM!I22</f>
        <v>2021-2027.2.4.14</v>
      </c>
      <c r="J131">
        <f>KLIM!J22</f>
        <v>30140770</v>
      </c>
      <c r="K131">
        <f>KLIM!K22</f>
        <v>740770</v>
      </c>
      <c r="L131">
        <f>KLIM!L22</f>
        <v>2.4577009810963689E-2</v>
      </c>
      <c r="M131">
        <f>KLIM!M22</f>
        <v>123150</v>
      </c>
      <c r="N131">
        <f>KLIM!N22</f>
        <v>4.0858279333938711E-3</v>
      </c>
      <c r="O131">
        <f>KLIM!O22</f>
        <v>0</v>
      </c>
      <c r="P131">
        <f>KLIM!P22</f>
        <v>2400000</v>
      </c>
      <c r="Q131">
        <f>KLIM!Q22</f>
        <v>0.10420337635700747</v>
      </c>
      <c r="R131">
        <f>KLIM!R22</f>
        <v>100112</v>
      </c>
      <c r="S131">
        <f>KLIM!S22</f>
        <v>85734</v>
      </c>
      <c r="T131">
        <f>KLIM!T22</f>
        <v>6.9302808123349203E-3</v>
      </c>
      <c r="U131">
        <f>KLIM!U22</f>
        <v>6600000</v>
      </c>
      <c r="V131">
        <f>KLIM!V22</f>
        <v>0.32317588435862787</v>
      </c>
      <c r="W131">
        <f>KLIM!W22</f>
        <v>46718</v>
      </c>
      <c r="X131">
        <f>KLIM!X22</f>
        <v>8.4802743924591185E-3</v>
      </c>
      <c r="Y131">
        <f>KLIM!Y22</f>
        <v>10600000</v>
      </c>
      <c r="Z131">
        <f>KLIM!Z22</f>
        <v>0.67485900327032122</v>
      </c>
      <c r="AA131">
        <f>KLIM!AA22</f>
        <v>5046583</v>
      </c>
      <c r="AB131">
        <f>KLIM!AB22</f>
        <v>0.17591405262705631</v>
      </c>
      <c r="AC131">
        <f>KLIM!AC22</f>
        <v>9800000</v>
      </c>
      <c r="AD131">
        <f>KLIM!AD22</f>
        <v>1</v>
      </c>
      <c r="AE131">
        <f>KLIM!AE22</f>
        <v>6079025</v>
      </c>
      <c r="AF131">
        <f>KLIM!AF22</f>
        <v>0.37760183299895789</v>
      </c>
      <c r="AG131">
        <f>KLIM!AG22</f>
        <v>0</v>
      </c>
      <c r="AH131">
        <f>KLIM!AH22</f>
        <v>1</v>
      </c>
      <c r="AI131">
        <f>KLIM!AI22</f>
        <v>15166372</v>
      </c>
      <c r="AJ131">
        <f>KLIM!AJ22</f>
        <v>0.88078645635131414</v>
      </c>
      <c r="AK131">
        <f>KLIM!AK22</f>
        <v>0</v>
      </c>
      <c r="AL131">
        <f>KLIM!AL22</f>
        <v>1</v>
      </c>
      <c r="AM131">
        <f>KLIM!AM22</f>
        <v>3593188</v>
      </c>
      <c r="AN131">
        <f>KLIM!AN22</f>
        <v>1</v>
      </c>
      <c r="AO131">
        <f>KLIM!AO22</f>
        <v>0</v>
      </c>
      <c r="AP131">
        <f>KLIM!AP22</f>
        <v>1</v>
      </c>
      <c r="AQ131">
        <f>KLIM!AQ22</f>
        <v>0</v>
      </c>
      <c r="AR131">
        <f>KLIM!AR22</f>
        <v>0</v>
      </c>
      <c r="AS131" t="str">
        <f>KLIM!AS22</f>
        <v>Seoses REARMiga vähendasime eelarvet. Taotluste menetlemine ja toetuste eraldamine 15 miljoni euro osas käib. Võib tekkida vajadus lisarahastuseks (ülebroneering).</v>
      </c>
      <c r="AT131">
        <f>KLIM!AT22</f>
        <v>0</v>
      </c>
    </row>
    <row r="132" spans="1:46" x14ac:dyDescent="0.25">
      <c r="A132" t="str">
        <f>KLIM!A23</f>
        <v>KIK</v>
      </c>
      <c r="B132" t="str">
        <f>KLIM!B23</f>
        <v>KLIM</v>
      </c>
      <c r="C132" t="str">
        <f>KLIM!C23</f>
        <v>Keskkond</v>
      </c>
      <c r="D132" t="str">
        <f>KLIM!D23</f>
        <v>CF</v>
      </c>
      <c r="E132" t="str">
        <f>KLIM!E23</f>
        <v>Rohelisem Eesti</v>
      </c>
      <c r="F132" t="str">
        <f>KLIM!F23</f>
        <v>2021-2027.2.4</v>
      </c>
      <c r="G132" t="str">
        <f>KLIM!G23</f>
        <v>(EK nr 2.6) Ring- ja ressursitõhusale majandusele ülemineku edendamine</v>
      </c>
      <c r="H132" t="str">
        <f>KLIM!H23</f>
        <v>Ringlussevõtu võimekuse tõstmine ja ohutu materjaliringluse tagamine</v>
      </c>
      <c r="I132" t="str">
        <f>KLIM!I23</f>
        <v>2021-2027.2.4.15</v>
      </c>
      <c r="J132">
        <f>KLIM!J23</f>
        <v>14000000</v>
      </c>
      <c r="K132">
        <f>KLIM!K23</f>
        <v>0</v>
      </c>
      <c r="L132">
        <f>KLIM!L23</f>
        <v>0</v>
      </c>
      <c r="M132">
        <f>KLIM!M23</f>
        <v>0</v>
      </c>
      <c r="N132">
        <f>KLIM!N23</f>
        <v>0</v>
      </c>
      <c r="O132">
        <f>KLIM!O23</f>
        <v>0</v>
      </c>
      <c r="P132">
        <f>KLIM!P23</f>
        <v>5616582</v>
      </c>
      <c r="Q132">
        <f>KLIM!Q23</f>
        <v>0.40118442857142855</v>
      </c>
      <c r="R132">
        <f>KLIM!R23</f>
        <v>0</v>
      </c>
      <c r="S132">
        <f>KLIM!S23</f>
        <v>0</v>
      </c>
      <c r="T132">
        <f>KLIM!T23</f>
        <v>0</v>
      </c>
      <c r="U132">
        <f>KLIM!U23</f>
        <v>3383418</v>
      </c>
      <c r="V132">
        <f>KLIM!V23</f>
        <v>0.6428571428571429</v>
      </c>
      <c r="W132">
        <f>KLIM!W23</f>
        <v>0</v>
      </c>
      <c r="X132">
        <f>KLIM!X23</f>
        <v>0</v>
      </c>
      <c r="Y132">
        <f>KLIM!Y23</f>
        <v>5000000</v>
      </c>
      <c r="Z132">
        <f>KLIM!Z23</f>
        <v>1</v>
      </c>
      <c r="AA132">
        <f>KLIM!AA23</f>
        <v>2600000</v>
      </c>
      <c r="AB132">
        <f>KLIM!AB23</f>
        <v>0.18571428571428572</v>
      </c>
      <c r="AC132">
        <f>KLIM!AC23</f>
        <v>0</v>
      </c>
      <c r="AD132">
        <f>KLIM!AD23</f>
        <v>1</v>
      </c>
      <c r="AE132">
        <f>KLIM!AE23</f>
        <v>6000000</v>
      </c>
      <c r="AF132">
        <f>KLIM!AF23</f>
        <v>0.61428571428571432</v>
      </c>
      <c r="AG132">
        <f>KLIM!AG23</f>
        <v>0</v>
      </c>
      <c r="AH132">
        <f>KLIM!AH23</f>
        <v>1</v>
      </c>
      <c r="AI132">
        <f>KLIM!AI23</f>
        <v>4000000</v>
      </c>
      <c r="AJ132">
        <f>KLIM!AJ23</f>
        <v>0.9</v>
      </c>
      <c r="AK132">
        <f>KLIM!AK23</f>
        <v>0</v>
      </c>
      <c r="AL132">
        <f>KLIM!AL23</f>
        <v>1</v>
      </c>
      <c r="AM132">
        <f>KLIM!AM23</f>
        <v>1400000</v>
      </c>
      <c r="AN132">
        <f>KLIM!AN23</f>
        <v>1</v>
      </c>
      <c r="AO132">
        <f>KLIM!AO23</f>
        <v>0</v>
      </c>
      <c r="AP132">
        <f>KLIM!AP23</f>
        <v>1</v>
      </c>
      <c r="AQ132">
        <f>KLIM!AQ23</f>
        <v>0</v>
      </c>
      <c r="AR132">
        <f>KLIM!AR23</f>
        <v>0</v>
      </c>
      <c r="AS132" t="str">
        <f>KLIM!AS23</f>
        <v>Seoses REARMiga vähendasime eelarvet. Taotluste menetlemine ja toetuste eraldamine 14 miljoni euro osas käib. Võib tekkida vajadus lisarahastuseks (ülebroneering).</v>
      </c>
      <c r="AT132">
        <f>KLIM!AT23</f>
        <v>0</v>
      </c>
    </row>
    <row r="133" spans="1:46" x14ac:dyDescent="0.25">
      <c r="A133" t="str">
        <f>KLIM!A24</f>
        <v>RTK</v>
      </c>
      <c r="B133" t="str">
        <f>KLIM!B24</f>
        <v>KLIM</v>
      </c>
      <c r="C133" t="str">
        <f>KLIM!C24</f>
        <v>Transport</v>
      </c>
      <c r="D133" t="str">
        <f>KLIM!D24</f>
        <v>ERDF</v>
      </c>
      <c r="E133" t="str">
        <f>KLIM!E24</f>
        <v>Rohelisem Eesti</v>
      </c>
      <c r="F133" t="str">
        <f>KLIM!F24</f>
        <v>2021-2027.2.5</v>
      </c>
      <c r="G133" t="str">
        <f>KLIM!G24</f>
        <v>(EK nr 2.8) Säästva mitmeliigilise linna liikumiskeskkonna edendamine</v>
      </c>
      <c r="H133" t="str">
        <f>KLIM!H24</f>
        <v>Jalgrattateede põhivõrkude ehitamine ja jalgratta parkimisvõimaluste parandamine</v>
      </c>
      <c r="I133" t="str">
        <f>KLIM!I24</f>
        <v>2021-2027.2.5.11</v>
      </c>
      <c r="J133">
        <f>KLIM!J24</f>
        <v>40000000</v>
      </c>
      <c r="K133">
        <f>KLIM!K24</f>
        <v>19841678</v>
      </c>
      <c r="L133">
        <f>KLIM!L24</f>
        <v>0.49604195000000001</v>
      </c>
      <c r="M133">
        <f>KLIM!M24</f>
        <v>9971420</v>
      </c>
      <c r="N133">
        <f>KLIM!N24</f>
        <v>0.24928549999999999</v>
      </c>
      <c r="O133">
        <f>KLIM!O24</f>
        <v>270766</v>
      </c>
      <c r="P133">
        <f>KLIM!P24</f>
        <v>0</v>
      </c>
      <c r="Q133">
        <f>KLIM!Q24</f>
        <v>0.49604195000000001</v>
      </c>
      <c r="R133">
        <f>KLIM!R24</f>
        <v>3748592</v>
      </c>
      <c r="S133">
        <f>KLIM!S24</f>
        <v>3100721.42</v>
      </c>
      <c r="T133">
        <f>KLIM!T24</f>
        <v>0.32680353550000002</v>
      </c>
      <c r="U133">
        <f>KLIM!U24</f>
        <v>4000000</v>
      </c>
      <c r="V133">
        <f>KLIM!V24</f>
        <v>0.59604195000000004</v>
      </c>
      <c r="W133">
        <f>KLIM!W24</f>
        <v>830000</v>
      </c>
      <c r="X133">
        <f>KLIM!X24</f>
        <v>0.34755353550000001</v>
      </c>
      <c r="Y133">
        <f>KLIM!Y24</f>
        <v>6000000</v>
      </c>
      <c r="Z133">
        <f>KLIM!Z24</f>
        <v>0.74604194999999995</v>
      </c>
      <c r="AA133">
        <f>KLIM!AA24</f>
        <v>7000000</v>
      </c>
      <c r="AB133">
        <f>KLIM!AB24</f>
        <v>0.52255353550000005</v>
      </c>
      <c r="AC133">
        <f>KLIM!AC24</f>
        <v>10158322</v>
      </c>
      <c r="AD133">
        <f>KLIM!AD24</f>
        <v>1</v>
      </c>
      <c r="AE133">
        <f>KLIM!AE24</f>
        <v>8000000</v>
      </c>
      <c r="AF133">
        <f>KLIM!AF24</f>
        <v>0.72255353550000001</v>
      </c>
      <c r="AG133">
        <f>KLIM!AG24</f>
        <v>0</v>
      </c>
      <c r="AH133">
        <f>KLIM!AH24</f>
        <v>1</v>
      </c>
      <c r="AI133">
        <f>KLIM!AI24</f>
        <v>8000000</v>
      </c>
      <c r="AJ133">
        <f>KLIM!AJ24</f>
        <v>0.92255353550000008</v>
      </c>
      <c r="AK133">
        <f>KLIM!AK24</f>
        <v>0</v>
      </c>
      <c r="AL133">
        <f>KLIM!AL24</f>
        <v>1</v>
      </c>
      <c r="AM133">
        <f>KLIM!AM24</f>
        <v>3097859</v>
      </c>
      <c r="AN133">
        <f>KLIM!AN24</f>
        <v>1.0000000105</v>
      </c>
      <c r="AO133">
        <f>KLIM!AO24</f>
        <v>0</v>
      </c>
      <c r="AP133">
        <f>KLIM!AP24</f>
        <v>1.0000000105</v>
      </c>
      <c r="AQ133">
        <f>KLIM!AQ24</f>
        <v>0</v>
      </c>
      <c r="AR133">
        <f>KLIM!AR24</f>
        <v>-0.42000000178813934</v>
      </c>
      <c r="AS133">
        <f>KLIM!AS24</f>
        <v>0</v>
      </c>
      <c r="AT133">
        <f>KLIM!AT24</f>
        <v>0</v>
      </c>
    </row>
    <row r="134" spans="1:46" x14ac:dyDescent="0.25">
      <c r="A134" t="str">
        <f>KLIM!A25</f>
        <v>RTK</v>
      </c>
      <c r="B134" t="str">
        <f>KLIM!B25</f>
        <v>KLIM</v>
      </c>
      <c r="C134" t="str">
        <f>KLIM!C25</f>
        <v>Transport</v>
      </c>
      <c r="D134" t="str">
        <f>KLIM!D25</f>
        <v>ERDF</v>
      </c>
      <c r="E134" t="str">
        <f>KLIM!E25</f>
        <v>Rohelisem Eesti</v>
      </c>
      <c r="F134" t="str">
        <f>KLIM!F25</f>
        <v>2021-2027.2.5</v>
      </c>
      <c r="G134" t="str">
        <f>KLIM!G25</f>
        <v>(EK nr 2.8) Säästva mitmeliigilise linna liikumiskeskkonna edendamine</v>
      </c>
      <c r="H134" t="str">
        <f>KLIM!H25</f>
        <v>Mitmeliigiliste ühistranspordisõlmede arendamine, sh Pargi&amp;Reisi parklate rajamine, reaalajatabloode paigaldus jne</v>
      </c>
      <c r="I134" t="str">
        <f>KLIM!I25</f>
        <v>2021-2027.2.5.12</v>
      </c>
      <c r="J134">
        <f>KLIM!J25</f>
        <v>12197749</v>
      </c>
      <c r="K134">
        <f>KLIM!K25</f>
        <v>0</v>
      </c>
      <c r="L134">
        <f>KLIM!L25</f>
        <v>0</v>
      </c>
      <c r="M134">
        <f>KLIM!M25</f>
        <v>0</v>
      </c>
      <c r="N134">
        <f>KLIM!N25</f>
        <v>0</v>
      </c>
      <c r="O134">
        <f>KLIM!O25</f>
        <v>0</v>
      </c>
      <c r="P134">
        <f>KLIM!P25</f>
        <v>0</v>
      </c>
      <c r="Q134">
        <f>KLIM!Q25</f>
        <v>0</v>
      </c>
      <c r="R134">
        <f>KLIM!R25</f>
        <v>0</v>
      </c>
      <c r="S134">
        <f>KLIM!S25</f>
        <v>0</v>
      </c>
      <c r="T134">
        <f>KLIM!T25</f>
        <v>0</v>
      </c>
      <c r="U134">
        <f>KLIM!U25</f>
        <v>5000000</v>
      </c>
      <c r="V134">
        <f>KLIM!V25</f>
        <v>0.40991169764191737</v>
      </c>
      <c r="W134">
        <f>KLIM!W25</f>
        <v>2000000</v>
      </c>
      <c r="X134">
        <f>KLIM!X25</f>
        <v>0.16396467905676695</v>
      </c>
      <c r="Y134">
        <f>KLIM!Y25</f>
        <v>3000000</v>
      </c>
      <c r="Z134">
        <f>KLIM!Z25</f>
        <v>0.65585871622706782</v>
      </c>
      <c r="AA134">
        <f>KLIM!AA25</f>
        <v>4000000</v>
      </c>
      <c r="AB134">
        <f>KLIM!AB25</f>
        <v>0.49189403717030084</v>
      </c>
      <c r="AC134">
        <f>KLIM!AC25</f>
        <v>4000000</v>
      </c>
      <c r="AD134">
        <f>KLIM!AD25</f>
        <v>0.98378807434060167</v>
      </c>
      <c r="AE134">
        <f>KLIM!AE25</f>
        <v>4000000</v>
      </c>
      <c r="AF134">
        <f>KLIM!AF25</f>
        <v>0.81982339528383474</v>
      </c>
      <c r="AG134">
        <f>KLIM!AG25</f>
        <v>197749</v>
      </c>
      <c r="AH134">
        <f>KLIM!AH25</f>
        <v>1</v>
      </c>
      <c r="AI134">
        <f>KLIM!AI25</f>
        <v>2197749</v>
      </c>
      <c r="AJ134">
        <f>KLIM!AJ25</f>
        <v>1</v>
      </c>
      <c r="AK134">
        <f>KLIM!AK25</f>
        <v>0</v>
      </c>
      <c r="AL134">
        <f>KLIM!AL25</f>
        <v>1</v>
      </c>
      <c r="AM134">
        <f>KLIM!AM25</f>
        <v>0</v>
      </c>
      <c r="AN134">
        <f>KLIM!AN25</f>
        <v>1</v>
      </c>
      <c r="AO134">
        <f>KLIM!AO25</f>
        <v>0</v>
      </c>
      <c r="AP134">
        <f>KLIM!AP25</f>
        <v>1</v>
      </c>
      <c r="AQ134">
        <f>KLIM!AQ25</f>
        <v>0</v>
      </c>
      <c r="AR134">
        <f>KLIM!AR25</f>
        <v>0</v>
      </c>
      <c r="AS134">
        <f>KLIM!AS25</f>
        <v>0</v>
      </c>
      <c r="AT134">
        <f>KLIM!AT25</f>
        <v>0</v>
      </c>
    </row>
    <row r="135" spans="1:46" x14ac:dyDescent="0.25">
      <c r="A135" t="str">
        <f>KLIM!A26</f>
        <v>RTK</v>
      </c>
      <c r="B135" t="str">
        <f>KLIM!B26</f>
        <v>KLIM</v>
      </c>
      <c r="C135" t="str">
        <f>KLIM!C26</f>
        <v>Transport</v>
      </c>
      <c r="D135" t="str">
        <f>KLIM!D26</f>
        <v>ERDF</v>
      </c>
      <c r="E135" t="str">
        <f>KLIM!E26</f>
        <v>Rohelisem Eesti</v>
      </c>
      <c r="F135" t="str">
        <f>KLIM!F26</f>
        <v>2021-2027.2.5</v>
      </c>
      <c r="G135" t="str">
        <f>KLIM!G26</f>
        <v>(EK nr 2.8) Säästva mitmeliigilise linna liikumiskeskkonna edendamine</v>
      </c>
      <c r="H135" t="str">
        <f>KLIM!H26</f>
        <v>Trammiliikluse arendamine Tallinnas</v>
      </c>
      <c r="I135" t="str">
        <f>KLIM!I26</f>
        <v>2021-2027.2.5.13</v>
      </c>
      <c r="J135">
        <f>KLIM!J26</f>
        <v>35402251</v>
      </c>
      <c r="K135">
        <f>KLIM!K26</f>
        <v>0</v>
      </c>
      <c r="L135">
        <f>KLIM!L26</f>
        <v>0</v>
      </c>
      <c r="M135">
        <f>KLIM!M26</f>
        <v>0</v>
      </c>
      <c r="N135">
        <f>KLIM!N26</f>
        <v>0</v>
      </c>
      <c r="O135">
        <f>KLIM!O26</f>
        <v>0</v>
      </c>
      <c r="P135">
        <f>KLIM!P26</f>
        <v>0</v>
      </c>
      <c r="Q135">
        <f>KLIM!Q26</f>
        <v>0</v>
      </c>
      <c r="R135">
        <f>KLIM!R26</f>
        <v>0</v>
      </c>
      <c r="S135">
        <f>KLIM!S26</f>
        <v>0</v>
      </c>
      <c r="T135">
        <f>KLIM!T26</f>
        <v>0</v>
      </c>
      <c r="U135">
        <f>KLIM!U26</f>
        <v>0</v>
      </c>
      <c r="V135">
        <f>KLIM!V26</f>
        <v>0</v>
      </c>
      <c r="W135">
        <f>KLIM!W26</f>
        <v>0</v>
      </c>
      <c r="X135">
        <f>KLIM!X26</f>
        <v>0</v>
      </c>
      <c r="Y135">
        <f>KLIM!Y26</f>
        <v>35402251</v>
      </c>
      <c r="Z135">
        <f>KLIM!Z26</f>
        <v>1</v>
      </c>
      <c r="AA135">
        <f>KLIM!AA26</f>
        <v>7000000</v>
      </c>
      <c r="AB135">
        <f>KLIM!AB26</f>
        <v>0.19772753998043796</v>
      </c>
      <c r="AC135">
        <f>KLIM!AC26</f>
        <v>0</v>
      </c>
      <c r="AD135">
        <f>KLIM!AD26</f>
        <v>1</v>
      </c>
      <c r="AE135">
        <f>KLIM!AE26</f>
        <v>14000000</v>
      </c>
      <c r="AF135">
        <f>KLIM!AF26</f>
        <v>0.59318261994131394</v>
      </c>
      <c r="AG135">
        <f>KLIM!AG26</f>
        <v>0</v>
      </c>
      <c r="AH135">
        <f>KLIM!AH26</f>
        <v>1</v>
      </c>
      <c r="AI135">
        <f>KLIM!AI26</f>
        <v>10000000</v>
      </c>
      <c r="AJ135">
        <f>KLIM!AJ26</f>
        <v>0.71753208574223148</v>
      </c>
      <c r="AK135">
        <f>KLIM!AK26</f>
        <v>0</v>
      </c>
      <c r="AL135">
        <f>KLIM!AL26</f>
        <v>1</v>
      </c>
      <c r="AM135">
        <f>KLIM!AM26</f>
        <v>4402251</v>
      </c>
      <c r="AN135" t="str">
        <f>KLIM!AN26</f>
        <v/>
      </c>
      <c r="AO135">
        <f>KLIM!AO26</f>
        <v>0</v>
      </c>
      <c r="AP135" t="str">
        <f>KLIM!AP26</f>
        <v/>
      </c>
      <c r="AQ135">
        <f>KLIM!AQ26</f>
        <v>0</v>
      </c>
      <c r="AR135" t="e">
        <f>KLIM!AR26</f>
        <v>#REF!</v>
      </c>
      <c r="AS135" t="str">
        <f>KLIM!AS26</f>
        <v>Valemisse tekkis viga kopeerimiset käigus kuidagi veersu AJ. Puudub õigus valemi lahtrit korrigeerida.</v>
      </c>
      <c r="AT135">
        <f>KLIM!AT26</f>
        <v>0</v>
      </c>
    </row>
    <row r="136" spans="1:46" x14ac:dyDescent="0.25">
      <c r="A136" t="str">
        <f>KLIM!A27</f>
        <v>RTK</v>
      </c>
      <c r="B136" t="str">
        <f>KLIM!B27</f>
        <v>KLIM</v>
      </c>
      <c r="C136" t="str">
        <f>KLIM!C27</f>
        <v>Transport</v>
      </c>
      <c r="D136" t="str">
        <f>KLIM!D27</f>
        <v>CF</v>
      </c>
      <c r="E136" t="str">
        <f>KLIM!E27</f>
        <v>Ühendatum Eesti</v>
      </c>
      <c r="F136" t="str">
        <f>KLIM!F27</f>
        <v>2021-2027.3.1</v>
      </c>
      <c r="G136" t="str">
        <f>KLIM!G27</f>
        <v>(EK nr 3.1) Üleeuroopalise transpordivõrgu (TEN-T) arendamine</v>
      </c>
      <c r="H136" t="str">
        <f>KLIM!H27</f>
        <v>Transpordi konkurentsivõime (Maanteetranspordi taristu)</v>
      </c>
      <c r="I136" t="str">
        <f>KLIM!I27</f>
        <v>2021-2027.3.1.1</v>
      </c>
      <c r="J136">
        <f>KLIM!J27</f>
        <v>159100000</v>
      </c>
      <c r="K136">
        <f>KLIM!K27</f>
        <v>152492060</v>
      </c>
      <c r="L136">
        <f>KLIM!L27</f>
        <v>0.95846675047140162</v>
      </c>
      <c r="M136">
        <f>KLIM!M27</f>
        <v>55501159</v>
      </c>
      <c r="N136">
        <f>KLIM!N27</f>
        <v>0.34884449402891266</v>
      </c>
      <c r="O136">
        <f>KLIM!O27</f>
        <v>495617</v>
      </c>
      <c r="P136">
        <f>KLIM!P27</f>
        <v>0</v>
      </c>
      <c r="Q136">
        <f>KLIM!Q27</f>
        <v>0.95846675047140162</v>
      </c>
      <c r="R136">
        <f>KLIM!R27</f>
        <v>6005531</v>
      </c>
      <c r="S136">
        <f>KLIM!S27</f>
        <v>2965931</v>
      </c>
      <c r="T136">
        <f>KLIM!T27</f>
        <v>0.36748642363293527</v>
      </c>
      <c r="U136">
        <f>KLIM!U27</f>
        <v>6607940</v>
      </c>
      <c r="V136">
        <f>KLIM!V27</f>
        <v>1</v>
      </c>
      <c r="W136">
        <f>KLIM!W27</f>
        <v>5613825</v>
      </c>
      <c r="X136">
        <f>KLIM!X27</f>
        <v>0.40277130735386552</v>
      </c>
      <c r="Y136">
        <f>KLIM!Y27</f>
        <v>0</v>
      </c>
      <c r="Z136">
        <f>KLIM!Z27</f>
        <v>1</v>
      </c>
      <c r="AA136">
        <f>KLIM!AA27</f>
        <v>31811675</v>
      </c>
      <c r="AB136">
        <f>KLIM!AB27</f>
        <v>0.60271898177247019</v>
      </c>
      <c r="AC136">
        <f>KLIM!AC27</f>
        <v>0</v>
      </c>
      <c r="AD136">
        <f>KLIM!AD27</f>
        <v>1</v>
      </c>
      <c r="AE136">
        <f>KLIM!AE27</f>
        <v>35870000</v>
      </c>
      <c r="AF136">
        <f>KLIM!AF27</f>
        <v>0.82817467001885603</v>
      </c>
      <c r="AG136">
        <f>KLIM!AG27</f>
        <v>0</v>
      </c>
      <c r="AH136">
        <f>KLIM!AH27</f>
        <v>1</v>
      </c>
      <c r="AI136">
        <f>KLIM!AI27</f>
        <v>27337410</v>
      </c>
      <c r="AJ136">
        <f>KLIM!AJ27</f>
        <v>1</v>
      </c>
      <c r="AK136">
        <f>KLIM!AK27</f>
        <v>0</v>
      </c>
      <c r="AL136">
        <f>KLIM!AL27</f>
        <v>1</v>
      </c>
      <c r="AM136">
        <f>KLIM!AM27</f>
        <v>0</v>
      </c>
      <c r="AN136">
        <f>KLIM!AN27</f>
        <v>1</v>
      </c>
      <c r="AO136">
        <f>KLIM!AO27</f>
        <v>0</v>
      </c>
      <c r="AP136">
        <f>KLIM!AP27</f>
        <v>1</v>
      </c>
      <c r="AQ136">
        <f>KLIM!AQ27</f>
        <v>0</v>
      </c>
      <c r="AR136">
        <f>KLIM!AR27</f>
        <v>0</v>
      </c>
      <c r="AS136" t="str">
        <f>KLIM!AS27</f>
        <v>REARMi tõstega liigub tulevikus Libatse-Nurme (89,25 mln EL toetust) siit REARMI (hetkel jääb sisse, rakenduskava kinniatamise järgselt saab eraldi tõsta)ja koos sellega ka kõik 2026 a. alates tehtavad maksed, sest teised projektid meetmes saavad 2025 lõpetatud. Lisaks väheneb rea eelarve maht tulevikus ka Harku sõlme ehituseks ettenähtud vahendite suunamise läbi REARMi.</v>
      </c>
      <c r="AT136">
        <f>KLIM!AT27</f>
        <v>0</v>
      </c>
    </row>
    <row r="137" spans="1:46" x14ac:dyDescent="0.25">
      <c r="A137" t="str">
        <f>KLIM!A28</f>
        <v>RTK</v>
      </c>
      <c r="B137" t="str">
        <f>KLIM!B28</f>
        <v>KLIM</v>
      </c>
      <c r="C137" t="str">
        <f>KLIM!C28</f>
        <v>Transport</v>
      </c>
      <c r="D137" t="str">
        <f>KLIM!D28</f>
        <v>CF</v>
      </c>
      <c r="E137" t="str">
        <f>KLIM!E28</f>
        <v>Ühendatum Eesti</v>
      </c>
      <c r="F137" t="str">
        <f>KLIM!F28</f>
        <v>2021-2027.3.1</v>
      </c>
      <c r="G137" t="str">
        <f>KLIM!G28</f>
        <v>(EK nr 3.1) Üleeuroopalise transpordivõrgu (TEN-T) arendamine</v>
      </c>
      <c r="H137" t="str">
        <f>KLIM!H28</f>
        <v>Transpordi konkurentsivõime (Raudteetranspordi taristu)</v>
      </c>
      <c r="I137" t="str">
        <f>KLIM!I28</f>
        <v>2021-2027.3.1.2</v>
      </c>
      <c r="J137">
        <f>KLIM!J28</f>
        <v>342100000</v>
      </c>
      <c r="K137">
        <f>KLIM!K28</f>
        <v>342100000</v>
      </c>
      <c r="L137">
        <f>KLIM!L28</f>
        <v>1</v>
      </c>
      <c r="M137">
        <f>KLIM!M28</f>
        <v>135420483</v>
      </c>
      <c r="N137">
        <f>KLIM!N28</f>
        <v>0.39585057877813506</v>
      </c>
      <c r="O137">
        <f>KLIM!O28</f>
        <v>0</v>
      </c>
      <c r="P137">
        <f>KLIM!P28</f>
        <v>0</v>
      </c>
      <c r="Q137">
        <f>KLIM!Q28</f>
        <v>1</v>
      </c>
      <c r="R137">
        <f>KLIM!R28</f>
        <v>56066919</v>
      </c>
      <c r="S137">
        <f>KLIM!S28</f>
        <v>64971298</v>
      </c>
      <c r="T137">
        <f>KLIM!T28</f>
        <v>0.58576960245542242</v>
      </c>
      <c r="U137">
        <f>KLIM!U28</f>
        <v>0</v>
      </c>
      <c r="V137">
        <f>KLIM!V28</f>
        <v>1</v>
      </c>
      <c r="W137">
        <f>KLIM!W28</f>
        <v>29262429</v>
      </c>
      <c r="X137">
        <f>KLIM!X28</f>
        <v>0.67130724934229757</v>
      </c>
      <c r="Y137">
        <f>KLIM!Y28</f>
        <v>0</v>
      </c>
      <c r="Z137">
        <f>KLIM!Z28</f>
        <v>1</v>
      </c>
      <c r="AA137">
        <f>KLIM!AA28</f>
        <v>46148269</v>
      </c>
      <c r="AB137">
        <f>KLIM!AB28</f>
        <v>0.80620426483484364</v>
      </c>
      <c r="AC137">
        <f>KLIM!AC28</f>
        <v>0</v>
      </c>
      <c r="AD137">
        <f>KLIM!AD28</f>
        <v>1</v>
      </c>
      <c r="AE137">
        <f>KLIM!AE28</f>
        <v>40374028</v>
      </c>
      <c r="AF137">
        <f>KLIM!AF28</f>
        <v>0.92422247003800062</v>
      </c>
      <c r="AG137">
        <f>KLIM!AG28</f>
        <v>0</v>
      </c>
      <c r="AH137">
        <f>KLIM!AH28</f>
        <v>1</v>
      </c>
      <c r="AI137">
        <f>KLIM!AI28</f>
        <v>18326907</v>
      </c>
      <c r="AJ137">
        <f>KLIM!AJ28</f>
        <v>0.97779425314235602</v>
      </c>
      <c r="AK137">
        <f>KLIM!AK28</f>
        <v>0</v>
      </c>
      <c r="AL137">
        <f>KLIM!AL28</f>
        <v>1</v>
      </c>
      <c r="AM137">
        <f>KLIM!AM28</f>
        <v>7596586</v>
      </c>
      <c r="AN137">
        <f>KLIM!AN28</f>
        <v>1</v>
      </c>
      <c r="AO137">
        <f>KLIM!AO28</f>
        <v>0</v>
      </c>
      <c r="AP137">
        <f>KLIM!AP28</f>
        <v>1</v>
      </c>
      <c r="AQ137">
        <f>KLIM!AQ28</f>
        <v>0</v>
      </c>
      <c r="AR137">
        <f>KLIM!AR28</f>
        <v>0</v>
      </c>
      <c r="AS137" t="str">
        <f>KLIM!AS28</f>
        <v>Rapla- Lelle 15,5 miljonit EL toetust liigub RRFi rakenduskava muudatuse käigus (hetkel jääb sisse, rakenduskava kinniatamise järgselt saab eraldi tõsta).</v>
      </c>
      <c r="AT137">
        <f>KLIM!AT28</f>
        <v>0</v>
      </c>
    </row>
    <row r="138" spans="1:46" x14ac:dyDescent="0.25">
      <c r="A138" t="str">
        <f>KLIM!A29</f>
        <v>KIK</v>
      </c>
      <c r="B138" t="str">
        <f>KLIM!B29</f>
        <v>KLIM</v>
      </c>
      <c r="C138" t="str">
        <f>KLIM!C29</f>
        <v>Energeetika</v>
      </c>
      <c r="D138" t="str">
        <f>KLIM!D29</f>
        <v>JTF</v>
      </c>
      <c r="E138" t="str">
        <f>KLIM!E29</f>
        <v>Õiglane üleminek</v>
      </c>
      <c r="F138" t="str">
        <f>KLIM!F29</f>
        <v>2021-2027.6.1</v>
      </c>
      <c r="G138" t="str">
        <f>KLIM!G29</f>
        <v>(EK nr 8.1) Õiglane üleminek</v>
      </c>
      <c r="H138" t="str">
        <f>KLIM!H29</f>
        <v>Kaugkütte lahtisidumine põlevkivist</v>
      </c>
      <c r="I138" t="str">
        <f>KLIM!I29</f>
        <v>2021-2027.6.1.13</v>
      </c>
      <c r="J138">
        <f>KLIM!J29</f>
        <v>0</v>
      </c>
      <c r="K138">
        <f>KLIM!K29</f>
        <v>0</v>
      </c>
      <c r="L138" t="str">
        <f>KLIM!L29</f>
        <v/>
      </c>
      <c r="M138">
        <f>KLIM!M29</f>
        <v>0</v>
      </c>
      <c r="N138" t="str">
        <f>KLIM!N29</f>
        <v/>
      </c>
      <c r="O138">
        <f>KLIM!O29</f>
        <v>0</v>
      </c>
      <c r="P138">
        <f>KLIM!P29</f>
        <v>0</v>
      </c>
      <c r="Q138" t="str">
        <f>KLIM!Q29</f>
        <v/>
      </c>
      <c r="R138">
        <f>KLIM!R29</f>
        <v>0</v>
      </c>
      <c r="S138">
        <f>KLIM!S29</f>
        <v>0</v>
      </c>
      <c r="T138" t="str">
        <f>KLIM!T29</f>
        <v/>
      </c>
      <c r="U138">
        <f>KLIM!U29</f>
        <v>0</v>
      </c>
      <c r="V138" t="str">
        <f>KLIM!V29</f>
        <v/>
      </c>
      <c r="W138">
        <f>KLIM!W29</f>
        <v>0</v>
      </c>
      <c r="X138" t="str">
        <f>KLIM!X29</f>
        <v/>
      </c>
      <c r="Y138">
        <f>KLIM!Y29</f>
        <v>0</v>
      </c>
      <c r="Z138" t="str">
        <f>KLIM!Z29</f>
        <v/>
      </c>
      <c r="AA138">
        <f>KLIM!AA29</f>
        <v>0</v>
      </c>
      <c r="AB138" t="str">
        <f>KLIM!AB29</f>
        <v/>
      </c>
      <c r="AC138">
        <f>KLIM!AC29</f>
        <v>0</v>
      </c>
      <c r="AD138" t="str">
        <f>KLIM!AD29</f>
        <v/>
      </c>
      <c r="AE138">
        <f>KLIM!AE29</f>
        <v>0</v>
      </c>
      <c r="AF138" t="str">
        <f>KLIM!AF29</f>
        <v/>
      </c>
      <c r="AG138">
        <f>KLIM!AG29</f>
        <v>0</v>
      </c>
      <c r="AH138" t="str">
        <f>KLIM!AH29</f>
        <v/>
      </c>
      <c r="AI138">
        <f>KLIM!AI29</f>
        <v>0</v>
      </c>
      <c r="AJ138" t="str">
        <f>KLIM!AJ29</f>
        <v/>
      </c>
      <c r="AK138">
        <f>KLIM!AK29</f>
        <v>0</v>
      </c>
      <c r="AL138" t="str">
        <f>KLIM!AL29</f>
        <v/>
      </c>
      <c r="AM138">
        <f>KLIM!AM29</f>
        <v>0</v>
      </c>
      <c r="AN138" t="str">
        <f>KLIM!AN29</f>
        <v/>
      </c>
      <c r="AO138">
        <f>KLIM!AO29</f>
        <v>0</v>
      </c>
      <c r="AP138" t="str">
        <f>KLIM!AP29</f>
        <v/>
      </c>
      <c r="AQ138">
        <f>KLIM!AQ29</f>
        <v>0</v>
      </c>
      <c r="AR138">
        <f>KLIM!AR29</f>
        <v>0</v>
      </c>
      <c r="AS138">
        <f>KLIM!AS29</f>
        <v>0</v>
      </c>
      <c r="AT138">
        <f>KLIM!AT29</f>
        <v>0</v>
      </c>
    </row>
    <row r="139" spans="1:46" x14ac:dyDescent="0.25">
      <c r="A139" t="str">
        <f>KLIM!A30</f>
        <v>RTK</v>
      </c>
      <c r="B139" t="str">
        <f>KLIM!B30</f>
        <v>KLIM</v>
      </c>
      <c r="C139" t="str">
        <f>KLIM!C30</f>
        <v>Keskkond</v>
      </c>
      <c r="D139" t="str">
        <f>KLIM!D30</f>
        <v>JTF</v>
      </c>
      <c r="E139" t="str">
        <f>KLIM!E30</f>
        <v>Õiglane üleminek</v>
      </c>
      <c r="F139" t="str">
        <f>KLIM!F30</f>
        <v>2021-2027.6.1</v>
      </c>
      <c r="G139" t="str">
        <f>KLIM!G30</f>
        <v>(EK nr 8.1) Õiglane üleminek</v>
      </c>
      <c r="H139" t="str">
        <f>KLIM!H30</f>
        <v>Merekeskkonna ja vee kaitse ning kasutus</v>
      </c>
      <c r="I139" t="str">
        <f>KLIM!I30</f>
        <v>2021-2027.6.1.14</v>
      </c>
      <c r="J139">
        <f>KLIM!J30</f>
        <v>2710000</v>
      </c>
      <c r="K139">
        <f>KLIM!K30</f>
        <v>2710000</v>
      </c>
      <c r="L139">
        <f>KLIM!L30</f>
        <v>1</v>
      </c>
      <c r="M139">
        <f>KLIM!M30</f>
        <v>114428</v>
      </c>
      <c r="N139">
        <f>KLIM!N30</f>
        <v>4.2224354243542435E-2</v>
      </c>
      <c r="O139">
        <f>KLIM!O30</f>
        <v>0</v>
      </c>
      <c r="P139">
        <f>KLIM!P30</f>
        <v>0</v>
      </c>
      <c r="Q139">
        <f>KLIM!Q30</f>
        <v>1</v>
      </c>
      <c r="R139">
        <f>KLIM!R30</f>
        <v>994000</v>
      </c>
      <c r="S139">
        <f>KLIM!S30</f>
        <v>1661721</v>
      </c>
      <c r="T139">
        <f>KLIM!T30</f>
        <v>0.6554055350553506</v>
      </c>
      <c r="U139">
        <f>KLIM!U30</f>
        <v>0</v>
      </c>
      <c r="V139">
        <f>KLIM!V30</f>
        <v>1</v>
      </c>
      <c r="W139">
        <f>KLIM!W30</f>
        <v>373540</v>
      </c>
      <c r="X139">
        <f>KLIM!X30</f>
        <v>0.79324317343173434</v>
      </c>
      <c r="Y139">
        <f>KLIM!Y30</f>
        <v>0</v>
      </c>
      <c r="Z139">
        <f>KLIM!Z30</f>
        <v>1</v>
      </c>
      <c r="AA139">
        <f>KLIM!AA30</f>
        <v>560310.6</v>
      </c>
      <c r="AB139">
        <f>KLIM!AB30</f>
        <v>0.99999985239852407</v>
      </c>
      <c r="AC139">
        <f>KLIM!AC30</f>
        <v>0</v>
      </c>
      <c r="AD139">
        <f>KLIM!AD30</f>
        <v>1</v>
      </c>
      <c r="AE139">
        <f>KLIM!AE30</f>
        <v>0</v>
      </c>
      <c r="AF139">
        <f>KLIM!AF30</f>
        <v>0.99999985239852407</v>
      </c>
      <c r="AG139">
        <f>KLIM!AG30</f>
        <v>0</v>
      </c>
      <c r="AH139">
        <f>KLIM!AH30</f>
        <v>1</v>
      </c>
      <c r="AI139">
        <f>KLIM!AI30</f>
        <v>0</v>
      </c>
      <c r="AJ139">
        <f>KLIM!AJ30</f>
        <v>0.99999985239852407</v>
      </c>
      <c r="AK139">
        <f>KLIM!AK30</f>
        <v>0</v>
      </c>
      <c r="AL139">
        <f>KLIM!AL30</f>
        <v>1</v>
      </c>
      <c r="AM139">
        <f>KLIM!AM30</f>
        <v>0</v>
      </c>
      <c r="AN139">
        <f>KLIM!AN30</f>
        <v>0.99999985239852407</v>
      </c>
      <c r="AO139">
        <f>KLIM!AO30</f>
        <v>0</v>
      </c>
      <c r="AP139">
        <f>KLIM!AP30</f>
        <v>0.99999985239852407</v>
      </c>
      <c r="AQ139">
        <f>KLIM!AQ30</f>
        <v>0</v>
      </c>
      <c r="AR139">
        <f>KLIM!AR30</f>
        <v>0.40000000002328306</v>
      </c>
      <c r="AS139">
        <f>KLIM!AS30</f>
        <v>0</v>
      </c>
      <c r="AT139">
        <f>KLIM!AT30</f>
        <v>0</v>
      </c>
    </row>
    <row r="140" spans="1:46" x14ac:dyDescent="0.25">
      <c r="A140" t="str">
        <f>KLIM!A31</f>
        <v>RTK</v>
      </c>
      <c r="B140" t="str">
        <f>KLIM!B31</f>
        <v>KLIM</v>
      </c>
      <c r="C140" t="str">
        <f>KLIM!C31</f>
        <v>Keskkond</v>
      </c>
      <c r="D140" t="str">
        <f>KLIM!D31</f>
        <v>JTF</v>
      </c>
      <c r="E140" t="str">
        <f>KLIM!E31</f>
        <v>Õiglane üleminek</v>
      </c>
      <c r="F140" t="str">
        <f>KLIM!F31</f>
        <v>2021-2027.6.1</v>
      </c>
      <c r="G140" t="str">
        <f>KLIM!G31</f>
        <v>(EK nr 8.1) Õiglane üleminek</v>
      </c>
      <c r="H140" t="str">
        <f>KLIM!H31</f>
        <v>Eluslooduse kaitse ja kasutus</v>
      </c>
      <c r="I140" t="str">
        <f>KLIM!I31</f>
        <v>2021-2027.6.1.15</v>
      </c>
      <c r="J140">
        <f>KLIM!J31</f>
        <v>1410000</v>
      </c>
      <c r="K140">
        <f>KLIM!K31</f>
        <v>1410000</v>
      </c>
      <c r="L140">
        <f>KLIM!L31</f>
        <v>1</v>
      </c>
      <c r="M140">
        <f>KLIM!M31</f>
        <v>38100</v>
      </c>
      <c r="N140">
        <f>KLIM!N31</f>
        <v>2.702127659574468E-2</v>
      </c>
      <c r="O140">
        <f>KLIM!O31</f>
        <v>0</v>
      </c>
      <c r="P140">
        <f>KLIM!P31</f>
        <v>0</v>
      </c>
      <c r="Q140">
        <f>KLIM!Q31</f>
        <v>1</v>
      </c>
      <c r="R140">
        <f>KLIM!R31</f>
        <v>41300</v>
      </c>
      <c r="S140">
        <f>KLIM!S31</f>
        <v>83450</v>
      </c>
      <c r="T140">
        <f>KLIM!T31</f>
        <v>8.6205673758865245E-2</v>
      </c>
      <c r="U140">
        <f>KLIM!U31</f>
        <v>0</v>
      </c>
      <c r="V140">
        <f>KLIM!V31</f>
        <v>1</v>
      </c>
      <c r="W140">
        <f>KLIM!W31</f>
        <v>168000</v>
      </c>
      <c r="X140">
        <f>KLIM!X31</f>
        <v>0.205354609929078</v>
      </c>
      <c r="Y140">
        <f>KLIM!Y31</f>
        <v>0</v>
      </c>
      <c r="Z140">
        <f>KLIM!Z31</f>
        <v>1</v>
      </c>
      <c r="AA140">
        <f>KLIM!AA31</f>
        <v>252000</v>
      </c>
      <c r="AB140">
        <f>KLIM!AB31</f>
        <v>0.38407801418439719</v>
      </c>
      <c r="AC140">
        <f>KLIM!AC31</f>
        <v>0</v>
      </c>
      <c r="AD140">
        <f>KLIM!AD31</f>
        <v>1</v>
      </c>
      <c r="AE140">
        <f>KLIM!AE31</f>
        <v>770000</v>
      </c>
      <c r="AF140">
        <f>KLIM!AF31</f>
        <v>0.93017730496453899</v>
      </c>
      <c r="AG140">
        <f>KLIM!AG31</f>
        <v>0</v>
      </c>
      <c r="AH140">
        <f>KLIM!AH31</f>
        <v>1</v>
      </c>
      <c r="AI140">
        <f>KLIM!AI31</f>
        <v>49560</v>
      </c>
      <c r="AJ140">
        <f>KLIM!AJ31</f>
        <v>0.96532624113475174</v>
      </c>
      <c r="AK140">
        <f>KLIM!AK31</f>
        <v>0</v>
      </c>
      <c r="AL140">
        <f>KLIM!AL31</f>
        <v>1</v>
      </c>
      <c r="AM140">
        <f>KLIM!AM31</f>
        <v>48890</v>
      </c>
      <c r="AN140">
        <f>KLIM!AN31</f>
        <v>1</v>
      </c>
      <c r="AO140">
        <f>KLIM!AO31</f>
        <v>0</v>
      </c>
      <c r="AP140">
        <f>KLIM!AP31</f>
        <v>1</v>
      </c>
      <c r="AQ140">
        <f>KLIM!AQ31</f>
        <v>0</v>
      </c>
      <c r="AR140">
        <f>KLIM!AR31</f>
        <v>0</v>
      </c>
      <c r="AS140">
        <f>KLIM!AS31</f>
        <v>0</v>
      </c>
      <c r="AT140">
        <f>KLIM!AT31</f>
        <v>0</v>
      </c>
    </row>
    <row r="141" spans="1:46" x14ac:dyDescent="0.25">
      <c r="A141" t="str">
        <f>KLIM!A32</f>
        <v>EIS</v>
      </c>
      <c r="B141" t="str">
        <f>KLIM!B32</f>
        <v>KLIM</v>
      </c>
      <c r="C141" t="str">
        <f>KLIM!C32</f>
        <v>Teadus- ja arendustegevus ning ettevõtlus</v>
      </c>
      <c r="D141" t="str">
        <f>KLIM!D32</f>
        <v>JTF</v>
      </c>
      <c r="E141" t="str">
        <f>KLIM!E32</f>
        <v>Õiglane üleminek</v>
      </c>
      <c r="F141" t="str">
        <f>KLIM!F32</f>
        <v>2021-2027.6.1</v>
      </c>
      <c r="G141" t="str">
        <f>KLIM!G32</f>
        <v>(EK nr 8.1) Õiglane üleminek</v>
      </c>
      <c r="H141" t="str">
        <f>KLIM!H32</f>
        <v>Korterelamute energiatõhususe toetamine</v>
      </c>
      <c r="I141" t="str">
        <f>KLIM!I32</f>
        <v>2021-2027.6.1.16</v>
      </c>
      <c r="J141">
        <f>KLIM!J32</f>
        <v>15000000</v>
      </c>
      <c r="K141">
        <f>KLIM!K32</f>
        <v>14267712</v>
      </c>
      <c r="L141">
        <f>KLIM!L32</f>
        <v>0.95118080000000005</v>
      </c>
      <c r="M141">
        <f>KLIM!M32</f>
        <v>0</v>
      </c>
      <c r="N141">
        <f>KLIM!N32</f>
        <v>0</v>
      </c>
      <c r="O141">
        <f>KLIM!O32</f>
        <v>0</v>
      </c>
      <c r="P141">
        <f>KLIM!P32</f>
        <v>0</v>
      </c>
      <c r="Q141">
        <f>KLIM!Q32</f>
        <v>0.95118080000000005</v>
      </c>
      <c r="R141">
        <f>KLIM!R32</f>
        <v>0</v>
      </c>
      <c r="S141">
        <f>KLIM!S32</f>
        <v>10000000</v>
      </c>
      <c r="T141">
        <f>KLIM!T32</f>
        <v>0.66666666666666663</v>
      </c>
      <c r="U141">
        <f>KLIM!U32</f>
        <v>0</v>
      </c>
      <c r="V141">
        <f>KLIM!V32</f>
        <v>0.95118080000000005</v>
      </c>
      <c r="W141">
        <f>KLIM!W32</f>
        <v>1500000</v>
      </c>
      <c r="X141">
        <f>KLIM!X32</f>
        <v>0.76666666666666672</v>
      </c>
      <c r="Y141">
        <f>KLIM!Y32</f>
        <v>0</v>
      </c>
      <c r="Z141">
        <f>KLIM!Z32</f>
        <v>0.95118080000000005</v>
      </c>
      <c r="AA141">
        <f>KLIM!AA32</f>
        <v>1500000</v>
      </c>
      <c r="AB141">
        <f>KLIM!AB32</f>
        <v>0.8666666666666667</v>
      </c>
      <c r="AC141">
        <f>KLIM!AC32</f>
        <v>732288</v>
      </c>
      <c r="AD141">
        <f>KLIM!AD32</f>
        <v>1</v>
      </c>
      <c r="AE141">
        <f>KLIM!AE32</f>
        <v>2000000</v>
      </c>
      <c r="AF141">
        <f>KLIM!AF32</f>
        <v>1</v>
      </c>
      <c r="AG141">
        <f>KLIM!AG32</f>
        <v>0</v>
      </c>
      <c r="AH141">
        <f>KLIM!AH32</f>
        <v>1</v>
      </c>
      <c r="AI141">
        <f>KLIM!AI32</f>
        <v>0</v>
      </c>
      <c r="AJ141">
        <f>KLIM!AJ32</f>
        <v>1</v>
      </c>
      <c r="AK141">
        <f>KLIM!AK32</f>
        <v>0</v>
      </c>
      <c r="AL141">
        <f>KLIM!AL32</f>
        <v>1</v>
      </c>
      <c r="AM141">
        <f>KLIM!AM32</f>
        <v>0</v>
      </c>
      <c r="AN141">
        <f>KLIM!AN32</f>
        <v>1</v>
      </c>
      <c r="AO141">
        <f>KLIM!AO32</f>
        <v>0</v>
      </c>
      <c r="AP141">
        <f>KLIM!AP32</f>
        <v>1</v>
      </c>
      <c r="AQ141">
        <f>KLIM!AQ32</f>
        <v>0</v>
      </c>
      <c r="AR141">
        <f>KLIM!AR32</f>
        <v>0</v>
      </c>
      <c r="AS141">
        <f>KLIM!AS32</f>
        <v>0</v>
      </c>
      <c r="AT141">
        <f>KLIM!AT32</f>
        <v>0</v>
      </c>
    </row>
    <row r="142" spans="1:46" x14ac:dyDescent="0.25">
      <c r="A142" t="str">
        <f>KLIM!A33</f>
        <v>RTK</v>
      </c>
      <c r="B142" t="str">
        <f>KLIM!B33</f>
        <v>KLIM</v>
      </c>
      <c r="C142" t="str">
        <f>KLIM!C33</f>
        <v>Keskkond</v>
      </c>
      <c r="D142" t="str">
        <f>KLIM!D33</f>
        <v>JTF</v>
      </c>
      <c r="E142" t="str">
        <f>KLIM!E33</f>
        <v>Õiglane üleminek</v>
      </c>
      <c r="F142" t="str">
        <f>KLIM!F33</f>
        <v>2021-2027.6.1</v>
      </c>
      <c r="G142" t="str">
        <f>KLIM!G33</f>
        <v>(EK nr 8.1) Õiglane üleminek</v>
      </c>
      <c r="H142" t="str">
        <f>KLIM!H33</f>
        <v>Ringmajanduse korraldamine</v>
      </c>
      <c r="I142" t="str">
        <f>KLIM!I33</f>
        <v>2021-2027.6.1.8</v>
      </c>
      <c r="J142">
        <f>KLIM!J33</f>
        <v>5584455.8200000003</v>
      </c>
      <c r="K142">
        <f>KLIM!K33</f>
        <v>903020</v>
      </c>
      <c r="L142">
        <f>KLIM!L33</f>
        <v>0.16170241633319968</v>
      </c>
      <c r="M142">
        <f>KLIM!M33</f>
        <v>48376</v>
      </c>
      <c r="N142">
        <f>KLIM!N33</f>
        <v>8.6626166558158926E-3</v>
      </c>
      <c r="O142">
        <f>KLIM!O33</f>
        <v>0</v>
      </c>
      <c r="P142">
        <f>KLIM!P33</f>
        <v>0</v>
      </c>
      <c r="Q142">
        <f>KLIM!Q33</f>
        <v>0.16170241633319968</v>
      </c>
      <c r="R142">
        <f>KLIM!R33</f>
        <v>393079</v>
      </c>
      <c r="S142">
        <f>KLIM!S33</f>
        <v>428577</v>
      </c>
      <c r="T142">
        <f>KLIM!T33</f>
        <v>8.540724743346613E-2</v>
      </c>
      <c r="U142">
        <f>KLIM!U33</f>
        <v>0</v>
      </c>
      <c r="V142">
        <f>KLIM!V33</f>
        <v>0.16170241633319968</v>
      </c>
      <c r="W142">
        <f>KLIM!W33</f>
        <v>275407</v>
      </c>
      <c r="X142">
        <f>KLIM!X33</f>
        <v>0.13472395954956271</v>
      </c>
      <c r="Y142">
        <f>KLIM!Y33</f>
        <v>4681436</v>
      </c>
      <c r="Z142">
        <f>KLIM!Z33</f>
        <v>1.0000000322323259</v>
      </c>
      <c r="AA142">
        <f>KLIM!AA33</f>
        <v>413111</v>
      </c>
      <c r="AB142">
        <f>KLIM!AB33</f>
        <v>0.20869911725794618</v>
      </c>
      <c r="AC142">
        <f>KLIM!AC33</f>
        <v>0</v>
      </c>
      <c r="AD142">
        <f>KLIM!AD33</f>
        <v>1.0000000322323259</v>
      </c>
      <c r="AE142">
        <f>KLIM!AE33</f>
        <v>1544800</v>
      </c>
      <c r="AF142">
        <f>KLIM!AF33</f>
        <v>0.485324100925558</v>
      </c>
      <c r="AG142">
        <f>KLIM!AG33</f>
        <v>0</v>
      </c>
      <c r="AH142">
        <f>KLIM!AH33</f>
        <v>1.0000000322323259</v>
      </c>
      <c r="AI142">
        <f>KLIM!AI33</f>
        <v>1544800</v>
      </c>
      <c r="AJ142">
        <f>KLIM!AJ33</f>
        <v>0.7619490845931699</v>
      </c>
      <c r="AK142">
        <f>KLIM!AK33</f>
        <v>0</v>
      </c>
      <c r="AL142">
        <f>KLIM!AL33</f>
        <v>1.0000000322323259</v>
      </c>
      <c r="AM142">
        <f>KLIM!AM33</f>
        <v>1329385</v>
      </c>
      <c r="AN142">
        <f>KLIM!AN33</f>
        <v>1.0000000322323259</v>
      </c>
      <c r="AO142">
        <f>KLIM!AO33</f>
        <v>0</v>
      </c>
      <c r="AP142">
        <f>KLIM!AP33</f>
        <v>1.0000000322323259</v>
      </c>
      <c r="AQ142">
        <f>KLIM!AQ33</f>
        <v>-0.17999999970197678</v>
      </c>
      <c r="AR142">
        <f>KLIM!AR33</f>
        <v>-0.17999999970197678</v>
      </c>
      <c r="AS142">
        <f>KLIM!AS33</f>
        <v>0</v>
      </c>
      <c r="AT142">
        <f>KLIM!AT33</f>
        <v>0</v>
      </c>
    </row>
    <row r="143" spans="1:46" x14ac:dyDescent="0.25">
      <c r="A143" t="str">
        <f>KLIM!A34</f>
        <v>RTK</v>
      </c>
      <c r="B143" t="str">
        <f>KLIM!B34</f>
        <v>KLIM</v>
      </c>
      <c r="C143">
        <f>KLIM!C34</f>
        <v>0</v>
      </c>
      <c r="D143" t="str">
        <f>KLIM!D34</f>
        <v>ERDF</v>
      </c>
      <c r="E143" t="str">
        <f>KLIM!E34</f>
        <v>Ühendatum Eesti</v>
      </c>
      <c r="F143" t="str">
        <f>KLIM!F34</f>
        <v>2021-2027.3.3</v>
      </c>
      <c r="G143" t="str">
        <f>KLIM!G34</f>
        <v>(EK nr 3.3)</v>
      </c>
      <c r="H143" t="str">
        <f>KLIM!H34</f>
        <v>Sõjaväelise liikuvuse investeeringud EL-i üleste prioriteetsete sõjaväelise liikuvuse koridoridel (Tallinn-Pärnu-Ikla (Via Baltica) ja Tallinn-Tartu maanteel ning Rail Balticul).</v>
      </c>
      <c r="I143">
        <f>KLIM!I34</f>
        <v>0</v>
      </c>
      <c r="J143">
        <f>KLIM!J34</f>
        <v>85779273</v>
      </c>
      <c r="K143">
        <f>KLIM!K34</f>
        <v>0</v>
      </c>
      <c r="L143">
        <f>KLIM!L34</f>
        <v>0</v>
      </c>
      <c r="M143">
        <f>KLIM!M34</f>
        <v>0</v>
      </c>
      <c r="N143">
        <f>KLIM!N34</f>
        <v>0</v>
      </c>
      <c r="O143">
        <f>KLIM!O34</f>
        <v>0</v>
      </c>
      <c r="P143">
        <f>KLIM!P34</f>
        <v>0</v>
      </c>
      <c r="Q143">
        <f>KLIM!Q34</f>
        <v>0</v>
      </c>
      <c r="R143">
        <f>KLIM!R34</f>
        <v>0</v>
      </c>
      <c r="S143">
        <f>KLIM!S34</f>
        <v>0</v>
      </c>
      <c r="T143">
        <f>KLIM!T34</f>
        <v>0</v>
      </c>
      <c r="U143">
        <f>KLIM!U34</f>
        <v>37580000</v>
      </c>
      <c r="V143">
        <f>KLIM!V34</f>
        <v>0.43810117159654638</v>
      </c>
      <c r="W143">
        <f>KLIM!W34</f>
        <v>0</v>
      </c>
      <c r="X143">
        <f>KLIM!X34</f>
        <v>0</v>
      </c>
      <c r="Y143">
        <f>KLIM!Y34</f>
        <v>45480000</v>
      </c>
      <c r="Z143">
        <f>KLIM!Z34</f>
        <v>0.96829918341695431</v>
      </c>
      <c r="AA143">
        <f>KLIM!AA34</f>
        <v>21060000</v>
      </c>
      <c r="AB143">
        <f>KLIM!AB34</f>
        <v>0.24551385507778783</v>
      </c>
      <c r="AC143">
        <f>KLIM!AC34</f>
        <v>1740000</v>
      </c>
      <c r="AD143">
        <f>KLIM!AD34</f>
        <v>0.98858380392195677</v>
      </c>
      <c r="AE143">
        <f>KLIM!AE34</f>
        <v>40740000</v>
      </c>
      <c r="AF143">
        <f>KLIM!AF34</f>
        <v>0.72045376276387885</v>
      </c>
      <c r="AG143">
        <f>KLIM!AG34</f>
        <v>0</v>
      </c>
      <c r="AH143">
        <f>KLIM!AH34</f>
        <v>0.98858380392195677</v>
      </c>
      <c r="AI143">
        <f>KLIM!AI34</f>
        <v>23979273</v>
      </c>
      <c r="AJ143">
        <f>KLIM!AJ34</f>
        <v>1</v>
      </c>
      <c r="AK143">
        <f>KLIM!AK34</f>
        <v>0</v>
      </c>
      <c r="AL143">
        <f>KLIM!AL34</f>
        <v>0.98858380392195677</v>
      </c>
      <c r="AM143">
        <f>KLIM!AM34</f>
        <v>0</v>
      </c>
      <c r="AN143">
        <f>KLIM!AN34</f>
        <v>1</v>
      </c>
      <c r="AO143">
        <f>KLIM!AO34</f>
        <v>0</v>
      </c>
      <c r="AP143">
        <f>KLIM!AP34</f>
        <v>1</v>
      </c>
      <c r="AQ143">
        <f>KLIM!AQ34</f>
        <v>979273</v>
      </c>
      <c r="AR143">
        <f>KLIM!AR34</f>
        <v>0</v>
      </c>
      <c r="AS143" t="str">
        <f>KLIM!AS34</f>
        <v xml:space="preserve">Meetme raames on plaanis rekonstrueerida 2 teelõiku Tallinn-Pärnu maanteel, 1 teelõik Tallinn-Tartu maanteel ja Alustada Rail Baltica Soodevahe rongide hoolduskeskuse ehitust. Rakenduskava muutmise järgselt saame siia reale lisada täiendavaid vahendite meetme tegevuse ridadelt 3.1.1 ja 3.1.2
</v>
      </c>
      <c r="AT143">
        <f>KLIM!AT34</f>
        <v>0</v>
      </c>
    </row>
    <row r="144" spans="1:46" x14ac:dyDescent="0.25">
      <c r="A144">
        <f>KLIM!A35</f>
        <v>0</v>
      </c>
      <c r="B144">
        <f>KLIM!B35</f>
        <v>0</v>
      </c>
      <c r="C144">
        <f>KLIM!C35</f>
        <v>0</v>
      </c>
      <c r="D144">
        <f>KLIM!D35</f>
        <v>0</v>
      </c>
      <c r="E144">
        <f>KLIM!E35</f>
        <v>0</v>
      </c>
      <c r="F144">
        <f>KLIM!F35</f>
        <v>0</v>
      </c>
      <c r="G144">
        <f>KLIM!G35</f>
        <v>0</v>
      </c>
      <c r="H144">
        <f>KLIM!H35</f>
        <v>0</v>
      </c>
      <c r="I144" t="str">
        <f>KLIM!I35</f>
        <v>Kokku</v>
      </c>
      <c r="J144">
        <f>KLIM!J35</f>
        <v>1249751893.47</v>
      </c>
      <c r="K144">
        <f>KLIM!K35</f>
        <v>902319241</v>
      </c>
      <c r="L144">
        <f>KLIM!L35</f>
        <v>0.72199869887347357</v>
      </c>
      <c r="M144">
        <f>KLIM!M35</f>
        <v>292691603</v>
      </c>
      <c r="N144">
        <f>KLIM!N35</f>
        <v>0.2341997675933315</v>
      </c>
      <c r="O144">
        <f>KLIM!O35</f>
        <v>3835372</v>
      </c>
      <c r="P144">
        <f>KLIM!P35</f>
        <v>0</v>
      </c>
      <c r="Q144">
        <f>KLIM!Q35</f>
        <v>0</v>
      </c>
      <c r="R144">
        <f>KLIM!R35</f>
        <v>0</v>
      </c>
      <c r="S144">
        <f>KLIM!S35</f>
        <v>0</v>
      </c>
      <c r="T144">
        <f>KLIM!T35</f>
        <v>0</v>
      </c>
      <c r="U144">
        <f>KLIM!U35</f>
        <v>0</v>
      </c>
      <c r="V144">
        <f>KLIM!V35</f>
        <v>0</v>
      </c>
      <c r="W144">
        <f>KLIM!W35</f>
        <v>0</v>
      </c>
      <c r="X144">
        <f>KLIM!X35</f>
        <v>0</v>
      </c>
      <c r="Y144">
        <f>KLIM!Y35</f>
        <v>0</v>
      </c>
      <c r="Z144">
        <f>KLIM!Z35</f>
        <v>0</v>
      </c>
      <c r="AA144">
        <f>KLIM!AA35</f>
        <v>0</v>
      </c>
      <c r="AB144">
        <f>KLIM!AB35</f>
        <v>0</v>
      </c>
      <c r="AC144">
        <f>KLIM!AC35</f>
        <v>0</v>
      </c>
      <c r="AD144">
        <f>KLIM!AD35</f>
        <v>0</v>
      </c>
      <c r="AE144">
        <f>KLIM!AE35</f>
        <v>0</v>
      </c>
      <c r="AF144">
        <f>KLIM!AF35</f>
        <v>0</v>
      </c>
      <c r="AG144">
        <f>KLIM!AG35</f>
        <v>0</v>
      </c>
      <c r="AH144">
        <f>KLIM!AH35</f>
        <v>0</v>
      </c>
      <c r="AI144">
        <f>KLIM!AI35</f>
        <v>0</v>
      </c>
      <c r="AJ144">
        <f>KLIM!AJ35</f>
        <v>0</v>
      </c>
      <c r="AK144">
        <f>KLIM!AK35</f>
        <v>0</v>
      </c>
      <c r="AL144">
        <f>KLIM!AL35</f>
        <v>0</v>
      </c>
      <c r="AM144">
        <f>KLIM!AM35</f>
        <v>0</v>
      </c>
      <c r="AN144">
        <f>KLIM!AN35</f>
        <v>0</v>
      </c>
      <c r="AO144">
        <f>KLIM!AO35</f>
        <v>0</v>
      </c>
      <c r="AP144">
        <f>KLIM!AP35</f>
        <v>0</v>
      </c>
      <c r="AQ144">
        <f>KLIM!AQ35</f>
        <v>0</v>
      </c>
      <c r="AR144">
        <f>KLIM!AR35</f>
        <v>0</v>
      </c>
      <c r="AS144">
        <f>KLIM!AS35</f>
        <v>0</v>
      </c>
      <c r="AT144">
        <f>KLIM!AT35</f>
        <v>0</v>
      </c>
    </row>
    <row r="145" spans="1:46" x14ac:dyDescent="0.25">
      <c r="A145">
        <f>KLIM!A36</f>
        <v>0</v>
      </c>
      <c r="B145">
        <f>KLIM!B36</f>
        <v>0</v>
      </c>
      <c r="C145">
        <f>KLIM!C36</f>
        <v>0</v>
      </c>
      <c r="D145">
        <f>KLIM!D36</f>
        <v>0</v>
      </c>
      <c r="E145">
        <f>KLIM!E36</f>
        <v>0</v>
      </c>
      <c r="F145">
        <f>KLIM!F36</f>
        <v>0</v>
      </c>
      <c r="G145">
        <f>KLIM!G36</f>
        <v>0</v>
      </c>
      <c r="H145">
        <f>KLIM!H36</f>
        <v>0</v>
      </c>
      <c r="I145">
        <f>KLIM!I36</f>
        <v>0</v>
      </c>
      <c r="J145">
        <f>KLIM!J36</f>
        <v>0</v>
      </c>
      <c r="K145">
        <f>KLIM!K36</f>
        <v>0</v>
      </c>
      <c r="L145">
        <f>KLIM!L36</f>
        <v>0</v>
      </c>
      <c r="M145">
        <f>KLIM!M36</f>
        <v>0</v>
      </c>
      <c r="N145">
        <f>KLIM!N36</f>
        <v>0</v>
      </c>
      <c r="O145">
        <f>KLIM!O36</f>
        <v>0</v>
      </c>
      <c r="P145">
        <f>KLIM!P36</f>
        <v>0</v>
      </c>
      <c r="Q145">
        <f>KLIM!Q36</f>
        <v>0</v>
      </c>
      <c r="R145">
        <f>KLIM!R36</f>
        <v>0</v>
      </c>
      <c r="S145">
        <f>KLIM!S36</f>
        <v>0</v>
      </c>
      <c r="T145">
        <f>KLIM!T36</f>
        <v>0</v>
      </c>
      <c r="U145">
        <f>KLIM!U36</f>
        <v>0</v>
      </c>
      <c r="V145">
        <f>KLIM!V36</f>
        <v>0</v>
      </c>
      <c r="W145">
        <f>KLIM!W36</f>
        <v>0</v>
      </c>
      <c r="X145">
        <f>KLIM!X36</f>
        <v>0</v>
      </c>
      <c r="Y145">
        <f>KLIM!Y36</f>
        <v>0</v>
      </c>
      <c r="Z145">
        <f>KLIM!Z36</f>
        <v>0</v>
      </c>
      <c r="AA145">
        <f>KLIM!AA36</f>
        <v>0</v>
      </c>
      <c r="AB145">
        <f>KLIM!AB36</f>
        <v>0</v>
      </c>
      <c r="AC145">
        <f>KLIM!AC36</f>
        <v>0</v>
      </c>
      <c r="AD145">
        <f>KLIM!AD36</f>
        <v>0</v>
      </c>
      <c r="AE145">
        <f>KLIM!AE36</f>
        <v>0</v>
      </c>
      <c r="AF145">
        <f>KLIM!AF36</f>
        <v>0</v>
      </c>
      <c r="AG145">
        <f>KLIM!AG36</f>
        <v>0</v>
      </c>
      <c r="AH145">
        <f>KLIM!AH36</f>
        <v>0</v>
      </c>
      <c r="AI145">
        <f>KLIM!AI36</f>
        <v>0</v>
      </c>
      <c r="AJ145">
        <f>KLIM!AJ36</f>
        <v>0</v>
      </c>
      <c r="AK145">
        <f>KLIM!AK36</f>
        <v>0</v>
      </c>
      <c r="AL145">
        <f>KLIM!AL36</f>
        <v>0</v>
      </c>
      <c r="AM145">
        <f>KLIM!AM36</f>
        <v>0</v>
      </c>
      <c r="AN145">
        <f>KLIM!AN36</f>
        <v>0</v>
      </c>
      <c r="AO145">
        <f>KLIM!AO36</f>
        <v>0</v>
      </c>
      <c r="AP145">
        <f>KLIM!AP36</f>
        <v>0</v>
      </c>
      <c r="AQ145">
        <f>KLIM!AQ36</f>
        <v>0</v>
      </c>
      <c r="AR145">
        <f>KLIM!AR36</f>
        <v>0</v>
      </c>
      <c r="AS145">
        <f>KLIM!AS36</f>
        <v>0</v>
      </c>
      <c r="AT145">
        <f>KLIM!AT36</f>
        <v>0</v>
      </c>
    </row>
    <row r="146" spans="1:46" x14ac:dyDescent="0.25">
      <c r="A146" t="str">
        <f>KLIM!A37</f>
        <v>* Kavandatud eelarve muudatused on markeeritud kollasega, sh on arvestatud 28.05.2025 kinnitatud rakenduskava muudatusega nr 3 kaasnenud ja 5.06.2025 valitsuskabinetis heaks kiidetud kaitsevaldkonda vahendite ümbersuunamise ettepanekutega.</v>
      </c>
      <c r="B146">
        <f>KLIM!B37</f>
        <v>0</v>
      </c>
      <c r="C146">
        <f>KLIM!C37</f>
        <v>0</v>
      </c>
      <c r="D146">
        <f>KLIM!D37</f>
        <v>0</v>
      </c>
      <c r="E146">
        <f>KLIM!E37</f>
        <v>0</v>
      </c>
      <c r="F146">
        <f>KLIM!F37</f>
        <v>0</v>
      </c>
      <c r="G146">
        <f>KLIM!G37</f>
        <v>0</v>
      </c>
      <c r="H146">
        <f>KLIM!H37</f>
        <v>0</v>
      </c>
      <c r="I146">
        <f>KLIM!I37</f>
        <v>0</v>
      </c>
      <c r="J146">
        <f>KLIM!J37</f>
        <v>0</v>
      </c>
      <c r="K146">
        <f>KLIM!K37</f>
        <v>0</v>
      </c>
      <c r="L146">
        <f>KLIM!L37</f>
        <v>0</v>
      </c>
      <c r="M146">
        <f>KLIM!M37</f>
        <v>0</v>
      </c>
      <c r="N146">
        <f>KLIM!N37</f>
        <v>0</v>
      </c>
      <c r="O146">
        <f>KLIM!O37</f>
        <v>0</v>
      </c>
      <c r="P146">
        <f>KLIM!P37</f>
        <v>0</v>
      </c>
      <c r="Q146">
        <f>KLIM!Q37</f>
        <v>0</v>
      </c>
      <c r="R146">
        <f>KLIM!R37</f>
        <v>0</v>
      </c>
      <c r="S146">
        <f>KLIM!S37</f>
        <v>0</v>
      </c>
      <c r="T146">
        <f>KLIM!T37</f>
        <v>0</v>
      </c>
      <c r="U146">
        <f>KLIM!U37</f>
        <v>0</v>
      </c>
      <c r="V146">
        <f>KLIM!V37</f>
        <v>0</v>
      </c>
      <c r="W146">
        <f>KLIM!W37</f>
        <v>0</v>
      </c>
      <c r="X146">
        <f>KLIM!X37</f>
        <v>0</v>
      </c>
      <c r="Y146">
        <f>KLIM!Y37</f>
        <v>0</v>
      </c>
      <c r="Z146">
        <f>KLIM!Z37</f>
        <v>0</v>
      </c>
      <c r="AA146">
        <f>KLIM!AA37</f>
        <v>0</v>
      </c>
      <c r="AB146">
        <f>KLIM!AB37</f>
        <v>0</v>
      </c>
      <c r="AC146">
        <f>KLIM!AC37</f>
        <v>0</v>
      </c>
      <c r="AD146">
        <f>KLIM!AD37</f>
        <v>0</v>
      </c>
      <c r="AE146">
        <f>KLIM!AE37</f>
        <v>0</v>
      </c>
      <c r="AF146">
        <f>KLIM!AF37</f>
        <v>0</v>
      </c>
      <c r="AG146">
        <f>KLIM!AG37</f>
        <v>0</v>
      </c>
      <c r="AH146">
        <f>KLIM!AH37</f>
        <v>0</v>
      </c>
      <c r="AI146">
        <f>KLIM!AI37</f>
        <v>0</v>
      </c>
      <c r="AJ146">
        <f>KLIM!AJ37</f>
        <v>0</v>
      </c>
      <c r="AK146">
        <f>KLIM!AK37</f>
        <v>0</v>
      </c>
      <c r="AL146">
        <f>KLIM!AL37</f>
        <v>0</v>
      </c>
      <c r="AM146">
        <f>KLIM!AM37</f>
        <v>0</v>
      </c>
      <c r="AN146">
        <f>KLIM!AN37</f>
        <v>0</v>
      </c>
      <c r="AO146">
        <f>KLIM!AO37</f>
        <v>0</v>
      </c>
      <c r="AP146">
        <f>KLIM!AP37</f>
        <v>0</v>
      </c>
      <c r="AQ146">
        <f>KLIM!AQ37</f>
        <v>0</v>
      </c>
      <c r="AR146">
        <f>KLIM!AR37</f>
        <v>0</v>
      </c>
      <c r="AS146">
        <f>KLIM!AS37</f>
        <v>0</v>
      </c>
      <c r="AT146">
        <f>KLIM!AT37</f>
        <v>0</v>
      </c>
    </row>
    <row r="147" spans="1:46" x14ac:dyDescent="0.25">
      <c r="A147">
        <f>KLIM!A38</f>
        <v>0</v>
      </c>
      <c r="B147">
        <f>KLIM!B38</f>
        <v>0</v>
      </c>
      <c r="C147">
        <f>KLIM!C38</f>
        <v>0</v>
      </c>
      <c r="D147">
        <f>KLIM!D38</f>
        <v>0</v>
      </c>
      <c r="E147">
        <f>KLIM!E38</f>
        <v>0</v>
      </c>
      <c r="F147">
        <f>KLIM!F38</f>
        <v>0</v>
      </c>
      <c r="G147">
        <f>KLIM!G38</f>
        <v>0</v>
      </c>
      <c r="H147">
        <f>KLIM!H38</f>
        <v>0</v>
      </c>
      <c r="I147">
        <f>KLIM!I38</f>
        <v>0</v>
      </c>
      <c r="J147">
        <f>KLIM!J38</f>
        <v>0</v>
      </c>
      <c r="K147">
        <f>KLIM!K38</f>
        <v>0</v>
      </c>
      <c r="L147">
        <f>KLIM!L38</f>
        <v>0</v>
      </c>
      <c r="M147">
        <f>KLIM!M38</f>
        <v>0</v>
      </c>
      <c r="N147">
        <f>KLIM!N38</f>
        <v>0</v>
      </c>
      <c r="O147">
        <f>KLIM!O38</f>
        <v>0</v>
      </c>
      <c r="P147">
        <f>KLIM!P38</f>
        <v>0</v>
      </c>
      <c r="Q147">
        <f>KLIM!Q38</f>
        <v>0</v>
      </c>
      <c r="R147">
        <f>KLIM!R38</f>
        <v>0</v>
      </c>
      <c r="S147">
        <f>KLIM!S38</f>
        <v>0</v>
      </c>
      <c r="T147">
        <f>KLIM!T38</f>
        <v>0</v>
      </c>
      <c r="U147">
        <f>KLIM!U38</f>
        <v>0</v>
      </c>
      <c r="V147">
        <f>KLIM!V38</f>
        <v>0</v>
      </c>
      <c r="W147">
        <f>KLIM!W38</f>
        <v>0</v>
      </c>
      <c r="X147">
        <f>KLIM!X38</f>
        <v>0</v>
      </c>
      <c r="Y147">
        <f>KLIM!Y38</f>
        <v>0</v>
      </c>
      <c r="Z147">
        <f>KLIM!Z38</f>
        <v>0</v>
      </c>
      <c r="AA147">
        <f>KLIM!AA38</f>
        <v>0</v>
      </c>
      <c r="AB147">
        <f>KLIM!AB38</f>
        <v>0</v>
      </c>
      <c r="AC147">
        <f>KLIM!AC38</f>
        <v>0</v>
      </c>
      <c r="AD147">
        <f>KLIM!AD38</f>
        <v>0</v>
      </c>
      <c r="AE147">
        <f>KLIM!AE38</f>
        <v>0</v>
      </c>
      <c r="AF147">
        <f>KLIM!AF38</f>
        <v>0</v>
      </c>
      <c r="AG147">
        <f>KLIM!AG38</f>
        <v>0</v>
      </c>
      <c r="AH147">
        <f>KLIM!AH38</f>
        <v>0</v>
      </c>
      <c r="AI147">
        <f>KLIM!AI38</f>
        <v>0</v>
      </c>
      <c r="AJ147">
        <f>KLIM!AJ38</f>
        <v>0</v>
      </c>
      <c r="AK147">
        <f>KLIM!AK38</f>
        <v>0</v>
      </c>
      <c r="AL147">
        <f>KLIM!AL38</f>
        <v>0</v>
      </c>
      <c r="AM147">
        <f>KLIM!AM38</f>
        <v>0</v>
      </c>
      <c r="AN147">
        <f>KLIM!AN38</f>
        <v>0</v>
      </c>
      <c r="AO147">
        <f>KLIM!AO38</f>
        <v>0</v>
      </c>
      <c r="AP147">
        <f>KLIM!AP38</f>
        <v>0</v>
      </c>
      <c r="AQ147">
        <f>KLIM!AQ38</f>
        <v>0</v>
      </c>
      <c r="AR147">
        <f>KLIM!AR38</f>
        <v>0</v>
      </c>
      <c r="AS147">
        <f>KLIM!AS38</f>
        <v>0</v>
      </c>
      <c r="AT147">
        <f>KLIM!AT38</f>
        <v>0</v>
      </c>
    </row>
    <row r="148" spans="1:46" x14ac:dyDescent="0.25">
      <c r="A148" t="str">
        <f>KLIM!A39</f>
        <v>1. Andmed seisuga 31.05.2025.</v>
      </c>
      <c r="B148">
        <f>KLIM!B39</f>
        <v>0</v>
      </c>
      <c r="C148">
        <f>KLIM!C39</f>
        <v>0</v>
      </c>
      <c r="D148">
        <f>KLIM!D39</f>
        <v>0</v>
      </c>
      <c r="E148">
        <f>KLIM!E39</f>
        <v>0</v>
      </c>
      <c r="F148">
        <f>KLIM!F39</f>
        <v>0</v>
      </c>
      <c r="G148">
        <f>KLIM!G39</f>
        <v>0</v>
      </c>
      <c r="H148">
        <f>KLIM!H39</f>
        <v>0</v>
      </c>
      <c r="I148">
        <f>KLIM!I39</f>
        <v>0</v>
      </c>
      <c r="J148">
        <f>KLIM!J39</f>
        <v>0</v>
      </c>
      <c r="K148">
        <f>KLIM!K39</f>
        <v>0</v>
      </c>
      <c r="L148">
        <f>KLIM!L39</f>
        <v>0</v>
      </c>
      <c r="M148">
        <f>KLIM!M39</f>
        <v>0</v>
      </c>
      <c r="N148">
        <f>KLIM!N39</f>
        <v>0</v>
      </c>
      <c r="O148">
        <f>KLIM!O39</f>
        <v>0</v>
      </c>
      <c r="P148">
        <f>KLIM!P39</f>
        <v>0</v>
      </c>
      <c r="Q148">
        <f>KLIM!Q39</f>
        <v>0</v>
      </c>
      <c r="R148">
        <f>KLIM!R39</f>
        <v>0</v>
      </c>
      <c r="S148">
        <f>KLIM!S39</f>
        <v>0</v>
      </c>
      <c r="T148">
        <f>KLIM!T39</f>
        <v>0</v>
      </c>
      <c r="U148">
        <f>KLIM!U39</f>
        <v>0</v>
      </c>
      <c r="V148">
        <f>KLIM!V39</f>
        <v>0</v>
      </c>
      <c r="W148">
        <f>KLIM!W39</f>
        <v>0</v>
      </c>
      <c r="X148">
        <f>KLIM!X39</f>
        <v>0</v>
      </c>
      <c r="Y148">
        <f>KLIM!Y39</f>
        <v>0</v>
      </c>
      <c r="Z148">
        <f>KLIM!Z39</f>
        <v>0</v>
      </c>
      <c r="AA148">
        <f>KLIM!AA39</f>
        <v>0</v>
      </c>
      <c r="AB148">
        <f>KLIM!AB39</f>
        <v>0</v>
      </c>
      <c r="AC148">
        <f>KLIM!AC39</f>
        <v>0</v>
      </c>
      <c r="AD148">
        <f>KLIM!AD39</f>
        <v>0</v>
      </c>
      <c r="AE148">
        <f>KLIM!AE39</f>
        <v>0</v>
      </c>
      <c r="AF148">
        <f>KLIM!AF39</f>
        <v>0</v>
      </c>
      <c r="AG148">
        <f>KLIM!AG39</f>
        <v>0</v>
      </c>
      <c r="AH148">
        <f>KLIM!AH39</f>
        <v>0</v>
      </c>
      <c r="AI148">
        <f>KLIM!AI39</f>
        <v>0</v>
      </c>
      <c r="AJ148">
        <f>KLIM!AJ39</f>
        <v>0</v>
      </c>
      <c r="AK148">
        <f>KLIM!AK39</f>
        <v>0</v>
      </c>
      <c r="AL148">
        <f>KLIM!AL39</f>
        <v>0</v>
      </c>
      <c r="AM148">
        <f>KLIM!AM39</f>
        <v>0</v>
      </c>
      <c r="AN148">
        <f>KLIM!AN39</f>
        <v>0</v>
      </c>
      <c r="AO148">
        <f>KLIM!AO39</f>
        <v>0</v>
      </c>
      <c r="AP148">
        <f>KLIM!AP39</f>
        <v>0</v>
      </c>
      <c r="AQ148">
        <f>KLIM!AQ39</f>
        <v>0</v>
      </c>
      <c r="AR148">
        <f>KLIM!AR39</f>
        <v>0</v>
      </c>
      <c r="AS148">
        <f>KLIM!AS39</f>
        <v>0</v>
      </c>
      <c r="AT148">
        <f>KLIM!AT39</f>
        <v>0</v>
      </c>
    </row>
    <row r="149" spans="1:46" x14ac:dyDescent="0.25">
      <c r="A149" t="str">
        <f>KLIM!A40</f>
        <v>2. Aruanne on koostatud SAP BO aruannete SF 47 Väljamaksete prognoosid ja SFSA 2021-2027 eelarve täitmine alusel.</v>
      </c>
      <c r="B149">
        <f>KLIM!B40</f>
        <v>0</v>
      </c>
      <c r="C149">
        <f>KLIM!C40</f>
        <v>0</v>
      </c>
      <c r="D149">
        <f>KLIM!D40</f>
        <v>0</v>
      </c>
      <c r="E149">
        <f>KLIM!E40</f>
        <v>0</v>
      </c>
      <c r="F149">
        <f>KLIM!F40</f>
        <v>0</v>
      </c>
      <c r="G149">
        <f>KLIM!G40</f>
        <v>0</v>
      </c>
      <c r="H149">
        <f>KLIM!H40</f>
        <v>0</v>
      </c>
      <c r="I149">
        <f>KLIM!I40</f>
        <v>0</v>
      </c>
      <c r="J149">
        <f>KLIM!J40</f>
        <v>0</v>
      </c>
      <c r="K149">
        <f>KLIM!K40</f>
        <v>0</v>
      </c>
      <c r="L149">
        <f>KLIM!L40</f>
        <v>0</v>
      </c>
      <c r="M149">
        <f>KLIM!M40</f>
        <v>0</v>
      </c>
      <c r="N149">
        <f>KLIM!N40</f>
        <v>0</v>
      </c>
      <c r="O149">
        <f>KLIM!O40</f>
        <v>0</v>
      </c>
      <c r="P149">
        <f>KLIM!P40</f>
        <v>0</v>
      </c>
      <c r="Q149">
        <f>KLIM!Q40</f>
        <v>0</v>
      </c>
      <c r="R149">
        <f>KLIM!R40</f>
        <v>0</v>
      </c>
      <c r="S149">
        <f>KLIM!S40</f>
        <v>0</v>
      </c>
      <c r="T149">
        <f>KLIM!T40</f>
        <v>0</v>
      </c>
      <c r="U149">
        <f>KLIM!U40</f>
        <v>0</v>
      </c>
      <c r="V149">
        <f>KLIM!V40</f>
        <v>0</v>
      </c>
      <c r="W149">
        <f>KLIM!W40</f>
        <v>0</v>
      </c>
      <c r="X149">
        <f>KLIM!X40</f>
        <v>0</v>
      </c>
      <c r="Y149">
        <f>KLIM!Y40</f>
        <v>0</v>
      </c>
      <c r="Z149">
        <f>KLIM!Z40</f>
        <v>0</v>
      </c>
      <c r="AA149">
        <f>KLIM!AA40</f>
        <v>0</v>
      </c>
      <c r="AB149">
        <f>KLIM!AB40</f>
        <v>0</v>
      </c>
      <c r="AC149">
        <f>KLIM!AC40</f>
        <v>0</v>
      </c>
      <c r="AD149">
        <f>KLIM!AD40</f>
        <v>0</v>
      </c>
      <c r="AE149">
        <f>KLIM!AE40</f>
        <v>0</v>
      </c>
      <c r="AF149">
        <f>KLIM!AF40</f>
        <v>0</v>
      </c>
      <c r="AG149">
        <f>KLIM!AG40</f>
        <v>0</v>
      </c>
      <c r="AH149">
        <f>KLIM!AH40</f>
        <v>0</v>
      </c>
      <c r="AI149">
        <f>KLIM!AI40</f>
        <v>0</v>
      </c>
      <c r="AJ149">
        <f>KLIM!AJ40</f>
        <v>0</v>
      </c>
      <c r="AK149">
        <f>KLIM!AK40</f>
        <v>0</v>
      </c>
      <c r="AL149">
        <f>KLIM!AL40</f>
        <v>0</v>
      </c>
      <c r="AM149">
        <f>KLIM!AM40</f>
        <v>0</v>
      </c>
      <c r="AN149">
        <f>KLIM!AN40</f>
        <v>0</v>
      </c>
      <c r="AO149">
        <f>KLIM!AO40</f>
        <v>0</v>
      </c>
      <c r="AP149">
        <f>KLIM!AP40</f>
        <v>0</v>
      </c>
      <c r="AQ149">
        <f>KLIM!AQ40</f>
        <v>0</v>
      </c>
      <c r="AR149">
        <f>KLIM!AR40</f>
        <v>0</v>
      </c>
      <c r="AS149">
        <f>KLIM!AS40</f>
        <v>0</v>
      </c>
      <c r="AT149">
        <f>KLIM!AT40</f>
        <v>0</v>
      </c>
    </row>
    <row r="150" spans="1:46" x14ac:dyDescent="0.25">
      <c r="A150" t="str">
        <f>KLIM!A41</f>
        <v>3. Kajastatakse EL toetuse summasid.</v>
      </c>
      <c r="B150">
        <f>KLIM!B41</f>
        <v>0</v>
      </c>
      <c r="C150">
        <f>KLIM!C41</f>
        <v>0</v>
      </c>
      <c r="D150">
        <f>KLIM!D41</f>
        <v>0</v>
      </c>
      <c r="E150">
        <f>KLIM!E41</f>
        <v>0</v>
      </c>
      <c r="F150">
        <f>KLIM!F41</f>
        <v>0</v>
      </c>
      <c r="G150">
        <f>KLIM!G41</f>
        <v>0</v>
      </c>
      <c r="H150">
        <f>KLIM!H41</f>
        <v>0</v>
      </c>
      <c r="I150">
        <f>KLIM!I41</f>
        <v>0</v>
      </c>
      <c r="J150">
        <f>KLIM!J41</f>
        <v>0</v>
      </c>
      <c r="K150">
        <f>KLIM!K41</f>
        <v>0</v>
      </c>
      <c r="L150">
        <f>KLIM!L41</f>
        <v>0</v>
      </c>
      <c r="M150">
        <f>KLIM!M41</f>
        <v>0</v>
      </c>
      <c r="N150">
        <f>KLIM!N41</f>
        <v>0</v>
      </c>
      <c r="O150">
        <f>KLIM!O41</f>
        <v>0</v>
      </c>
      <c r="P150">
        <f>KLIM!P41</f>
        <v>0</v>
      </c>
      <c r="Q150">
        <f>KLIM!Q41</f>
        <v>0</v>
      </c>
      <c r="R150">
        <f>KLIM!R41</f>
        <v>0</v>
      </c>
      <c r="S150">
        <f>KLIM!S41</f>
        <v>0</v>
      </c>
      <c r="T150">
        <f>KLIM!T41</f>
        <v>0</v>
      </c>
      <c r="U150">
        <f>KLIM!U41</f>
        <v>0</v>
      </c>
      <c r="V150">
        <f>KLIM!V41</f>
        <v>0</v>
      </c>
      <c r="W150">
        <f>KLIM!W41</f>
        <v>0</v>
      </c>
      <c r="X150">
        <f>KLIM!X41</f>
        <v>0</v>
      </c>
      <c r="Y150">
        <f>KLIM!Y41</f>
        <v>0</v>
      </c>
      <c r="Z150">
        <f>KLIM!Z41</f>
        <v>0</v>
      </c>
      <c r="AA150">
        <f>KLIM!AA41</f>
        <v>0</v>
      </c>
      <c r="AB150">
        <f>KLIM!AB41</f>
        <v>0</v>
      </c>
      <c r="AC150">
        <f>KLIM!AC41</f>
        <v>0</v>
      </c>
      <c r="AD150">
        <f>KLIM!AD41</f>
        <v>0</v>
      </c>
      <c r="AE150">
        <f>KLIM!AE41</f>
        <v>0</v>
      </c>
      <c r="AF150">
        <f>KLIM!AF41</f>
        <v>0</v>
      </c>
      <c r="AG150">
        <f>KLIM!AG41</f>
        <v>0</v>
      </c>
      <c r="AH150">
        <f>KLIM!AH41</f>
        <v>0</v>
      </c>
      <c r="AI150">
        <f>KLIM!AI41</f>
        <v>0</v>
      </c>
      <c r="AJ150">
        <f>KLIM!AJ41</f>
        <v>0</v>
      </c>
      <c r="AK150">
        <f>KLIM!AK41</f>
        <v>0</v>
      </c>
      <c r="AL150">
        <f>KLIM!AL41</f>
        <v>0</v>
      </c>
      <c r="AM150">
        <f>KLIM!AM41</f>
        <v>0</v>
      </c>
      <c r="AN150">
        <f>KLIM!AN41</f>
        <v>0</v>
      </c>
      <c r="AO150">
        <f>KLIM!AO41</f>
        <v>0</v>
      </c>
      <c r="AP150">
        <f>KLIM!AP41</f>
        <v>0</v>
      </c>
      <c r="AQ150">
        <f>KLIM!AQ41</f>
        <v>0</v>
      </c>
      <c r="AR150">
        <f>KLIM!AR41</f>
        <v>0</v>
      </c>
      <c r="AS150">
        <f>KLIM!AS41</f>
        <v>0</v>
      </c>
      <c r="AT150">
        <f>KLIM!AT41</f>
        <v>0</v>
      </c>
    </row>
    <row r="151" spans="1:46" x14ac:dyDescent="0.25">
      <c r="A151" t="str">
        <f>KLIM!A42</f>
        <v>4. Arvestatud on kõiki sisestatud prognoose sõltumata nende seisundist.</v>
      </c>
      <c r="B151">
        <f>KLIM!B42</f>
        <v>0</v>
      </c>
      <c r="C151">
        <f>KLIM!C42</f>
        <v>0</v>
      </c>
      <c r="D151">
        <f>KLIM!D42</f>
        <v>0</v>
      </c>
      <c r="E151">
        <f>KLIM!E42</f>
        <v>0</v>
      </c>
      <c r="F151">
        <f>KLIM!F42</f>
        <v>0</v>
      </c>
      <c r="G151">
        <f>KLIM!G42</f>
        <v>0</v>
      </c>
      <c r="H151">
        <f>KLIM!H42</f>
        <v>0</v>
      </c>
      <c r="I151">
        <f>KLIM!I42</f>
        <v>0</v>
      </c>
      <c r="J151">
        <f>KLIM!J42</f>
        <v>0</v>
      </c>
      <c r="K151">
        <f>KLIM!K42</f>
        <v>0</v>
      </c>
      <c r="L151">
        <f>KLIM!L42</f>
        <v>0</v>
      </c>
      <c r="M151">
        <f>KLIM!M42</f>
        <v>0</v>
      </c>
      <c r="N151">
        <f>KLIM!N42</f>
        <v>0</v>
      </c>
      <c r="O151">
        <f>KLIM!O42</f>
        <v>0</v>
      </c>
      <c r="P151">
        <f>KLIM!P42</f>
        <v>0</v>
      </c>
      <c r="Q151">
        <f>KLIM!Q42</f>
        <v>0</v>
      </c>
      <c r="R151">
        <f>KLIM!R42</f>
        <v>0</v>
      </c>
      <c r="S151">
        <f>KLIM!S42</f>
        <v>0</v>
      </c>
      <c r="T151">
        <f>KLIM!T42</f>
        <v>0</v>
      </c>
      <c r="U151">
        <f>KLIM!U42</f>
        <v>0</v>
      </c>
      <c r="V151">
        <f>KLIM!V42</f>
        <v>0</v>
      </c>
      <c r="W151">
        <f>KLIM!W42</f>
        <v>0</v>
      </c>
      <c r="X151">
        <f>KLIM!X42</f>
        <v>0</v>
      </c>
      <c r="Y151">
        <f>KLIM!Y42</f>
        <v>0</v>
      </c>
      <c r="Z151">
        <f>KLIM!Z42</f>
        <v>0</v>
      </c>
      <c r="AA151">
        <f>KLIM!AA42</f>
        <v>0</v>
      </c>
      <c r="AB151">
        <f>KLIM!AB42</f>
        <v>0</v>
      </c>
      <c r="AC151">
        <f>KLIM!AC42</f>
        <v>0</v>
      </c>
      <c r="AD151">
        <f>KLIM!AD42</f>
        <v>0</v>
      </c>
      <c r="AE151">
        <f>KLIM!AE42</f>
        <v>0</v>
      </c>
      <c r="AF151">
        <f>KLIM!AF42</f>
        <v>0</v>
      </c>
      <c r="AG151">
        <f>KLIM!AG42</f>
        <v>0</v>
      </c>
      <c r="AH151">
        <f>KLIM!AH42</f>
        <v>0</v>
      </c>
      <c r="AI151">
        <f>KLIM!AI42</f>
        <v>0</v>
      </c>
      <c r="AJ151">
        <f>KLIM!AJ42</f>
        <v>0</v>
      </c>
      <c r="AK151">
        <f>KLIM!AK42</f>
        <v>0</v>
      </c>
      <c r="AL151">
        <f>KLIM!AL42</f>
        <v>0</v>
      </c>
      <c r="AM151">
        <f>KLIM!AM42</f>
        <v>0</v>
      </c>
      <c r="AN151">
        <f>KLIM!AN42</f>
        <v>0</v>
      </c>
      <c r="AO151">
        <f>KLIM!AO42</f>
        <v>0</v>
      </c>
      <c r="AP151">
        <f>KLIM!AP42</f>
        <v>0</v>
      </c>
      <c r="AQ151">
        <f>KLIM!AQ42</f>
        <v>0</v>
      </c>
      <c r="AR151">
        <f>KLIM!AR42</f>
        <v>0</v>
      </c>
      <c r="AS151">
        <f>KLIM!AS42</f>
        <v>0</v>
      </c>
      <c r="AT151">
        <f>KLIM!AT42</f>
        <v>0</v>
      </c>
    </row>
    <row r="152" spans="1:46" x14ac:dyDescent="0.25">
      <c r="A152" t="str">
        <f>KLIM!A43</f>
        <v xml:space="preserve">5. SFOS prognoositud väljamakse aeg tabelis=SFOS prognoosimoodulisse sisestatud maksetaotluse kuu +1 kuu. </v>
      </c>
      <c r="B152">
        <f>KLIM!B43</f>
        <v>0</v>
      </c>
      <c r="C152">
        <f>KLIM!C43</f>
        <v>0</v>
      </c>
      <c r="D152">
        <f>KLIM!D43</f>
        <v>0</v>
      </c>
      <c r="E152">
        <f>KLIM!E43</f>
        <v>0</v>
      </c>
      <c r="F152">
        <f>KLIM!F43</f>
        <v>0</v>
      </c>
      <c r="G152">
        <f>KLIM!G43</f>
        <v>0</v>
      </c>
      <c r="H152">
        <f>KLIM!H43</f>
        <v>0</v>
      </c>
      <c r="I152">
        <f>KLIM!I43</f>
        <v>0</v>
      </c>
      <c r="J152">
        <f>KLIM!J43</f>
        <v>0</v>
      </c>
      <c r="K152">
        <f>KLIM!K43</f>
        <v>0</v>
      </c>
      <c r="L152">
        <f>KLIM!L43</f>
        <v>0</v>
      </c>
      <c r="M152">
        <f>KLIM!M43</f>
        <v>0</v>
      </c>
      <c r="N152">
        <f>KLIM!N43</f>
        <v>0</v>
      </c>
      <c r="O152">
        <f>KLIM!O43</f>
        <v>0</v>
      </c>
      <c r="P152">
        <f>KLIM!P43</f>
        <v>0</v>
      </c>
      <c r="Q152">
        <f>KLIM!Q43</f>
        <v>0</v>
      </c>
      <c r="R152">
        <f>KLIM!R43</f>
        <v>0</v>
      </c>
      <c r="S152">
        <f>KLIM!S43</f>
        <v>0</v>
      </c>
      <c r="T152">
        <f>KLIM!T43</f>
        <v>0</v>
      </c>
      <c r="U152">
        <f>KLIM!U43</f>
        <v>0</v>
      </c>
      <c r="V152">
        <f>KLIM!V43</f>
        <v>0</v>
      </c>
      <c r="W152">
        <f>KLIM!W43</f>
        <v>0</v>
      </c>
      <c r="X152">
        <f>KLIM!X43</f>
        <v>0</v>
      </c>
      <c r="Y152">
        <f>KLIM!Y43</f>
        <v>0</v>
      </c>
      <c r="Z152">
        <f>KLIM!Z43</f>
        <v>0</v>
      </c>
      <c r="AA152">
        <f>KLIM!AA43</f>
        <v>0</v>
      </c>
      <c r="AB152">
        <f>KLIM!AB43</f>
        <v>0</v>
      </c>
      <c r="AC152">
        <f>KLIM!AC43</f>
        <v>0</v>
      </c>
      <c r="AD152">
        <f>KLIM!AD43</f>
        <v>0</v>
      </c>
      <c r="AE152">
        <f>KLIM!AE43</f>
        <v>0</v>
      </c>
      <c r="AF152">
        <f>KLIM!AF43</f>
        <v>0</v>
      </c>
      <c r="AG152">
        <f>KLIM!AG43</f>
        <v>0</v>
      </c>
      <c r="AH152">
        <f>KLIM!AH43</f>
        <v>0</v>
      </c>
      <c r="AI152">
        <f>KLIM!AI43</f>
        <v>0</v>
      </c>
      <c r="AJ152">
        <f>KLIM!AJ43</f>
        <v>0</v>
      </c>
      <c r="AK152">
        <f>KLIM!AK43</f>
        <v>0</v>
      </c>
      <c r="AL152">
        <f>KLIM!AL43</f>
        <v>0</v>
      </c>
      <c r="AM152">
        <f>KLIM!AM43</f>
        <v>0</v>
      </c>
      <c r="AN152">
        <f>KLIM!AN43</f>
        <v>0</v>
      </c>
      <c r="AO152">
        <f>KLIM!AO43</f>
        <v>0</v>
      </c>
      <c r="AP152">
        <f>KLIM!AP43</f>
        <v>0</v>
      </c>
      <c r="AQ152">
        <f>KLIM!AQ43</f>
        <v>0</v>
      </c>
      <c r="AR152">
        <f>KLIM!AR43</f>
        <v>0</v>
      </c>
      <c r="AS152">
        <f>KLIM!AS43</f>
        <v>0</v>
      </c>
      <c r="AT152">
        <f>KLIM!AT43</f>
        <v>0</v>
      </c>
    </row>
    <row r="153" spans="1:46" x14ac:dyDescent="0.25">
      <c r="A153" t="str">
        <f>KLIM!A44</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153">
        <f>KLIM!B44</f>
        <v>0</v>
      </c>
      <c r="C153">
        <f>KLIM!C44</f>
        <v>0</v>
      </c>
      <c r="D153">
        <f>KLIM!D44</f>
        <v>0</v>
      </c>
      <c r="E153">
        <f>KLIM!E44</f>
        <v>0</v>
      </c>
      <c r="F153">
        <f>KLIM!F44</f>
        <v>0</v>
      </c>
      <c r="G153">
        <f>KLIM!G44</f>
        <v>0</v>
      </c>
      <c r="H153">
        <f>KLIM!H44</f>
        <v>0</v>
      </c>
      <c r="I153">
        <f>KLIM!I44</f>
        <v>0</v>
      </c>
      <c r="J153">
        <f>KLIM!J44</f>
        <v>0</v>
      </c>
      <c r="K153">
        <f>KLIM!K44</f>
        <v>0</v>
      </c>
      <c r="L153">
        <f>KLIM!L44</f>
        <v>0</v>
      </c>
      <c r="M153">
        <f>KLIM!M44</f>
        <v>0</v>
      </c>
      <c r="N153">
        <f>KLIM!N44</f>
        <v>0</v>
      </c>
      <c r="O153">
        <f>KLIM!O44</f>
        <v>0</v>
      </c>
      <c r="P153">
        <f>KLIM!P44</f>
        <v>0</v>
      </c>
      <c r="Q153">
        <f>KLIM!Q44</f>
        <v>0</v>
      </c>
      <c r="R153">
        <f>KLIM!R44</f>
        <v>0</v>
      </c>
      <c r="S153">
        <f>KLIM!S44</f>
        <v>0</v>
      </c>
      <c r="T153">
        <f>KLIM!T44</f>
        <v>0</v>
      </c>
      <c r="U153">
        <f>KLIM!U44</f>
        <v>0</v>
      </c>
      <c r="V153">
        <f>KLIM!V44</f>
        <v>0</v>
      </c>
      <c r="W153">
        <f>KLIM!W44</f>
        <v>0</v>
      </c>
      <c r="X153">
        <f>KLIM!X44</f>
        <v>0</v>
      </c>
      <c r="Y153">
        <f>KLIM!Y44</f>
        <v>0</v>
      </c>
      <c r="Z153">
        <f>KLIM!Z44</f>
        <v>0</v>
      </c>
      <c r="AA153">
        <f>KLIM!AA44</f>
        <v>0</v>
      </c>
      <c r="AB153">
        <f>KLIM!AB44</f>
        <v>0</v>
      </c>
      <c r="AC153">
        <f>KLIM!AC44</f>
        <v>0</v>
      </c>
      <c r="AD153">
        <f>KLIM!AD44</f>
        <v>0</v>
      </c>
      <c r="AE153">
        <f>KLIM!AE44</f>
        <v>0</v>
      </c>
      <c r="AF153">
        <f>KLIM!AF44</f>
        <v>0</v>
      </c>
      <c r="AG153">
        <f>KLIM!AG44</f>
        <v>0</v>
      </c>
      <c r="AH153">
        <f>KLIM!AH44</f>
        <v>0</v>
      </c>
      <c r="AI153">
        <f>KLIM!AI44</f>
        <v>0</v>
      </c>
      <c r="AJ153">
        <f>KLIM!AJ44</f>
        <v>0</v>
      </c>
      <c r="AK153">
        <f>KLIM!AK44</f>
        <v>0</v>
      </c>
      <c r="AL153">
        <f>KLIM!AL44</f>
        <v>0</v>
      </c>
      <c r="AM153">
        <f>KLIM!AM44</f>
        <v>0</v>
      </c>
      <c r="AN153">
        <f>KLIM!AN44</f>
        <v>0</v>
      </c>
      <c r="AO153">
        <f>KLIM!AO44</f>
        <v>0</v>
      </c>
      <c r="AP153">
        <f>KLIM!AP44</f>
        <v>0</v>
      </c>
      <c r="AQ153">
        <f>KLIM!AQ44</f>
        <v>0</v>
      </c>
      <c r="AR153">
        <f>KLIM!AR44</f>
        <v>0</v>
      </c>
      <c r="AS153">
        <f>KLIM!AS44</f>
        <v>0</v>
      </c>
      <c r="AT153">
        <f>KLIM!AT44</f>
        <v>0</v>
      </c>
    </row>
    <row r="154" spans="1:46" x14ac:dyDescent="0.25">
      <c r="A154" t="str">
        <f>KLIM!A45</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154">
        <f>KLIM!B45</f>
        <v>0</v>
      </c>
      <c r="C154">
        <f>KLIM!C45</f>
        <v>0</v>
      </c>
      <c r="D154">
        <f>KLIM!D45</f>
        <v>0</v>
      </c>
      <c r="E154">
        <f>KLIM!E45</f>
        <v>0</v>
      </c>
      <c r="F154">
        <f>KLIM!F45</f>
        <v>0</v>
      </c>
      <c r="G154">
        <f>KLIM!G45</f>
        <v>0</v>
      </c>
      <c r="H154">
        <f>KLIM!H45</f>
        <v>0</v>
      </c>
      <c r="I154">
        <f>KLIM!I45</f>
        <v>0</v>
      </c>
      <c r="J154">
        <f>KLIM!J45</f>
        <v>0</v>
      </c>
      <c r="K154">
        <f>KLIM!K45</f>
        <v>0</v>
      </c>
      <c r="L154">
        <f>KLIM!L45</f>
        <v>0</v>
      </c>
      <c r="M154">
        <f>KLIM!M45</f>
        <v>0</v>
      </c>
      <c r="N154">
        <f>KLIM!N45</f>
        <v>0</v>
      </c>
      <c r="O154">
        <f>KLIM!O45</f>
        <v>0</v>
      </c>
      <c r="P154">
        <f>KLIM!P45</f>
        <v>0</v>
      </c>
      <c r="Q154">
        <f>KLIM!Q45</f>
        <v>0</v>
      </c>
      <c r="R154">
        <f>KLIM!R45</f>
        <v>0</v>
      </c>
      <c r="S154">
        <f>KLIM!S45</f>
        <v>0</v>
      </c>
      <c r="T154">
        <f>KLIM!T45</f>
        <v>0</v>
      </c>
      <c r="U154">
        <f>KLIM!U45</f>
        <v>0</v>
      </c>
      <c r="V154">
        <f>KLIM!V45</f>
        <v>0</v>
      </c>
      <c r="W154">
        <f>KLIM!W45</f>
        <v>0</v>
      </c>
      <c r="X154">
        <f>KLIM!X45</f>
        <v>0</v>
      </c>
      <c r="Y154">
        <f>KLIM!Y45</f>
        <v>0</v>
      </c>
      <c r="Z154">
        <f>KLIM!Z45</f>
        <v>0</v>
      </c>
      <c r="AA154">
        <f>KLIM!AA45</f>
        <v>0</v>
      </c>
      <c r="AB154">
        <f>KLIM!AB45</f>
        <v>0</v>
      </c>
      <c r="AC154">
        <f>KLIM!AC45</f>
        <v>0</v>
      </c>
      <c r="AD154">
        <f>KLIM!AD45</f>
        <v>0</v>
      </c>
      <c r="AE154">
        <f>KLIM!AE45</f>
        <v>0</v>
      </c>
      <c r="AF154">
        <f>KLIM!AF45</f>
        <v>0</v>
      </c>
      <c r="AG154">
        <f>KLIM!AG45</f>
        <v>0</v>
      </c>
      <c r="AH154">
        <f>KLIM!AH45</f>
        <v>0</v>
      </c>
      <c r="AI154">
        <f>KLIM!AI45</f>
        <v>0</v>
      </c>
      <c r="AJ154">
        <f>KLIM!AJ45</f>
        <v>0</v>
      </c>
      <c r="AK154">
        <f>KLIM!AK45</f>
        <v>0</v>
      </c>
      <c r="AL154">
        <f>KLIM!AL45</f>
        <v>0</v>
      </c>
      <c r="AM154">
        <f>KLIM!AM45</f>
        <v>0</v>
      </c>
      <c r="AN154">
        <f>KLIM!AN45</f>
        <v>0</v>
      </c>
      <c r="AO154">
        <f>KLIM!AO45</f>
        <v>0</v>
      </c>
      <c r="AP154">
        <f>KLIM!AP45</f>
        <v>0</v>
      </c>
      <c r="AQ154">
        <f>KLIM!AQ45</f>
        <v>0</v>
      </c>
      <c r="AR154">
        <f>KLIM!AR45</f>
        <v>0</v>
      </c>
      <c r="AS154">
        <f>KLIM!AS45</f>
        <v>0</v>
      </c>
      <c r="AT154">
        <f>KLIM!AT45</f>
        <v>0</v>
      </c>
    </row>
    <row r="155" spans="1:46" x14ac:dyDescent="0.25">
      <c r="A155" t="str">
        <f>KUM!A4</f>
        <v>EIS</v>
      </c>
      <c r="B155" t="str">
        <f>KUM!B4</f>
        <v>KUM</v>
      </c>
      <c r="C155" t="str">
        <f>KUM!C4</f>
        <v>Kultuur ja sport</v>
      </c>
      <c r="D155" t="str">
        <f>KUM!D4</f>
        <v>ERDF</v>
      </c>
      <c r="E155" t="str">
        <f>KUM!E4</f>
        <v>Nutikam Eesti</v>
      </c>
      <c r="F155" t="str">
        <f>KUM!F4</f>
        <v>2021-2027.1.3</v>
      </c>
      <c r="G155" t="str">
        <f>KUM!G4</f>
        <v>(EK nr 1.3) VKEde kestliku majanduskasvu ja konkurentsivõime tõhustamine</v>
      </c>
      <c r="H155" t="str">
        <f>KUM!H4</f>
        <v>Kultuuri- ja loomesektoris tegutsevate ambitsioonikate VKEde arenguplaanide toetamine ja kasvupotentsiaaliga VKEde ekspordivõimekuse kasvatamine</v>
      </c>
      <c r="I155" t="str">
        <f>KUM!I4</f>
        <v>2021-2027.1.3.21</v>
      </c>
      <c r="J155">
        <f>KUM!J4</f>
        <v>4500000</v>
      </c>
      <c r="K155">
        <f>KUM!K4</f>
        <v>2411031</v>
      </c>
      <c r="L155">
        <f>KUM!L4</f>
        <v>0.53578466666666669</v>
      </c>
      <c r="M155">
        <f>KUM!M4</f>
        <v>908456</v>
      </c>
      <c r="N155">
        <f>KUM!N4</f>
        <v>0.20187911111111112</v>
      </c>
      <c r="O155">
        <f>KUM!O4</f>
        <v>184289</v>
      </c>
      <c r="P155">
        <f>KUM!P4</f>
        <v>500000</v>
      </c>
      <c r="Q155">
        <f>KUM!Q4</f>
        <v>0.64689577777777774</v>
      </c>
      <c r="R155">
        <f>KUM!R4</f>
        <v>0</v>
      </c>
      <c r="S155">
        <f>KUM!S4</f>
        <v>500000</v>
      </c>
      <c r="T155">
        <f>KUM!T4</f>
        <v>0.31299022222222223</v>
      </c>
      <c r="U155">
        <f>KUM!U4</f>
        <v>700000</v>
      </c>
      <c r="V155">
        <f>KUM!V4</f>
        <v>0.80245133333333329</v>
      </c>
      <c r="W155">
        <f>KUM!W4</f>
        <v>500000</v>
      </c>
      <c r="X155">
        <f>KUM!X4</f>
        <v>0.42410133333333333</v>
      </c>
      <c r="Y155">
        <f>KUM!Y4</f>
        <v>700000</v>
      </c>
      <c r="Z155">
        <f>KUM!Z4</f>
        <v>0.95800688888888885</v>
      </c>
      <c r="AA155">
        <f>KUM!AA4</f>
        <v>500000</v>
      </c>
      <c r="AB155">
        <f>KUM!AB4</f>
        <v>0.53521244444444449</v>
      </c>
      <c r="AC155">
        <f>KUM!AC4</f>
        <v>188969</v>
      </c>
      <c r="AD155">
        <f>KUM!AD4</f>
        <v>1</v>
      </c>
      <c r="AE155">
        <f>KUM!AE4</f>
        <v>1000000</v>
      </c>
      <c r="AF155">
        <f>KUM!AF4</f>
        <v>0.7574346666666667</v>
      </c>
      <c r="AG155">
        <f>KUM!AG4</f>
        <v>0</v>
      </c>
      <c r="AH155">
        <f>KUM!AH4</f>
        <v>1</v>
      </c>
      <c r="AI155">
        <f>KUM!AI4</f>
        <v>1000000</v>
      </c>
      <c r="AJ155">
        <f>KUM!AJ4</f>
        <v>0.97965688888888891</v>
      </c>
      <c r="AK155">
        <f>KUM!AK4</f>
        <v>0</v>
      </c>
      <c r="AL155">
        <f>KUM!AL4</f>
        <v>1</v>
      </c>
      <c r="AM155">
        <f>KUM!AM4</f>
        <v>91544</v>
      </c>
      <c r="AN155">
        <f>KUM!AN4</f>
        <v>1</v>
      </c>
      <c r="AO155">
        <f>KUM!AO4</f>
        <v>0</v>
      </c>
      <c r="AP155">
        <f>KUM!AP4</f>
        <v>1</v>
      </c>
      <c r="AQ155">
        <f>KUM!AQ4</f>
        <v>0</v>
      </c>
      <c r="AR155">
        <f>KUM!AR4</f>
        <v>0</v>
      </c>
      <c r="AS155">
        <f>KUM!AS4</f>
        <v>0</v>
      </c>
      <c r="AT155">
        <f>KUM!AT4</f>
        <v>0</v>
      </c>
    </row>
    <row r="156" spans="1:46" x14ac:dyDescent="0.25">
      <c r="A156" t="str">
        <f>KUM!A5</f>
        <v>EIS</v>
      </c>
      <c r="B156" t="str">
        <f>KUM!B5</f>
        <v>KUM</v>
      </c>
      <c r="C156" t="str">
        <f>KUM!C5</f>
        <v>Kultuur ja sport</v>
      </c>
      <c r="D156" t="str">
        <f>KUM!D5</f>
        <v>ERDF</v>
      </c>
      <c r="E156" t="str">
        <f>KUM!E5</f>
        <v>Nutikam Eesti</v>
      </c>
      <c r="F156" t="str">
        <f>KUM!F5</f>
        <v>2021-2027.1.3</v>
      </c>
      <c r="G156" t="str">
        <f>KUM!G5</f>
        <v>(EK nr 1.3) VKEde kestliku majanduskasvu ja konkurentsivõime tõhustamine</v>
      </c>
      <c r="H156" t="str">
        <f>KUM!H5</f>
        <v>Kultuuri- ja loomesektori arengut toetavate tugiteenuste (inkubatsiooni-, kiirendi- ja arendusteenused) pakkumine</v>
      </c>
      <c r="I156" t="str">
        <f>KUM!I5</f>
        <v>2021-2027.1.3.22</v>
      </c>
      <c r="J156">
        <f>KUM!J5</f>
        <v>2500000</v>
      </c>
      <c r="K156">
        <f>KUM!K5</f>
        <v>1543215</v>
      </c>
      <c r="L156">
        <f>KUM!L5</f>
        <v>0.617286</v>
      </c>
      <c r="M156">
        <f>KUM!M5</f>
        <v>808303</v>
      </c>
      <c r="N156">
        <f>KUM!N5</f>
        <v>0.32332119999999998</v>
      </c>
      <c r="O156">
        <f>KUM!O5</f>
        <v>92348</v>
      </c>
      <c r="P156">
        <f>KUM!P5</f>
        <v>0</v>
      </c>
      <c r="Q156">
        <f>KUM!Q5</f>
        <v>0.617286</v>
      </c>
      <c r="R156">
        <f>KUM!R5</f>
        <v>0</v>
      </c>
      <c r="S156">
        <f>KUM!S5</f>
        <v>392348</v>
      </c>
      <c r="T156">
        <f>KUM!T5</f>
        <v>0.48026039999999998</v>
      </c>
      <c r="U156">
        <f>KUM!U5</f>
        <v>956785</v>
      </c>
      <c r="V156">
        <f>KUM!V5</f>
        <v>1</v>
      </c>
      <c r="W156">
        <f>KUM!W5</f>
        <v>100000</v>
      </c>
      <c r="X156">
        <f>KUM!X5</f>
        <v>0.52026039999999996</v>
      </c>
      <c r="Y156">
        <f>KUM!Y5</f>
        <v>0</v>
      </c>
      <c r="Z156">
        <f>KUM!Z5</f>
        <v>1</v>
      </c>
      <c r="AA156">
        <f>KUM!AA5</f>
        <v>225000</v>
      </c>
      <c r="AB156">
        <f>KUM!AB5</f>
        <v>0.61026040000000004</v>
      </c>
      <c r="AC156">
        <f>KUM!AC5</f>
        <v>0</v>
      </c>
      <c r="AD156">
        <f>KUM!AD5</f>
        <v>1</v>
      </c>
      <c r="AE156">
        <f>KUM!AE5</f>
        <v>450000</v>
      </c>
      <c r="AF156">
        <f>KUM!AF5</f>
        <v>0.79026039999999997</v>
      </c>
      <c r="AG156">
        <f>KUM!AG5</f>
        <v>0</v>
      </c>
      <c r="AH156">
        <f>KUM!AH5</f>
        <v>1</v>
      </c>
      <c r="AI156">
        <f>KUM!AI5</f>
        <v>524349</v>
      </c>
      <c r="AJ156">
        <f>KUM!AJ5</f>
        <v>1</v>
      </c>
      <c r="AK156">
        <f>KUM!AK5</f>
        <v>0</v>
      </c>
      <c r="AL156">
        <f>KUM!AL5</f>
        <v>1</v>
      </c>
      <c r="AM156">
        <f>KUM!AM5</f>
        <v>0</v>
      </c>
      <c r="AN156">
        <f>KUM!AN5</f>
        <v>1</v>
      </c>
      <c r="AO156">
        <f>KUM!AO5</f>
        <v>0</v>
      </c>
      <c r="AP156">
        <f>KUM!AP5</f>
        <v>1</v>
      </c>
      <c r="AQ156">
        <f>KUM!AQ5</f>
        <v>0</v>
      </c>
      <c r="AR156">
        <f>KUM!AR5</f>
        <v>0</v>
      </c>
      <c r="AS156">
        <f>KUM!AS5</f>
        <v>0</v>
      </c>
      <c r="AT156">
        <f>KUM!AT5</f>
        <v>0</v>
      </c>
    </row>
    <row r="157" spans="1:46" x14ac:dyDescent="0.25">
      <c r="A157" t="str">
        <f>KUM!A6</f>
        <v>EIS</v>
      </c>
      <c r="B157" t="str">
        <f>KUM!B6</f>
        <v>KUM</v>
      </c>
      <c r="C157" t="str">
        <f>KUM!C6</f>
        <v>Kultuur ja sport</v>
      </c>
      <c r="D157" t="str">
        <f>KUM!D6</f>
        <v>ERDF</v>
      </c>
      <c r="E157" t="str">
        <f>KUM!E6</f>
        <v>Nutikam Eesti</v>
      </c>
      <c r="F157" t="str">
        <f>KUM!F6</f>
        <v>2021-2027.1.3</v>
      </c>
      <c r="G157" t="str">
        <f>KUM!G6</f>
        <v>(EK nr 1.3) VKEde kestliku majanduskasvu ja konkurentsivõime tõhustamine</v>
      </c>
      <c r="H157" t="str">
        <f>KUM!H6</f>
        <v>Kultuuri- ja loomesektori sisese ja sektorite ülese koostöö soodustamine</v>
      </c>
      <c r="I157" t="str">
        <f>KUM!I6</f>
        <v>2021-2027.1.3.23</v>
      </c>
      <c r="J157">
        <f>KUM!J6</f>
        <v>104808</v>
      </c>
      <c r="K157">
        <f>KUM!K6</f>
        <v>800000</v>
      </c>
      <c r="L157">
        <f>KUM!L6</f>
        <v>7.6330051141134261</v>
      </c>
      <c r="M157">
        <f>KUM!M6</f>
        <v>70353</v>
      </c>
      <c r="N157">
        <f>KUM!N6</f>
        <v>0.67125601099152732</v>
      </c>
      <c r="O157">
        <f>KUM!O6</f>
        <v>3840</v>
      </c>
      <c r="P157">
        <f>KUM!P6</f>
        <v>-695192</v>
      </c>
      <c r="Q157">
        <f>KUM!Q6</f>
        <v>1</v>
      </c>
      <c r="R157">
        <f>KUM!R6</f>
        <v>0</v>
      </c>
      <c r="S157">
        <f>KUM!S6</f>
        <v>20000</v>
      </c>
      <c r="T157">
        <f>KUM!T6</f>
        <v>0.86208113884436299</v>
      </c>
      <c r="U157">
        <f>KUM!U6</f>
        <v>0</v>
      </c>
      <c r="V157">
        <f>KUM!V6</f>
        <v>1</v>
      </c>
      <c r="W157">
        <f>KUM!W6</f>
        <v>14455</v>
      </c>
      <c r="X157">
        <f>KUM!X6</f>
        <v>1</v>
      </c>
      <c r="Y157">
        <f>KUM!Y6</f>
        <v>0</v>
      </c>
      <c r="Z157">
        <f>KUM!Z6</f>
        <v>1</v>
      </c>
      <c r="AA157">
        <f>KUM!AA6</f>
        <v>0</v>
      </c>
      <c r="AB157">
        <f>KUM!AB6</f>
        <v>1</v>
      </c>
      <c r="AC157">
        <f>KUM!AC6</f>
        <v>0</v>
      </c>
      <c r="AD157">
        <f>KUM!AD6</f>
        <v>1</v>
      </c>
      <c r="AE157">
        <f>KUM!AE6</f>
        <v>0</v>
      </c>
      <c r="AF157">
        <f>KUM!AF6</f>
        <v>1</v>
      </c>
      <c r="AG157">
        <f>KUM!AG6</f>
        <v>0</v>
      </c>
      <c r="AH157">
        <f>KUM!AH6</f>
        <v>1</v>
      </c>
      <c r="AI157">
        <f>KUM!AI6</f>
        <v>0</v>
      </c>
      <c r="AJ157">
        <f>KUM!AJ6</f>
        <v>1</v>
      </c>
      <c r="AK157">
        <f>KUM!AK6</f>
        <v>0</v>
      </c>
      <c r="AL157">
        <f>KUM!AL6</f>
        <v>1</v>
      </c>
      <c r="AM157">
        <f>KUM!AM6</f>
        <v>0</v>
      </c>
      <c r="AN157">
        <f>KUM!AN6</f>
        <v>1</v>
      </c>
      <c r="AO157">
        <f>KUM!AO6</f>
        <v>0</v>
      </c>
      <c r="AP157">
        <f>KUM!AP6</f>
        <v>1</v>
      </c>
      <c r="AQ157">
        <f>KUM!AQ6</f>
        <v>0</v>
      </c>
      <c r="AR157">
        <f>KUM!AR6</f>
        <v>0</v>
      </c>
      <c r="AS157">
        <f>KUM!AS6</f>
        <v>0</v>
      </c>
      <c r="AT157">
        <f>KUM!AT6</f>
        <v>0</v>
      </c>
    </row>
    <row r="158" spans="1:46" x14ac:dyDescent="0.25">
      <c r="A158" t="str">
        <f>KUM!A7</f>
        <v>EIS</v>
      </c>
      <c r="B158" t="str">
        <f>KUM!B7</f>
        <v>KUM</v>
      </c>
      <c r="C158" t="str">
        <f>KUM!C7</f>
        <v>Kultuur ja sport</v>
      </c>
      <c r="D158" t="str">
        <f>KUM!D7</f>
        <v>ERDF</v>
      </c>
      <c r="E158" t="str">
        <f>KUM!E7</f>
        <v>Nutikam Eesti</v>
      </c>
      <c r="F158" t="str">
        <f>KUM!F7</f>
        <v>2021-2027.1.3</v>
      </c>
      <c r="G158" t="str">
        <f>KUM!G7</f>
        <v>(EK nr 1.3) VKEde kestliku majanduskasvu ja konkurentsivõime tõhustamine</v>
      </c>
      <c r="H158" t="str">
        <f>KUM!H7</f>
        <v>Loomemajandusalase teadlikkuse kasvatamine ning teadmiste ja oskuste arendamine</v>
      </c>
      <c r="I158" t="str">
        <f>KUM!I7</f>
        <v>2021-2027.1.3.24</v>
      </c>
      <c r="J158">
        <f>KUM!J7</f>
        <v>2200000</v>
      </c>
      <c r="K158">
        <f>KUM!K7</f>
        <v>2200000</v>
      </c>
      <c r="L158">
        <f>KUM!L7</f>
        <v>1</v>
      </c>
      <c r="M158">
        <f>KUM!M7</f>
        <v>428476</v>
      </c>
      <c r="N158">
        <f>KUM!N7</f>
        <v>0.19476181818181817</v>
      </c>
      <c r="O158">
        <f>KUM!O7</f>
        <v>13605</v>
      </c>
      <c r="P158">
        <f>KUM!P7</f>
        <v>0</v>
      </c>
      <c r="Q158">
        <f>KUM!Q7</f>
        <v>1</v>
      </c>
      <c r="R158">
        <f>KUM!R7</f>
        <v>0</v>
      </c>
      <c r="S158">
        <f>KUM!S7</f>
        <v>313605</v>
      </c>
      <c r="T158">
        <f>KUM!T7</f>
        <v>0.33730954545454545</v>
      </c>
      <c r="U158">
        <f>KUM!U7</f>
        <v>0</v>
      </c>
      <c r="V158">
        <f>KUM!V7</f>
        <v>1</v>
      </c>
      <c r="W158">
        <f>KUM!W7</f>
        <v>175500</v>
      </c>
      <c r="X158">
        <f>KUM!X7</f>
        <v>0.41708227272727272</v>
      </c>
      <c r="Y158">
        <f>KUM!Y7</f>
        <v>0</v>
      </c>
      <c r="Z158">
        <f>KUM!Z7</f>
        <v>1</v>
      </c>
      <c r="AA158">
        <f>KUM!AA7</f>
        <v>175500</v>
      </c>
      <c r="AB158">
        <f>KUM!AB7</f>
        <v>0.49685499999999999</v>
      </c>
      <c r="AC158">
        <f>KUM!AC7</f>
        <v>0</v>
      </c>
      <c r="AD158">
        <f>KUM!AD7</f>
        <v>1</v>
      </c>
      <c r="AE158">
        <f>KUM!AE7</f>
        <v>351000</v>
      </c>
      <c r="AF158">
        <f>KUM!AF7</f>
        <v>0.65640045454545459</v>
      </c>
      <c r="AG158">
        <f>KUM!AG7</f>
        <v>0</v>
      </c>
      <c r="AH158">
        <f>KUM!AH7</f>
        <v>1</v>
      </c>
      <c r="AI158">
        <f>KUM!AI7</f>
        <v>351000</v>
      </c>
      <c r="AJ158">
        <f>KUM!AJ7</f>
        <v>0.81594590909090914</v>
      </c>
      <c r="AK158">
        <f>KUM!AK7</f>
        <v>0</v>
      </c>
      <c r="AL158">
        <f>KUM!AL7</f>
        <v>1</v>
      </c>
      <c r="AM158">
        <f>KUM!AM7</f>
        <v>351000</v>
      </c>
      <c r="AN158">
        <f>KUM!AN7</f>
        <v>0.97549136363636368</v>
      </c>
      <c r="AO158">
        <f>KUM!AO7</f>
        <v>53919</v>
      </c>
      <c r="AP158">
        <f>KUM!AP7</f>
        <v>1</v>
      </c>
      <c r="AQ158">
        <f>KUM!AQ7</f>
        <v>0</v>
      </c>
      <c r="AR158">
        <f>KUM!AR7</f>
        <v>0</v>
      </c>
      <c r="AS158">
        <f>KUM!AS7</f>
        <v>0</v>
      </c>
      <c r="AT158">
        <f>KUM!AT7</f>
        <v>0</v>
      </c>
    </row>
    <row r="159" spans="1:46" x14ac:dyDescent="0.25">
      <c r="A159" t="str">
        <f>KUM!A8</f>
        <v>RTK</v>
      </c>
      <c r="B159" t="str">
        <f>KUM!B8</f>
        <v>KUM</v>
      </c>
      <c r="C159" t="str">
        <f>KUM!C8</f>
        <v>Sidus ühiskond</v>
      </c>
      <c r="D159" t="str">
        <f>KUM!D8</f>
        <v>ESF</v>
      </c>
      <c r="E159" t="str">
        <f>KUM!E8</f>
        <v>Sotsiaalsem Eesti</v>
      </c>
      <c r="F159" t="str">
        <f>KUM!F8</f>
        <v>2021-2027.4.7</v>
      </c>
      <c r="G159" t="str">
        <f>KUM!G8</f>
        <v>(EK nr 4.8) Soodustada aktiivset kaasamist, parandada konkurentsivõimet</v>
      </c>
      <c r="H159" t="str">
        <f>KUM!H8</f>
        <v>Kohanemisprogrammi „Settle in Estonia“ pakkumine</v>
      </c>
      <c r="I159" t="str">
        <f>KUM!I8</f>
        <v>2021-2027.4.7.51</v>
      </c>
      <c r="J159">
        <f>KUM!J8</f>
        <v>12950000</v>
      </c>
      <c r="K159">
        <f>KUM!K8</f>
        <v>12950000</v>
      </c>
      <c r="L159">
        <f>KUM!L8</f>
        <v>1</v>
      </c>
      <c r="M159">
        <f>KUM!M8</f>
        <v>2407938</v>
      </c>
      <c r="N159">
        <f>KUM!N8</f>
        <v>0.18594115830115829</v>
      </c>
      <c r="O159">
        <f>KUM!O8</f>
        <v>421831</v>
      </c>
      <c r="P159">
        <f>KUM!P8</f>
        <v>0</v>
      </c>
      <c r="Q159">
        <f>KUM!Q8</f>
        <v>1</v>
      </c>
      <c r="R159">
        <f>KUM!R8</f>
        <v>465314</v>
      </c>
      <c r="S159">
        <f>KUM!S8</f>
        <v>1407905</v>
      </c>
      <c r="T159">
        <f>KUM!T8</f>
        <v>0.29465969111969115</v>
      </c>
      <c r="U159">
        <f>KUM!U8</f>
        <v>0</v>
      </c>
      <c r="V159">
        <f>KUM!V8</f>
        <v>1</v>
      </c>
      <c r="W159">
        <f>KUM!W8</f>
        <v>1246640</v>
      </c>
      <c r="X159">
        <f>KUM!X8</f>
        <v>0.39092532818532816</v>
      </c>
      <c r="Y159">
        <f>KUM!Y8</f>
        <v>0</v>
      </c>
      <c r="Z159">
        <f>KUM!Z8</f>
        <v>1</v>
      </c>
      <c r="AA159">
        <f>KUM!AA8</f>
        <v>1725958</v>
      </c>
      <c r="AB159">
        <f>KUM!AB8</f>
        <v>0.52420393822393818</v>
      </c>
      <c r="AC159">
        <f>KUM!AC8</f>
        <v>0</v>
      </c>
      <c r="AD159">
        <f>KUM!AD8</f>
        <v>1</v>
      </c>
      <c r="AE159">
        <f>KUM!AE8</f>
        <v>3407832</v>
      </c>
      <c r="AF159">
        <f>KUM!AF8</f>
        <v>0.78735698841698842</v>
      </c>
      <c r="AG159">
        <f>KUM!AG8</f>
        <v>0</v>
      </c>
      <c r="AH159">
        <f>KUM!AH8</f>
        <v>1</v>
      </c>
      <c r="AI159">
        <f>KUM!AI8</f>
        <v>2608898</v>
      </c>
      <c r="AJ159">
        <f>KUM!AJ8</f>
        <v>0.9888162934362934</v>
      </c>
      <c r="AK159">
        <f>KUM!AK8</f>
        <v>0</v>
      </c>
      <c r="AL159">
        <f>KUM!AL8</f>
        <v>1</v>
      </c>
      <c r="AM159">
        <f>KUM!AM8</f>
        <v>144829</v>
      </c>
      <c r="AN159">
        <f>KUM!AN8</f>
        <v>1</v>
      </c>
      <c r="AO159">
        <f>KUM!AO8</f>
        <v>0</v>
      </c>
      <c r="AP159">
        <f>KUM!AP8</f>
        <v>1</v>
      </c>
      <c r="AQ159">
        <f>KUM!AQ8</f>
        <v>0</v>
      </c>
      <c r="AR159">
        <f>KUM!AR8</f>
        <v>0</v>
      </c>
      <c r="AS159">
        <f>KUM!AS8</f>
        <v>0</v>
      </c>
      <c r="AT159">
        <f>KUM!AT8</f>
        <v>0</v>
      </c>
    </row>
    <row r="160" spans="1:46" x14ac:dyDescent="0.25">
      <c r="A160" t="str">
        <f>KUM!A9</f>
        <v>RTK</v>
      </c>
      <c r="B160" t="str">
        <f>KUM!B9</f>
        <v>KUM</v>
      </c>
      <c r="C160" t="str">
        <f>KUM!C9</f>
        <v>Sidus ühiskond</v>
      </c>
      <c r="D160" t="str">
        <f>KUM!D9</f>
        <v>ESF</v>
      </c>
      <c r="E160" t="str">
        <f>KUM!E9</f>
        <v>Sotsiaalsem Eesti</v>
      </c>
      <c r="F160" t="str">
        <f>KUM!F9</f>
        <v>2021-2027.4.7</v>
      </c>
      <c r="G160" t="str">
        <f>KUM!G9</f>
        <v>(EK nr 4.8) Soodustada aktiivset kaasamist, parandada konkurentsivõimet</v>
      </c>
      <c r="H160" t="str">
        <f>KUM!H9</f>
        <v>Andmevahetuslahenduse (sh infoplatvormi) edasiarendus ja rakendamine</v>
      </c>
      <c r="I160" t="str">
        <f>KUM!I9</f>
        <v>2021-2027.4.7.52</v>
      </c>
      <c r="J160">
        <f>KUM!J9</f>
        <v>1785000</v>
      </c>
      <c r="K160">
        <f>KUM!K9</f>
        <v>1785000</v>
      </c>
      <c r="L160">
        <f>KUM!L9</f>
        <v>1</v>
      </c>
      <c r="M160">
        <f>KUM!M9</f>
        <v>97013</v>
      </c>
      <c r="N160">
        <f>KUM!N9</f>
        <v>5.4349019607843135E-2</v>
      </c>
      <c r="O160">
        <f>KUM!O9</f>
        <v>0</v>
      </c>
      <c r="P160">
        <f>KUM!P9</f>
        <v>0</v>
      </c>
      <c r="Q160">
        <f>KUM!Q9</f>
        <v>1</v>
      </c>
      <c r="R160">
        <f>KUM!R9</f>
        <v>0</v>
      </c>
      <c r="S160">
        <f>KUM!S9</f>
        <v>88529</v>
      </c>
      <c r="T160">
        <f>KUM!T9</f>
        <v>0.10394509803921569</v>
      </c>
      <c r="U160">
        <f>KUM!U9</f>
        <v>0</v>
      </c>
      <c r="V160">
        <f>KUM!V9</f>
        <v>1</v>
      </c>
      <c r="W160">
        <f>KUM!W9</f>
        <v>150000</v>
      </c>
      <c r="X160">
        <f>KUM!X9</f>
        <v>0.18797871148459383</v>
      </c>
      <c r="Y160">
        <f>KUM!Y9</f>
        <v>0</v>
      </c>
      <c r="Z160">
        <f>KUM!Z9</f>
        <v>1</v>
      </c>
      <c r="AA160">
        <f>KUM!AA9</f>
        <v>250000</v>
      </c>
      <c r="AB160">
        <f>KUM!AB9</f>
        <v>0.32803473389355742</v>
      </c>
      <c r="AC160">
        <f>KUM!AC9</f>
        <v>0</v>
      </c>
      <c r="AD160">
        <f>KUM!AD9</f>
        <v>1</v>
      </c>
      <c r="AE160">
        <f>KUM!AE9</f>
        <v>400000</v>
      </c>
      <c r="AF160">
        <f>KUM!AF9</f>
        <v>0.55212436974789914</v>
      </c>
      <c r="AG160">
        <f>KUM!AG9</f>
        <v>0</v>
      </c>
      <c r="AH160">
        <f>KUM!AH9</f>
        <v>1</v>
      </c>
      <c r="AI160">
        <f>KUM!AI9</f>
        <v>400000</v>
      </c>
      <c r="AJ160">
        <f>KUM!AJ9</f>
        <v>0.77621400560224085</v>
      </c>
      <c r="AK160">
        <f>KUM!AK9</f>
        <v>0</v>
      </c>
      <c r="AL160">
        <f>KUM!AL9</f>
        <v>1</v>
      </c>
      <c r="AM160">
        <f>KUM!AM9</f>
        <v>399458</v>
      </c>
      <c r="AN160">
        <f>KUM!AN9</f>
        <v>1</v>
      </c>
      <c r="AO160">
        <f>KUM!AO9</f>
        <v>0</v>
      </c>
      <c r="AP160">
        <f>KUM!AP9</f>
        <v>1</v>
      </c>
      <c r="AQ160">
        <f>KUM!AQ9</f>
        <v>0</v>
      </c>
      <c r="AR160">
        <f>KUM!AR9</f>
        <v>0</v>
      </c>
      <c r="AS160">
        <f>KUM!AS9</f>
        <v>0</v>
      </c>
      <c r="AT160">
        <f>KUM!AT9</f>
        <v>0</v>
      </c>
    </row>
    <row r="161" spans="1:46" x14ac:dyDescent="0.25">
      <c r="A161" t="str">
        <f>KUM!A10</f>
        <v>RTK</v>
      </c>
      <c r="B161" t="str">
        <f>KUM!B10</f>
        <v>KUM</v>
      </c>
      <c r="C161" t="str">
        <f>KUM!C10</f>
        <v>Sidus ühiskond</v>
      </c>
      <c r="D161" t="str">
        <f>KUM!D10</f>
        <v>ESF</v>
      </c>
      <c r="E161" t="str">
        <f>KUM!E10</f>
        <v>Sotsiaalsem Eesti</v>
      </c>
      <c r="F161" t="str">
        <f>KUM!F10</f>
        <v>2021-2027.4.7</v>
      </c>
      <c r="G161" t="str">
        <f>KUM!G10</f>
        <v>(EK nr 4.8) Soodustada aktiivset kaasamist, parandada konkurentsivõimet</v>
      </c>
      <c r="H161" t="str">
        <f>KUM!H10</f>
        <v>Eri keele- ja kultuuritaustaga inimeste ning tagasipöördujate tööturul konkurentsivõimet toetavad tegevused</v>
      </c>
      <c r="I161" t="str">
        <f>KUM!I10</f>
        <v>2021-2027.4.7.53</v>
      </c>
      <c r="J161">
        <f>KUM!J10</f>
        <v>2737000</v>
      </c>
      <c r="K161">
        <f>KUM!K10</f>
        <v>3787000</v>
      </c>
      <c r="L161">
        <f>KUM!L10</f>
        <v>1.3836317135549872</v>
      </c>
      <c r="M161">
        <f>KUM!M10</f>
        <v>426104</v>
      </c>
      <c r="N161">
        <f>KUM!N10</f>
        <v>0.15568286445012788</v>
      </c>
      <c r="O161">
        <f>KUM!O10</f>
        <v>0</v>
      </c>
      <c r="P161">
        <f>KUM!P10</f>
        <v>-1050000</v>
      </c>
      <c r="Q161">
        <f>KUM!Q10</f>
        <v>1</v>
      </c>
      <c r="R161">
        <f>KUM!R10</f>
        <v>268390</v>
      </c>
      <c r="S161">
        <f>KUM!S10</f>
        <v>372935</v>
      </c>
      <c r="T161">
        <f>KUM!T10</f>
        <v>0.29193971501644134</v>
      </c>
      <c r="U161">
        <f>KUM!U10</f>
        <v>0</v>
      </c>
      <c r="V161">
        <f>KUM!V10</f>
        <v>1</v>
      </c>
      <c r="W161">
        <f>KUM!W10</f>
        <v>112456</v>
      </c>
      <c r="X161">
        <f>KUM!X10</f>
        <v>0.3330270369017172</v>
      </c>
      <c r="Y161">
        <f>KUM!Y10</f>
        <v>0</v>
      </c>
      <c r="Z161">
        <f>KUM!Z10</f>
        <v>1</v>
      </c>
      <c r="AA161">
        <f>KUM!AA10</f>
        <v>508350</v>
      </c>
      <c r="AB161">
        <f>KUM!AB10</f>
        <v>0.51875959079283884</v>
      </c>
      <c r="AC161">
        <f>KUM!AC10</f>
        <v>0</v>
      </c>
      <c r="AD161">
        <f>KUM!AD10</f>
        <v>1</v>
      </c>
      <c r="AE161">
        <f>KUM!AE10</f>
        <v>790961</v>
      </c>
      <c r="AF161">
        <f>KUM!AF10</f>
        <v>0.80774789915966383</v>
      </c>
      <c r="AG161">
        <f>KUM!AG10</f>
        <v>0</v>
      </c>
      <c r="AH161">
        <f>KUM!AH10</f>
        <v>1</v>
      </c>
      <c r="AI161">
        <f>KUM!AI10</f>
        <v>278308</v>
      </c>
      <c r="AJ161">
        <f>KUM!AJ10</f>
        <v>0.90943149433686521</v>
      </c>
      <c r="AK161">
        <f>KUM!AK10</f>
        <v>0</v>
      </c>
      <c r="AL161">
        <f>KUM!AL10</f>
        <v>1</v>
      </c>
      <c r="AM161">
        <f>KUM!AM10</f>
        <v>247886</v>
      </c>
      <c r="AN161">
        <f>KUM!AN10</f>
        <v>1</v>
      </c>
      <c r="AO161">
        <f>KUM!AO10</f>
        <v>0</v>
      </c>
      <c r="AP161">
        <f>KUM!AP10</f>
        <v>1</v>
      </c>
      <c r="AQ161">
        <f>KUM!AQ10</f>
        <v>0</v>
      </c>
      <c r="AR161">
        <f>KUM!AR10</f>
        <v>0</v>
      </c>
      <c r="AS161">
        <f>KUM!AS10</f>
        <v>0</v>
      </c>
      <c r="AT161">
        <f>KUM!AT10</f>
        <v>0</v>
      </c>
    </row>
    <row r="162" spans="1:46" x14ac:dyDescent="0.25">
      <c r="A162" t="str">
        <f>KUM!A11</f>
        <v>RTK</v>
      </c>
      <c r="B162" t="str">
        <f>KUM!B11</f>
        <v>KUM</v>
      </c>
      <c r="C162" t="str">
        <f>KUM!C11</f>
        <v>Sidus ühiskond</v>
      </c>
      <c r="D162" t="str">
        <f>KUM!D11</f>
        <v>ESF</v>
      </c>
      <c r="E162" t="str">
        <f>KUM!E11</f>
        <v>Sotsiaalsem Eesti</v>
      </c>
      <c r="F162" t="str">
        <f>KUM!F11</f>
        <v>2021-2027.4.7</v>
      </c>
      <c r="G162" t="str">
        <f>KUM!G11</f>
        <v>(EK nr 4.8) Soodustada aktiivset kaasamist, parandada konkurentsivõimet</v>
      </c>
      <c r="H162" t="str">
        <f>KUM!H11</f>
        <v>Eesti keele õpet toetavad tegevused ning kodanikuõpe</v>
      </c>
      <c r="I162" t="str">
        <f>KUM!I11</f>
        <v>2021-2027.4.7.54</v>
      </c>
      <c r="J162">
        <f>KUM!J11</f>
        <v>5091792</v>
      </c>
      <c r="K162">
        <f>KUM!K11</f>
        <v>5705000</v>
      </c>
      <c r="L162">
        <f>KUM!L11</f>
        <v>1.1204306853068624</v>
      </c>
      <c r="M162">
        <f>KUM!M11</f>
        <v>1014529</v>
      </c>
      <c r="N162">
        <f>KUM!N11</f>
        <v>0.19924792685954179</v>
      </c>
      <c r="O162">
        <f>KUM!O11</f>
        <v>16466</v>
      </c>
      <c r="P162">
        <f>KUM!P11</f>
        <v>-613208</v>
      </c>
      <c r="Q162">
        <f>KUM!Q11</f>
        <v>1</v>
      </c>
      <c r="R162">
        <f>KUM!R11</f>
        <v>343420</v>
      </c>
      <c r="S162">
        <f>KUM!S11</f>
        <v>419625</v>
      </c>
      <c r="T162">
        <f>KUM!T11</f>
        <v>0.2816599735417315</v>
      </c>
      <c r="U162">
        <f>KUM!U11</f>
        <v>0</v>
      </c>
      <c r="V162">
        <f>KUM!V11</f>
        <v>1</v>
      </c>
      <c r="W162">
        <f>KUM!W11</f>
        <v>362975</v>
      </c>
      <c r="X162">
        <f>KUM!X11</f>
        <v>0.35294627117525618</v>
      </c>
      <c r="Y162">
        <f>KUM!Y11</f>
        <v>0</v>
      </c>
      <c r="Z162">
        <f>KUM!Z11</f>
        <v>1</v>
      </c>
      <c r="AA162">
        <f>KUM!AA11</f>
        <v>648801</v>
      </c>
      <c r="AB162">
        <f>KUM!AB11</f>
        <v>0.48036722631246526</v>
      </c>
      <c r="AC162">
        <f>KUM!AC11</f>
        <v>0</v>
      </c>
      <c r="AD162">
        <f>KUM!AD11</f>
        <v>1</v>
      </c>
      <c r="AE162">
        <f>KUM!AE11</f>
        <v>922218</v>
      </c>
      <c r="AF162">
        <f>KUM!AF11</f>
        <v>0.66148577946624687</v>
      </c>
      <c r="AG162">
        <f>KUM!AG11</f>
        <v>0</v>
      </c>
      <c r="AH162">
        <f>KUM!AH11</f>
        <v>1</v>
      </c>
      <c r="AI162">
        <f>KUM!AI11</f>
        <v>925143</v>
      </c>
      <c r="AJ162">
        <f>KUM!AJ11</f>
        <v>0.84317878656473011</v>
      </c>
      <c r="AK162">
        <f>KUM!AK11</f>
        <v>0</v>
      </c>
      <c r="AL162">
        <f>KUM!AL11</f>
        <v>1</v>
      </c>
      <c r="AM162">
        <f>KUM!AM11</f>
        <v>798501</v>
      </c>
      <c r="AN162">
        <f>KUM!AN11</f>
        <v>1</v>
      </c>
      <c r="AO162">
        <f>KUM!AO11</f>
        <v>0</v>
      </c>
      <c r="AP162">
        <f>KUM!AP11</f>
        <v>1</v>
      </c>
      <c r="AQ162">
        <f>KUM!AQ11</f>
        <v>0</v>
      </c>
      <c r="AR162">
        <f>KUM!AR11</f>
        <v>0</v>
      </c>
      <c r="AS162">
        <f>KUM!AS11</f>
        <v>0</v>
      </c>
      <c r="AT162">
        <f>KUM!AT11</f>
        <v>0</v>
      </c>
    </row>
    <row r="163" spans="1:46" x14ac:dyDescent="0.25">
      <c r="A163" t="str">
        <f>KUM!A12</f>
        <v>RTK</v>
      </c>
      <c r="B163" t="str">
        <f>KUM!B12</f>
        <v>KUM</v>
      </c>
      <c r="C163" t="str">
        <f>KUM!C12</f>
        <v>Sidus ühiskond</v>
      </c>
      <c r="D163" t="str">
        <f>KUM!D12</f>
        <v>ESF</v>
      </c>
      <c r="E163" t="str">
        <f>KUM!E12</f>
        <v>Sotsiaalsem Eesti</v>
      </c>
      <c r="F163" t="str">
        <f>KUM!F12</f>
        <v>2021-2027.4.7</v>
      </c>
      <c r="G163" t="str">
        <f>KUM!G12</f>
        <v>(EK nr 4.8) Soodustada aktiivset kaasamist, parandada konkurentsivõimet</v>
      </c>
      <c r="H163" t="str">
        <f>KUM!H12</f>
        <v>Avalikkuse teavitamine rände-, lõimumis-, sh kohanemisteemadel</v>
      </c>
      <c r="I163" t="str">
        <f>KUM!I12</f>
        <v>2021-2027.4.7.55</v>
      </c>
      <c r="J163">
        <f>KUM!J12</f>
        <v>4580000</v>
      </c>
      <c r="K163">
        <f>KUM!K12</f>
        <v>5521600</v>
      </c>
      <c r="L163">
        <f>KUM!L12</f>
        <v>1.205589519650655</v>
      </c>
      <c r="M163">
        <f>KUM!M12</f>
        <v>707767</v>
      </c>
      <c r="N163">
        <f>KUM!N12</f>
        <v>0.15453427947598253</v>
      </c>
      <c r="O163">
        <f>KUM!O12</f>
        <v>0</v>
      </c>
      <c r="P163">
        <f>KUM!P12</f>
        <v>-941600</v>
      </c>
      <c r="Q163">
        <f>KUM!Q12</f>
        <v>1</v>
      </c>
      <c r="R163">
        <f>KUM!R12</f>
        <v>0</v>
      </c>
      <c r="S163">
        <f>KUM!S12</f>
        <v>250126</v>
      </c>
      <c r="T163">
        <f>KUM!T12</f>
        <v>0.20914694323144103</v>
      </c>
      <c r="U163">
        <f>KUM!U12</f>
        <v>0</v>
      </c>
      <c r="V163">
        <f>KUM!V12</f>
        <v>1</v>
      </c>
      <c r="W163">
        <f>KUM!W12</f>
        <v>628760</v>
      </c>
      <c r="X163">
        <f>KUM!X12</f>
        <v>0.34643078602620087</v>
      </c>
      <c r="Y163">
        <f>KUM!Y12</f>
        <v>0</v>
      </c>
      <c r="Z163">
        <f>KUM!Z12</f>
        <v>1</v>
      </c>
      <c r="AA163">
        <f>KUM!AA12</f>
        <v>534560</v>
      </c>
      <c r="AB163">
        <f>KUM!AB12</f>
        <v>0.46314694323144107</v>
      </c>
      <c r="AC163">
        <f>KUM!AC12</f>
        <v>0</v>
      </c>
      <c r="AD163">
        <f>KUM!AD12</f>
        <v>1</v>
      </c>
      <c r="AE163">
        <f>KUM!AE12</f>
        <v>771705</v>
      </c>
      <c r="AF163">
        <f>KUM!AF12</f>
        <v>0.63164148471615722</v>
      </c>
      <c r="AG163">
        <f>KUM!AG12</f>
        <v>0</v>
      </c>
      <c r="AH163">
        <f>KUM!AH12</f>
        <v>1</v>
      </c>
      <c r="AI163">
        <f>KUM!AI12</f>
        <v>958083</v>
      </c>
      <c r="AJ163">
        <f>KUM!AJ12</f>
        <v>0.84082991266375551</v>
      </c>
      <c r="AK163">
        <f>KUM!AK12</f>
        <v>0</v>
      </c>
      <c r="AL163">
        <f>KUM!AL12</f>
        <v>1</v>
      </c>
      <c r="AM163">
        <f>KUM!AM12</f>
        <v>728999</v>
      </c>
      <c r="AN163">
        <f>KUM!AN12</f>
        <v>1</v>
      </c>
      <c r="AO163">
        <f>KUM!AO12</f>
        <v>0</v>
      </c>
      <c r="AP163">
        <f>KUM!AP12</f>
        <v>1</v>
      </c>
      <c r="AQ163">
        <f>KUM!AQ12</f>
        <v>0</v>
      </c>
      <c r="AR163">
        <f>KUM!AR12</f>
        <v>0</v>
      </c>
      <c r="AS163">
        <f>KUM!AS12</f>
        <v>0</v>
      </c>
      <c r="AT163">
        <f>KUM!AT12</f>
        <v>0</v>
      </c>
    </row>
    <row r="164" spans="1:46" x14ac:dyDescent="0.25">
      <c r="A164" t="str">
        <f>KUM!A13</f>
        <v>RTK</v>
      </c>
      <c r="B164" t="str">
        <f>KUM!B13</f>
        <v>KUM</v>
      </c>
      <c r="C164" t="str">
        <f>KUM!C13</f>
        <v>Sidus ühiskond</v>
      </c>
      <c r="D164" t="str">
        <f>KUM!D13</f>
        <v>ESF</v>
      </c>
      <c r="E164" t="str">
        <f>KUM!E13</f>
        <v>Sotsiaalsem Eesti</v>
      </c>
      <c r="F164" t="str">
        <f>KUM!F13</f>
        <v>2021-2027.4.7</v>
      </c>
      <c r="G164" t="str">
        <f>KUM!G13</f>
        <v>(EK nr 4.8) Soodustada aktiivset kaasamist, parandada konkurentsivõimet</v>
      </c>
      <c r="H164" t="str">
        <f>KUM!H13</f>
        <v>Kohalike omavalitsuste toetamine lõimumise, sealhulgas kohanemise teenuste pakkumisel</v>
      </c>
      <c r="I164" t="str">
        <f>KUM!I13</f>
        <v>2021-2027.4.7.56</v>
      </c>
      <c r="J164">
        <f>KUM!J13</f>
        <v>4101326</v>
      </c>
      <c r="K164">
        <f>KUM!K13</f>
        <v>4101326</v>
      </c>
      <c r="L164">
        <f>KUM!L13</f>
        <v>1</v>
      </c>
      <c r="M164">
        <f>KUM!M13</f>
        <v>665490</v>
      </c>
      <c r="N164">
        <f>KUM!N13</f>
        <v>0.16226215619046133</v>
      </c>
      <c r="O164">
        <f>KUM!O13</f>
        <v>37424</v>
      </c>
      <c r="P164">
        <f>KUM!P13</f>
        <v>0</v>
      </c>
      <c r="Q164">
        <f>KUM!Q13</f>
        <v>1</v>
      </c>
      <c r="R164">
        <f>KUM!R13</f>
        <v>413577</v>
      </c>
      <c r="S164">
        <f>KUM!S13</f>
        <v>519042</v>
      </c>
      <c r="T164">
        <f>KUM!T13</f>
        <v>0.2888168363109882</v>
      </c>
      <c r="U164">
        <f>KUM!U13</f>
        <v>0</v>
      </c>
      <c r="V164">
        <f>KUM!V13</f>
        <v>1</v>
      </c>
      <c r="W164">
        <f>KUM!W13</f>
        <v>546525</v>
      </c>
      <c r="X164">
        <f>KUM!X13</f>
        <v>0.42207251996061762</v>
      </c>
      <c r="Y164">
        <f>KUM!Y13</f>
        <v>0</v>
      </c>
      <c r="Z164">
        <f>KUM!Z13</f>
        <v>1</v>
      </c>
      <c r="AA164">
        <f>KUM!AA13</f>
        <v>498456</v>
      </c>
      <c r="AB164">
        <f>KUM!AB13</f>
        <v>0.5436078478033689</v>
      </c>
      <c r="AC164">
        <f>KUM!AC13</f>
        <v>0</v>
      </c>
      <c r="AD164">
        <f>KUM!AD13</f>
        <v>1</v>
      </c>
      <c r="AE164">
        <f>KUM!AE13</f>
        <v>744121</v>
      </c>
      <c r="AF164">
        <f>KUM!AF13</f>
        <v>0.72504209614158932</v>
      </c>
      <c r="AG164">
        <f>KUM!AG13</f>
        <v>0</v>
      </c>
      <c r="AH164">
        <f>KUM!AH13</f>
        <v>1</v>
      </c>
      <c r="AI164">
        <f>KUM!AI13</f>
        <v>575504</v>
      </c>
      <c r="AJ164">
        <f>KUM!AJ13</f>
        <v>0.86536354340035393</v>
      </c>
      <c r="AK164">
        <f>KUM!AK13</f>
        <v>0</v>
      </c>
      <c r="AL164">
        <f>KUM!AL13</f>
        <v>1</v>
      </c>
      <c r="AM164">
        <f>KUM!AM13</f>
        <v>552188</v>
      </c>
      <c r="AN164">
        <f>KUM!AN13</f>
        <v>1</v>
      </c>
      <c r="AO164">
        <f>KUM!AO13</f>
        <v>0</v>
      </c>
      <c r="AP164">
        <f>KUM!AP13</f>
        <v>1</v>
      </c>
      <c r="AQ164">
        <f>KUM!AQ13</f>
        <v>0</v>
      </c>
      <c r="AR164">
        <f>KUM!AR13</f>
        <v>0</v>
      </c>
      <c r="AS164">
        <f>KUM!AS13</f>
        <v>0</v>
      </c>
      <c r="AT164">
        <f>KUM!AT13</f>
        <v>0</v>
      </c>
    </row>
    <row r="165" spans="1:46" x14ac:dyDescent="0.25">
      <c r="A165" t="str">
        <f>KUM!A14</f>
        <v>RTK</v>
      </c>
      <c r="B165" t="str">
        <f>KUM!B14</f>
        <v>KUM</v>
      </c>
      <c r="C165" t="str">
        <f>KUM!C14</f>
        <v>Sidus ühiskond</v>
      </c>
      <c r="D165" t="str">
        <f>KUM!D14</f>
        <v>ESF</v>
      </c>
      <c r="E165" t="str">
        <f>KUM!E14</f>
        <v>Sotsiaalsem Eesti</v>
      </c>
      <c r="F165" t="str">
        <f>KUM!F14</f>
        <v>2021-2027.4.7</v>
      </c>
      <c r="G165" t="str">
        <f>KUM!G14</f>
        <v>(EK nr 4.8) Soodustada aktiivset kaasamist, parandada konkurentsivõimet</v>
      </c>
      <c r="H165" t="str">
        <f>KUM!H14</f>
        <v>Lõimumist edendavate kogukondlike tegevuste toetamine</v>
      </c>
      <c r="I165" t="str">
        <f>KUM!I14</f>
        <v>2021-2027.4.7.57</v>
      </c>
      <c r="J165">
        <f>KUM!J14</f>
        <v>3619000</v>
      </c>
      <c r="K165">
        <f>KUM!K14</f>
        <v>3619000</v>
      </c>
      <c r="L165">
        <f>KUM!L14</f>
        <v>1</v>
      </c>
      <c r="M165">
        <f>KUM!M14</f>
        <v>0</v>
      </c>
      <c r="N165">
        <f>KUM!N14</f>
        <v>0</v>
      </c>
      <c r="O165">
        <f>KUM!O14</f>
        <v>0</v>
      </c>
      <c r="P165">
        <f>KUM!P14</f>
        <v>0</v>
      </c>
      <c r="Q165">
        <f>KUM!Q14</f>
        <v>1</v>
      </c>
      <c r="R165">
        <f>KUM!R14</f>
        <v>402500</v>
      </c>
      <c r="S165">
        <f>KUM!S14</f>
        <v>320000</v>
      </c>
      <c r="T165">
        <f>KUM!T14</f>
        <v>8.8422216081790544E-2</v>
      </c>
      <c r="U165">
        <f>KUM!U14</f>
        <v>0</v>
      </c>
      <c r="V165">
        <f>KUM!V14</f>
        <v>1</v>
      </c>
      <c r="W165">
        <f>KUM!W14</f>
        <v>420000</v>
      </c>
      <c r="X165">
        <f>KUM!X14</f>
        <v>0.20447637468914065</v>
      </c>
      <c r="Y165">
        <f>KUM!Y14</f>
        <v>0</v>
      </c>
      <c r="Z165">
        <f>KUM!Z14</f>
        <v>1</v>
      </c>
      <c r="AA165">
        <f>KUM!AA14</f>
        <v>420000</v>
      </c>
      <c r="AB165">
        <f>KUM!AB14</f>
        <v>0.32053053329649073</v>
      </c>
      <c r="AC165">
        <f>KUM!AC14</f>
        <v>0</v>
      </c>
      <c r="AD165">
        <f>KUM!AD14</f>
        <v>1</v>
      </c>
      <c r="AE165">
        <f>KUM!AE14</f>
        <v>888000</v>
      </c>
      <c r="AF165">
        <f>KUM!AF14</f>
        <v>0.56590218292345951</v>
      </c>
      <c r="AG165">
        <f>KUM!AG14</f>
        <v>0</v>
      </c>
      <c r="AH165">
        <f>KUM!AH14</f>
        <v>1</v>
      </c>
      <c r="AI165">
        <f>KUM!AI14</f>
        <v>888000</v>
      </c>
      <c r="AJ165">
        <f>KUM!AJ14</f>
        <v>0.81127383255042829</v>
      </c>
      <c r="AK165">
        <f>KUM!AK14</f>
        <v>0</v>
      </c>
      <c r="AL165">
        <f>KUM!AL14</f>
        <v>1</v>
      </c>
      <c r="AM165">
        <f>KUM!AM14</f>
        <v>683000</v>
      </c>
      <c r="AN165">
        <f>KUM!AN14</f>
        <v>1</v>
      </c>
      <c r="AO165">
        <f>KUM!AO14</f>
        <v>0</v>
      </c>
      <c r="AP165">
        <f>KUM!AP14</f>
        <v>1</v>
      </c>
      <c r="AQ165">
        <f>KUM!AQ14</f>
        <v>0</v>
      </c>
      <c r="AR165">
        <f>KUM!AR14</f>
        <v>0</v>
      </c>
      <c r="AS165">
        <f>KUM!AS14</f>
        <v>0</v>
      </c>
      <c r="AT165">
        <f>KUM!AT14</f>
        <v>0</v>
      </c>
    </row>
    <row r="166" spans="1:46" x14ac:dyDescent="0.25">
      <c r="A166">
        <f>KUM!A15</f>
        <v>0</v>
      </c>
      <c r="B166">
        <f>KUM!B15</f>
        <v>0</v>
      </c>
      <c r="C166">
        <f>KUM!C15</f>
        <v>0</v>
      </c>
      <c r="D166">
        <f>KUM!D15</f>
        <v>0</v>
      </c>
      <c r="E166">
        <f>KUM!E15</f>
        <v>0</v>
      </c>
      <c r="F166">
        <f>KUM!F15</f>
        <v>0</v>
      </c>
      <c r="G166">
        <f>KUM!G15</f>
        <v>0</v>
      </c>
      <c r="H166">
        <f>KUM!H15</f>
        <v>0</v>
      </c>
      <c r="I166" t="str">
        <f>KUM!I15</f>
        <v>Kokku</v>
      </c>
      <c r="J166">
        <f>KUM!J15</f>
        <v>44168926</v>
      </c>
      <c r="K166">
        <f>KUM!K15</f>
        <v>44423172</v>
      </c>
      <c r="L166">
        <f>KUM!L15</f>
        <v>1.0057562187498061</v>
      </c>
      <c r="M166">
        <f>KUM!M15</f>
        <v>7534429</v>
      </c>
      <c r="N166">
        <f>KUM!N15</f>
        <v>0.17058211920298899</v>
      </c>
      <c r="O166">
        <f>KUM!O15</f>
        <v>769803</v>
      </c>
      <c r="P166">
        <f>KUM!P15</f>
        <v>0</v>
      </c>
      <c r="Q166">
        <f>KUM!Q15</f>
        <v>0</v>
      </c>
      <c r="R166">
        <f>KUM!R15</f>
        <v>0</v>
      </c>
      <c r="S166">
        <f>KUM!S15</f>
        <v>0</v>
      </c>
      <c r="T166">
        <f>KUM!T15</f>
        <v>0</v>
      </c>
      <c r="U166">
        <f>KUM!U15</f>
        <v>0</v>
      </c>
      <c r="V166">
        <f>KUM!V15</f>
        <v>0</v>
      </c>
      <c r="W166">
        <f>KUM!W15</f>
        <v>0</v>
      </c>
      <c r="X166">
        <f>KUM!X15</f>
        <v>0</v>
      </c>
      <c r="Y166">
        <f>KUM!Y15</f>
        <v>0</v>
      </c>
      <c r="Z166">
        <f>KUM!Z15</f>
        <v>0</v>
      </c>
      <c r="AA166">
        <f>KUM!AA15</f>
        <v>0</v>
      </c>
      <c r="AB166">
        <f>KUM!AB15</f>
        <v>0</v>
      </c>
      <c r="AC166">
        <f>KUM!AC15</f>
        <v>0</v>
      </c>
      <c r="AD166">
        <f>KUM!AD15</f>
        <v>0</v>
      </c>
      <c r="AE166">
        <f>KUM!AE15</f>
        <v>0</v>
      </c>
      <c r="AF166">
        <f>KUM!AF15</f>
        <v>0</v>
      </c>
      <c r="AG166">
        <f>KUM!AG15</f>
        <v>0</v>
      </c>
      <c r="AH166">
        <f>KUM!AH15</f>
        <v>0</v>
      </c>
      <c r="AI166">
        <f>KUM!AI15</f>
        <v>0</v>
      </c>
      <c r="AJ166">
        <f>KUM!AJ15</f>
        <v>0</v>
      </c>
      <c r="AK166">
        <f>KUM!AK15</f>
        <v>0</v>
      </c>
      <c r="AL166">
        <f>KUM!AL15</f>
        <v>0</v>
      </c>
      <c r="AM166">
        <f>KUM!AM15</f>
        <v>0</v>
      </c>
      <c r="AN166">
        <f>KUM!AN15</f>
        <v>0</v>
      </c>
      <c r="AO166">
        <f>KUM!AO15</f>
        <v>0</v>
      </c>
      <c r="AP166">
        <f>KUM!AP15</f>
        <v>0</v>
      </c>
      <c r="AQ166">
        <f>KUM!AQ15</f>
        <v>0</v>
      </c>
      <c r="AR166">
        <f>KUM!AR15</f>
        <v>0</v>
      </c>
      <c r="AS166">
        <f>KUM!AS15</f>
        <v>0</v>
      </c>
      <c r="AT166">
        <f>KUM!AT15</f>
        <v>0</v>
      </c>
    </row>
    <row r="167" spans="1:46" x14ac:dyDescent="0.25">
      <c r="A167">
        <f>KUM!A16</f>
        <v>0</v>
      </c>
      <c r="B167">
        <f>KUM!B16</f>
        <v>0</v>
      </c>
      <c r="C167">
        <f>KUM!C16</f>
        <v>0</v>
      </c>
      <c r="D167">
        <f>KUM!D16</f>
        <v>0</v>
      </c>
      <c r="E167">
        <f>KUM!E16</f>
        <v>0</v>
      </c>
      <c r="F167">
        <f>KUM!F16</f>
        <v>0</v>
      </c>
      <c r="G167">
        <f>KUM!G16</f>
        <v>0</v>
      </c>
      <c r="H167">
        <f>KUM!H16</f>
        <v>0</v>
      </c>
      <c r="I167">
        <f>KUM!I16</f>
        <v>0</v>
      </c>
      <c r="J167">
        <f>KUM!J16</f>
        <v>0</v>
      </c>
      <c r="K167">
        <f>KUM!K16</f>
        <v>0</v>
      </c>
      <c r="L167">
        <f>KUM!L16</f>
        <v>0</v>
      </c>
      <c r="M167">
        <f>KUM!M16</f>
        <v>0</v>
      </c>
      <c r="N167">
        <f>KUM!N16</f>
        <v>0</v>
      </c>
      <c r="O167">
        <f>KUM!O16</f>
        <v>0</v>
      </c>
      <c r="P167">
        <f>KUM!P16</f>
        <v>0</v>
      </c>
      <c r="Q167">
        <f>KUM!Q16</f>
        <v>0</v>
      </c>
      <c r="R167">
        <f>KUM!R16</f>
        <v>0</v>
      </c>
      <c r="S167">
        <f>KUM!S16</f>
        <v>0</v>
      </c>
      <c r="T167">
        <f>KUM!T16</f>
        <v>0</v>
      </c>
      <c r="U167">
        <f>KUM!U16</f>
        <v>0</v>
      </c>
      <c r="V167">
        <f>KUM!V16</f>
        <v>0</v>
      </c>
      <c r="W167">
        <f>KUM!W16</f>
        <v>0</v>
      </c>
      <c r="X167">
        <f>KUM!X16</f>
        <v>0</v>
      </c>
      <c r="Y167">
        <f>KUM!Y16</f>
        <v>0</v>
      </c>
      <c r="Z167">
        <f>KUM!Z16</f>
        <v>0</v>
      </c>
      <c r="AA167">
        <f>KUM!AA16</f>
        <v>0</v>
      </c>
      <c r="AB167">
        <f>KUM!AB16</f>
        <v>0</v>
      </c>
      <c r="AC167">
        <f>KUM!AC16</f>
        <v>0</v>
      </c>
      <c r="AD167">
        <f>KUM!AD16</f>
        <v>0</v>
      </c>
      <c r="AE167">
        <f>KUM!AE16</f>
        <v>0</v>
      </c>
      <c r="AF167">
        <f>KUM!AF16</f>
        <v>0</v>
      </c>
      <c r="AG167">
        <f>KUM!AG16</f>
        <v>0</v>
      </c>
      <c r="AH167">
        <f>KUM!AH16</f>
        <v>0</v>
      </c>
      <c r="AI167">
        <f>KUM!AI16</f>
        <v>0</v>
      </c>
      <c r="AJ167">
        <f>KUM!AJ16</f>
        <v>0</v>
      </c>
      <c r="AK167">
        <f>KUM!AK16</f>
        <v>0</v>
      </c>
      <c r="AL167">
        <f>KUM!AL16</f>
        <v>0</v>
      </c>
      <c r="AM167">
        <f>KUM!AM16</f>
        <v>0</v>
      </c>
      <c r="AN167">
        <f>KUM!AN16</f>
        <v>0</v>
      </c>
      <c r="AO167">
        <f>KUM!AO16</f>
        <v>0</v>
      </c>
      <c r="AP167">
        <f>KUM!AP16</f>
        <v>0</v>
      </c>
      <c r="AQ167">
        <f>KUM!AQ16</f>
        <v>0</v>
      </c>
      <c r="AR167">
        <f>KUM!AR16</f>
        <v>0</v>
      </c>
      <c r="AS167">
        <f>KUM!AS16</f>
        <v>0</v>
      </c>
      <c r="AT167">
        <f>KUM!AT16</f>
        <v>0</v>
      </c>
    </row>
    <row r="168" spans="1:46" x14ac:dyDescent="0.25">
      <c r="A168" t="str">
        <f>KUM!A17</f>
        <v>* Kavandatud eelarve muudatused on markeeritud kollasega, sh on arvestatud 28.05.2025 kinnitatud rakenduskava muudatusega nr 3 kaasnenud ja 5.06.2025 valitsuskabinetis heaks kiidetud kaitsevaldkonda vahendite ümbersuunamise ettepanekutega.</v>
      </c>
      <c r="B168">
        <f>KUM!B17</f>
        <v>0</v>
      </c>
      <c r="C168">
        <f>KUM!C17</f>
        <v>0</v>
      </c>
      <c r="D168">
        <f>KUM!D17</f>
        <v>0</v>
      </c>
      <c r="E168">
        <f>KUM!E17</f>
        <v>0</v>
      </c>
      <c r="F168">
        <f>KUM!F17</f>
        <v>0</v>
      </c>
      <c r="G168">
        <f>KUM!G17</f>
        <v>0</v>
      </c>
      <c r="H168">
        <f>KUM!H17</f>
        <v>0</v>
      </c>
      <c r="I168">
        <f>KUM!I17</f>
        <v>0</v>
      </c>
      <c r="J168">
        <f>KUM!J17</f>
        <v>0</v>
      </c>
      <c r="K168">
        <f>KUM!K17</f>
        <v>0</v>
      </c>
      <c r="L168">
        <f>KUM!L17</f>
        <v>0</v>
      </c>
      <c r="M168">
        <f>KUM!M17</f>
        <v>0</v>
      </c>
      <c r="N168">
        <f>KUM!N17</f>
        <v>0</v>
      </c>
      <c r="O168">
        <f>KUM!O17</f>
        <v>0</v>
      </c>
      <c r="P168">
        <f>KUM!P17</f>
        <v>0</v>
      </c>
      <c r="Q168">
        <f>KUM!Q17</f>
        <v>0</v>
      </c>
      <c r="R168">
        <f>KUM!R17</f>
        <v>0</v>
      </c>
      <c r="S168">
        <f>KUM!S17</f>
        <v>0</v>
      </c>
      <c r="T168">
        <f>KUM!T17</f>
        <v>0</v>
      </c>
      <c r="U168">
        <f>KUM!U17</f>
        <v>0</v>
      </c>
      <c r="V168">
        <f>KUM!V17</f>
        <v>0</v>
      </c>
      <c r="W168">
        <f>KUM!W17</f>
        <v>0</v>
      </c>
      <c r="X168">
        <f>KUM!X17</f>
        <v>0</v>
      </c>
      <c r="Y168">
        <f>KUM!Y17</f>
        <v>0</v>
      </c>
      <c r="Z168">
        <f>KUM!Z17</f>
        <v>0</v>
      </c>
      <c r="AA168">
        <f>KUM!AA17</f>
        <v>0</v>
      </c>
      <c r="AB168">
        <f>KUM!AB17</f>
        <v>0</v>
      </c>
      <c r="AC168">
        <f>KUM!AC17</f>
        <v>0</v>
      </c>
      <c r="AD168">
        <f>KUM!AD17</f>
        <v>0</v>
      </c>
      <c r="AE168">
        <f>KUM!AE17</f>
        <v>0</v>
      </c>
      <c r="AF168">
        <f>KUM!AF17</f>
        <v>0</v>
      </c>
      <c r="AG168">
        <f>KUM!AG17</f>
        <v>0</v>
      </c>
      <c r="AH168">
        <f>KUM!AH17</f>
        <v>0</v>
      </c>
      <c r="AI168">
        <f>KUM!AI17</f>
        <v>0</v>
      </c>
      <c r="AJ168">
        <f>KUM!AJ17</f>
        <v>0</v>
      </c>
      <c r="AK168">
        <f>KUM!AK17</f>
        <v>0</v>
      </c>
      <c r="AL168">
        <f>KUM!AL17</f>
        <v>0</v>
      </c>
      <c r="AM168">
        <f>KUM!AM17</f>
        <v>0</v>
      </c>
      <c r="AN168">
        <f>KUM!AN17</f>
        <v>0</v>
      </c>
      <c r="AO168">
        <f>KUM!AO17</f>
        <v>0</v>
      </c>
      <c r="AP168">
        <f>KUM!AP17</f>
        <v>0</v>
      </c>
      <c r="AQ168">
        <f>KUM!AQ17</f>
        <v>0</v>
      </c>
      <c r="AR168">
        <f>KUM!AR17</f>
        <v>0</v>
      </c>
      <c r="AS168">
        <f>KUM!AS17</f>
        <v>0</v>
      </c>
      <c r="AT168">
        <f>KUM!AT17</f>
        <v>0</v>
      </c>
    </row>
    <row r="169" spans="1:46" x14ac:dyDescent="0.25">
      <c r="A169">
        <f>KUM!A18</f>
        <v>0</v>
      </c>
      <c r="B169">
        <f>KUM!B18</f>
        <v>0</v>
      </c>
      <c r="C169">
        <f>KUM!C18</f>
        <v>0</v>
      </c>
      <c r="D169">
        <f>KUM!D18</f>
        <v>0</v>
      </c>
      <c r="E169">
        <f>KUM!E18</f>
        <v>0</v>
      </c>
      <c r="F169">
        <f>KUM!F18</f>
        <v>0</v>
      </c>
      <c r="G169">
        <f>KUM!G18</f>
        <v>0</v>
      </c>
      <c r="H169">
        <f>KUM!H18</f>
        <v>0</v>
      </c>
      <c r="I169">
        <f>KUM!I18</f>
        <v>0</v>
      </c>
      <c r="J169">
        <f>KUM!J18</f>
        <v>0</v>
      </c>
      <c r="K169">
        <f>KUM!K18</f>
        <v>0</v>
      </c>
      <c r="L169">
        <f>KUM!L18</f>
        <v>0</v>
      </c>
      <c r="M169">
        <f>KUM!M18</f>
        <v>0</v>
      </c>
      <c r="N169">
        <f>KUM!N18</f>
        <v>0</v>
      </c>
      <c r="O169">
        <f>KUM!O18</f>
        <v>0</v>
      </c>
      <c r="P169">
        <f>KUM!P18</f>
        <v>0</v>
      </c>
      <c r="Q169">
        <f>KUM!Q18</f>
        <v>0</v>
      </c>
      <c r="R169">
        <f>KUM!R18</f>
        <v>0</v>
      </c>
      <c r="S169">
        <f>KUM!S18</f>
        <v>0</v>
      </c>
      <c r="T169">
        <f>KUM!T18</f>
        <v>0</v>
      </c>
      <c r="U169">
        <f>KUM!U18</f>
        <v>0</v>
      </c>
      <c r="V169">
        <f>KUM!V18</f>
        <v>0</v>
      </c>
      <c r="W169">
        <f>KUM!W18</f>
        <v>0</v>
      </c>
      <c r="X169">
        <f>KUM!X18</f>
        <v>0</v>
      </c>
      <c r="Y169">
        <f>KUM!Y18</f>
        <v>0</v>
      </c>
      <c r="Z169">
        <f>KUM!Z18</f>
        <v>0</v>
      </c>
      <c r="AA169">
        <f>KUM!AA18</f>
        <v>0</v>
      </c>
      <c r="AB169">
        <f>KUM!AB18</f>
        <v>0</v>
      </c>
      <c r="AC169">
        <f>KUM!AC18</f>
        <v>0</v>
      </c>
      <c r="AD169">
        <f>KUM!AD18</f>
        <v>0</v>
      </c>
      <c r="AE169">
        <f>KUM!AE18</f>
        <v>0</v>
      </c>
      <c r="AF169">
        <f>KUM!AF18</f>
        <v>0</v>
      </c>
      <c r="AG169">
        <f>KUM!AG18</f>
        <v>0</v>
      </c>
      <c r="AH169">
        <f>KUM!AH18</f>
        <v>0</v>
      </c>
      <c r="AI169">
        <f>KUM!AI18</f>
        <v>0</v>
      </c>
      <c r="AJ169">
        <f>KUM!AJ18</f>
        <v>0</v>
      </c>
      <c r="AK169">
        <f>KUM!AK18</f>
        <v>0</v>
      </c>
      <c r="AL169">
        <f>KUM!AL18</f>
        <v>0</v>
      </c>
      <c r="AM169">
        <f>KUM!AM18</f>
        <v>0</v>
      </c>
      <c r="AN169">
        <f>KUM!AN18</f>
        <v>0</v>
      </c>
      <c r="AO169">
        <f>KUM!AO18</f>
        <v>0</v>
      </c>
      <c r="AP169">
        <f>KUM!AP18</f>
        <v>0</v>
      </c>
      <c r="AQ169">
        <f>KUM!AQ18</f>
        <v>0</v>
      </c>
      <c r="AR169">
        <f>KUM!AR18</f>
        <v>0</v>
      </c>
      <c r="AS169">
        <f>KUM!AS18</f>
        <v>0</v>
      </c>
      <c r="AT169">
        <f>KUM!AT18</f>
        <v>0</v>
      </c>
    </row>
    <row r="170" spans="1:46" x14ac:dyDescent="0.25">
      <c r="A170" t="str">
        <f>KUM!A19</f>
        <v>1. Andmed seisuga 31.05.2025.</v>
      </c>
      <c r="B170">
        <f>KUM!B19</f>
        <v>0</v>
      </c>
      <c r="C170">
        <f>KUM!C19</f>
        <v>0</v>
      </c>
      <c r="D170">
        <f>KUM!D19</f>
        <v>0</v>
      </c>
      <c r="E170">
        <f>KUM!E19</f>
        <v>0</v>
      </c>
      <c r="F170">
        <f>KUM!F19</f>
        <v>0</v>
      </c>
      <c r="G170">
        <f>KUM!G19</f>
        <v>0</v>
      </c>
      <c r="H170">
        <f>KUM!H19</f>
        <v>0</v>
      </c>
      <c r="I170">
        <f>KUM!I19</f>
        <v>0</v>
      </c>
      <c r="J170">
        <f>KUM!J19</f>
        <v>0</v>
      </c>
      <c r="K170">
        <f>KUM!K19</f>
        <v>0</v>
      </c>
      <c r="L170">
        <f>KUM!L19</f>
        <v>0</v>
      </c>
      <c r="M170">
        <f>KUM!M19</f>
        <v>0</v>
      </c>
      <c r="N170">
        <f>KUM!N19</f>
        <v>0</v>
      </c>
      <c r="O170">
        <f>KUM!O19</f>
        <v>0</v>
      </c>
      <c r="P170">
        <f>KUM!P19</f>
        <v>0</v>
      </c>
      <c r="Q170">
        <f>KUM!Q19</f>
        <v>0</v>
      </c>
      <c r="R170">
        <f>KUM!R19</f>
        <v>0</v>
      </c>
      <c r="S170">
        <f>KUM!S19</f>
        <v>0</v>
      </c>
      <c r="T170">
        <f>KUM!T19</f>
        <v>0</v>
      </c>
      <c r="U170">
        <f>KUM!U19</f>
        <v>0</v>
      </c>
      <c r="V170">
        <f>KUM!V19</f>
        <v>0</v>
      </c>
      <c r="W170">
        <f>KUM!W19</f>
        <v>0</v>
      </c>
      <c r="X170">
        <f>KUM!X19</f>
        <v>0</v>
      </c>
      <c r="Y170">
        <f>KUM!Y19</f>
        <v>0</v>
      </c>
      <c r="Z170">
        <f>KUM!Z19</f>
        <v>0</v>
      </c>
      <c r="AA170">
        <f>KUM!AA19</f>
        <v>0</v>
      </c>
      <c r="AB170">
        <f>KUM!AB19</f>
        <v>0</v>
      </c>
      <c r="AC170">
        <f>KUM!AC19</f>
        <v>0</v>
      </c>
      <c r="AD170">
        <f>KUM!AD19</f>
        <v>0</v>
      </c>
      <c r="AE170">
        <f>KUM!AE19</f>
        <v>0</v>
      </c>
      <c r="AF170">
        <f>KUM!AF19</f>
        <v>0</v>
      </c>
      <c r="AG170">
        <f>KUM!AG19</f>
        <v>0</v>
      </c>
      <c r="AH170">
        <f>KUM!AH19</f>
        <v>0</v>
      </c>
      <c r="AI170">
        <f>KUM!AI19</f>
        <v>0</v>
      </c>
      <c r="AJ170">
        <f>KUM!AJ19</f>
        <v>0</v>
      </c>
      <c r="AK170">
        <f>KUM!AK19</f>
        <v>0</v>
      </c>
      <c r="AL170">
        <f>KUM!AL19</f>
        <v>0</v>
      </c>
      <c r="AM170">
        <f>KUM!AM19</f>
        <v>0</v>
      </c>
      <c r="AN170">
        <f>KUM!AN19</f>
        <v>0</v>
      </c>
      <c r="AO170">
        <f>KUM!AO19</f>
        <v>0</v>
      </c>
      <c r="AP170">
        <f>KUM!AP19</f>
        <v>0</v>
      </c>
      <c r="AQ170">
        <f>KUM!AQ19</f>
        <v>0</v>
      </c>
      <c r="AR170">
        <f>KUM!AR19</f>
        <v>0</v>
      </c>
      <c r="AS170">
        <f>KUM!AS19</f>
        <v>0</v>
      </c>
      <c r="AT170">
        <f>KUM!AT19</f>
        <v>0</v>
      </c>
    </row>
    <row r="171" spans="1:46" x14ac:dyDescent="0.25">
      <c r="A171" t="str">
        <f>KUM!A20</f>
        <v>2. Aruanne on koostatud SAP BO aruannete SF 47 Väljamaksete prognoosid ja SFSA 2021-2027 eelarve täitmine alusel.</v>
      </c>
      <c r="B171">
        <f>KUM!B20</f>
        <v>0</v>
      </c>
      <c r="C171">
        <f>KUM!C20</f>
        <v>0</v>
      </c>
      <c r="D171">
        <f>KUM!D20</f>
        <v>0</v>
      </c>
      <c r="E171">
        <f>KUM!E20</f>
        <v>0</v>
      </c>
      <c r="F171">
        <f>KUM!F20</f>
        <v>0</v>
      </c>
      <c r="G171">
        <f>KUM!G20</f>
        <v>0</v>
      </c>
      <c r="H171">
        <f>KUM!H20</f>
        <v>0</v>
      </c>
      <c r="I171">
        <f>KUM!I20</f>
        <v>0</v>
      </c>
      <c r="J171">
        <f>KUM!J20</f>
        <v>0</v>
      </c>
      <c r="K171">
        <f>KUM!K20</f>
        <v>0</v>
      </c>
      <c r="L171">
        <f>KUM!L20</f>
        <v>0</v>
      </c>
      <c r="M171">
        <f>KUM!M20</f>
        <v>0</v>
      </c>
      <c r="N171">
        <f>KUM!N20</f>
        <v>0</v>
      </c>
      <c r="O171">
        <f>KUM!O20</f>
        <v>0</v>
      </c>
      <c r="P171">
        <f>KUM!P20</f>
        <v>0</v>
      </c>
      <c r="Q171">
        <f>KUM!Q20</f>
        <v>0</v>
      </c>
      <c r="R171">
        <f>KUM!R20</f>
        <v>0</v>
      </c>
      <c r="S171">
        <f>KUM!S20</f>
        <v>0</v>
      </c>
      <c r="T171">
        <f>KUM!T20</f>
        <v>0</v>
      </c>
      <c r="U171">
        <f>KUM!U20</f>
        <v>0</v>
      </c>
      <c r="V171">
        <f>KUM!V20</f>
        <v>0</v>
      </c>
      <c r="W171">
        <f>KUM!W20</f>
        <v>0</v>
      </c>
      <c r="X171">
        <f>KUM!X20</f>
        <v>0</v>
      </c>
      <c r="Y171">
        <f>KUM!Y20</f>
        <v>0</v>
      </c>
      <c r="Z171">
        <f>KUM!Z20</f>
        <v>0</v>
      </c>
      <c r="AA171">
        <f>KUM!AA20</f>
        <v>0</v>
      </c>
      <c r="AB171">
        <f>KUM!AB20</f>
        <v>0</v>
      </c>
      <c r="AC171">
        <f>KUM!AC20</f>
        <v>0</v>
      </c>
      <c r="AD171">
        <f>KUM!AD20</f>
        <v>0</v>
      </c>
      <c r="AE171">
        <f>KUM!AE20</f>
        <v>0</v>
      </c>
      <c r="AF171">
        <f>KUM!AF20</f>
        <v>0</v>
      </c>
      <c r="AG171">
        <f>KUM!AG20</f>
        <v>0</v>
      </c>
      <c r="AH171">
        <f>KUM!AH20</f>
        <v>0</v>
      </c>
      <c r="AI171">
        <f>KUM!AI20</f>
        <v>0</v>
      </c>
      <c r="AJ171">
        <f>KUM!AJ20</f>
        <v>0</v>
      </c>
      <c r="AK171">
        <f>KUM!AK20</f>
        <v>0</v>
      </c>
      <c r="AL171">
        <f>KUM!AL20</f>
        <v>0</v>
      </c>
      <c r="AM171">
        <f>KUM!AM20</f>
        <v>0</v>
      </c>
      <c r="AN171">
        <f>KUM!AN20</f>
        <v>0</v>
      </c>
      <c r="AO171">
        <f>KUM!AO20</f>
        <v>0</v>
      </c>
      <c r="AP171">
        <f>KUM!AP20</f>
        <v>0</v>
      </c>
      <c r="AQ171">
        <f>KUM!AQ20</f>
        <v>0</v>
      </c>
      <c r="AR171">
        <f>KUM!AR20</f>
        <v>0</v>
      </c>
      <c r="AS171">
        <f>KUM!AS20</f>
        <v>0</v>
      </c>
      <c r="AT171">
        <f>KUM!AT20</f>
        <v>0</v>
      </c>
    </row>
    <row r="172" spans="1:46" x14ac:dyDescent="0.25">
      <c r="A172" t="str">
        <f>KUM!A21</f>
        <v>3. Kajastatakse EL toetuse summasid.</v>
      </c>
      <c r="B172">
        <f>KUM!B21</f>
        <v>0</v>
      </c>
      <c r="C172">
        <f>KUM!C21</f>
        <v>0</v>
      </c>
      <c r="D172">
        <f>KUM!D21</f>
        <v>0</v>
      </c>
      <c r="E172">
        <f>KUM!E21</f>
        <v>0</v>
      </c>
      <c r="F172">
        <f>KUM!F21</f>
        <v>0</v>
      </c>
      <c r="G172">
        <f>KUM!G21</f>
        <v>0</v>
      </c>
      <c r="H172">
        <f>KUM!H21</f>
        <v>0</v>
      </c>
      <c r="I172">
        <f>KUM!I21</f>
        <v>0</v>
      </c>
      <c r="J172">
        <f>KUM!J21</f>
        <v>0</v>
      </c>
      <c r="K172">
        <f>KUM!K21</f>
        <v>0</v>
      </c>
      <c r="L172">
        <f>KUM!L21</f>
        <v>0</v>
      </c>
      <c r="M172">
        <f>KUM!M21</f>
        <v>0</v>
      </c>
      <c r="N172">
        <f>KUM!N21</f>
        <v>0</v>
      </c>
      <c r="O172">
        <f>KUM!O21</f>
        <v>0</v>
      </c>
      <c r="P172">
        <f>KUM!P21</f>
        <v>0</v>
      </c>
      <c r="Q172">
        <f>KUM!Q21</f>
        <v>0</v>
      </c>
      <c r="R172">
        <f>KUM!R21</f>
        <v>0</v>
      </c>
      <c r="S172">
        <f>KUM!S21</f>
        <v>0</v>
      </c>
      <c r="T172">
        <f>KUM!T21</f>
        <v>0</v>
      </c>
      <c r="U172">
        <f>KUM!U21</f>
        <v>0</v>
      </c>
      <c r="V172">
        <f>KUM!V21</f>
        <v>0</v>
      </c>
      <c r="W172">
        <f>KUM!W21</f>
        <v>0</v>
      </c>
      <c r="X172">
        <f>KUM!X21</f>
        <v>0</v>
      </c>
      <c r="Y172">
        <f>KUM!Y21</f>
        <v>0</v>
      </c>
      <c r="Z172">
        <f>KUM!Z21</f>
        <v>0</v>
      </c>
      <c r="AA172">
        <f>KUM!AA21</f>
        <v>0</v>
      </c>
      <c r="AB172">
        <f>KUM!AB21</f>
        <v>0</v>
      </c>
      <c r="AC172">
        <f>KUM!AC21</f>
        <v>0</v>
      </c>
      <c r="AD172">
        <f>KUM!AD21</f>
        <v>0</v>
      </c>
      <c r="AE172">
        <f>KUM!AE21</f>
        <v>0</v>
      </c>
      <c r="AF172">
        <f>KUM!AF21</f>
        <v>0</v>
      </c>
      <c r="AG172">
        <f>KUM!AG21</f>
        <v>0</v>
      </c>
      <c r="AH172">
        <f>KUM!AH21</f>
        <v>0</v>
      </c>
      <c r="AI172">
        <f>KUM!AI21</f>
        <v>0</v>
      </c>
      <c r="AJ172">
        <f>KUM!AJ21</f>
        <v>0</v>
      </c>
      <c r="AK172">
        <f>KUM!AK21</f>
        <v>0</v>
      </c>
      <c r="AL172">
        <f>KUM!AL21</f>
        <v>0</v>
      </c>
      <c r="AM172">
        <f>KUM!AM21</f>
        <v>0</v>
      </c>
      <c r="AN172">
        <f>KUM!AN21</f>
        <v>0</v>
      </c>
      <c r="AO172">
        <f>KUM!AO21</f>
        <v>0</v>
      </c>
      <c r="AP172">
        <f>KUM!AP21</f>
        <v>0</v>
      </c>
      <c r="AQ172">
        <f>KUM!AQ21</f>
        <v>0</v>
      </c>
      <c r="AR172">
        <f>KUM!AR21</f>
        <v>0</v>
      </c>
      <c r="AS172">
        <f>KUM!AS21</f>
        <v>0</v>
      </c>
      <c r="AT172">
        <f>KUM!AT21</f>
        <v>0</v>
      </c>
    </row>
    <row r="173" spans="1:46" x14ac:dyDescent="0.25">
      <c r="A173" t="str">
        <f>KUM!A22</f>
        <v>4. Arvestatud on kõiki sisestatud prognoose sõltumata nende seisundist.</v>
      </c>
      <c r="B173">
        <f>KUM!B22</f>
        <v>0</v>
      </c>
      <c r="C173">
        <f>KUM!C22</f>
        <v>0</v>
      </c>
      <c r="D173">
        <f>KUM!D22</f>
        <v>0</v>
      </c>
      <c r="E173">
        <f>KUM!E22</f>
        <v>0</v>
      </c>
      <c r="F173">
        <f>KUM!F22</f>
        <v>0</v>
      </c>
      <c r="G173">
        <f>KUM!G22</f>
        <v>0</v>
      </c>
      <c r="H173">
        <f>KUM!H22</f>
        <v>0</v>
      </c>
      <c r="I173">
        <f>KUM!I22</f>
        <v>0</v>
      </c>
      <c r="J173">
        <f>KUM!J22</f>
        <v>0</v>
      </c>
      <c r="K173">
        <f>KUM!K22</f>
        <v>0</v>
      </c>
      <c r="L173">
        <f>KUM!L22</f>
        <v>0</v>
      </c>
      <c r="M173">
        <f>KUM!M22</f>
        <v>0</v>
      </c>
      <c r="N173">
        <f>KUM!N22</f>
        <v>0</v>
      </c>
      <c r="O173">
        <f>KUM!O22</f>
        <v>0</v>
      </c>
      <c r="P173">
        <f>KUM!P22</f>
        <v>0</v>
      </c>
      <c r="Q173">
        <f>KUM!Q22</f>
        <v>0</v>
      </c>
      <c r="R173">
        <f>KUM!R22</f>
        <v>0</v>
      </c>
      <c r="S173">
        <f>KUM!S22</f>
        <v>0</v>
      </c>
      <c r="T173">
        <f>KUM!T22</f>
        <v>0</v>
      </c>
      <c r="U173">
        <f>KUM!U22</f>
        <v>0</v>
      </c>
      <c r="V173">
        <f>KUM!V22</f>
        <v>0</v>
      </c>
      <c r="W173">
        <f>KUM!W22</f>
        <v>0</v>
      </c>
      <c r="X173">
        <f>KUM!X22</f>
        <v>0</v>
      </c>
      <c r="Y173">
        <f>KUM!Y22</f>
        <v>0</v>
      </c>
      <c r="Z173">
        <f>KUM!Z22</f>
        <v>0</v>
      </c>
      <c r="AA173">
        <f>KUM!AA22</f>
        <v>0</v>
      </c>
      <c r="AB173">
        <f>KUM!AB22</f>
        <v>0</v>
      </c>
      <c r="AC173">
        <f>KUM!AC22</f>
        <v>0</v>
      </c>
      <c r="AD173">
        <f>KUM!AD22</f>
        <v>0</v>
      </c>
      <c r="AE173">
        <f>KUM!AE22</f>
        <v>0</v>
      </c>
      <c r="AF173">
        <f>KUM!AF22</f>
        <v>0</v>
      </c>
      <c r="AG173">
        <f>KUM!AG22</f>
        <v>0</v>
      </c>
      <c r="AH173">
        <f>KUM!AH22</f>
        <v>0</v>
      </c>
      <c r="AI173">
        <f>KUM!AI22</f>
        <v>0</v>
      </c>
      <c r="AJ173">
        <f>KUM!AJ22</f>
        <v>0</v>
      </c>
      <c r="AK173">
        <f>KUM!AK22</f>
        <v>0</v>
      </c>
      <c r="AL173">
        <f>KUM!AL22</f>
        <v>0</v>
      </c>
      <c r="AM173">
        <f>KUM!AM22</f>
        <v>0</v>
      </c>
      <c r="AN173">
        <f>KUM!AN22</f>
        <v>0</v>
      </c>
      <c r="AO173">
        <f>KUM!AO22</f>
        <v>0</v>
      </c>
      <c r="AP173">
        <f>KUM!AP22</f>
        <v>0</v>
      </c>
      <c r="AQ173">
        <f>KUM!AQ22</f>
        <v>0</v>
      </c>
      <c r="AR173">
        <f>KUM!AR22</f>
        <v>0</v>
      </c>
      <c r="AS173">
        <f>KUM!AS22</f>
        <v>0</v>
      </c>
      <c r="AT173">
        <f>KUM!AT22</f>
        <v>0</v>
      </c>
    </row>
    <row r="174" spans="1:46" x14ac:dyDescent="0.25">
      <c r="A174" t="str">
        <f>KUM!A23</f>
        <v xml:space="preserve">5. SFOS prognoositud väljamakse aeg tabelis=SFOS prognoosimoodulisse sisestatud maksetaotluse kuu +1 kuu. </v>
      </c>
      <c r="B174">
        <f>KUM!B23</f>
        <v>0</v>
      </c>
      <c r="C174">
        <f>KUM!C23</f>
        <v>0</v>
      </c>
      <c r="D174">
        <f>KUM!D23</f>
        <v>0</v>
      </c>
      <c r="E174">
        <f>KUM!E23</f>
        <v>0</v>
      </c>
      <c r="F174">
        <f>KUM!F23</f>
        <v>0</v>
      </c>
      <c r="G174">
        <f>KUM!G23</f>
        <v>0</v>
      </c>
      <c r="H174">
        <f>KUM!H23</f>
        <v>0</v>
      </c>
      <c r="I174">
        <f>KUM!I23</f>
        <v>0</v>
      </c>
      <c r="J174">
        <f>KUM!J23</f>
        <v>0</v>
      </c>
      <c r="K174">
        <f>KUM!K23</f>
        <v>0</v>
      </c>
      <c r="L174">
        <f>KUM!L23</f>
        <v>0</v>
      </c>
      <c r="M174">
        <f>KUM!M23</f>
        <v>0</v>
      </c>
      <c r="N174">
        <f>KUM!N23</f>
        <v>0</v>
      </c>
      <c r="O174">
        <f>KUM!O23</f>
        <v>0</v>
      </c>
      <c r="P174">
        <f>KUM!P23</f>
        <v>0</v>
      </c>
      <c r="Q174">
        <f>KUM!Q23</f>
        <v>0</v>
      </c>
      <c r="R174">
        <f>KUM!R23</f>
        <v>0</v>
      </c>
      <c r="S174">
        <f>KUM!S23</f>
        <v>0</v>
      </c>
      <c r="T174">
        <f>KUM!T23</f>
        <v>0</v>
      </c>
      <c r="U174">
        <f>KUM!U23</f>
        <v>0</v>
      </c>
      <c r="V174">
        <f>KUM!V23</f>
        <v>0</v>
      </c>
      <c r="W174">
        <f>KUM!W23</f>
        <v>0</v>
      </c>
      <c r="X174">
        <f>KUM!X23</f>
        <v>0</v>
      </c>
      <c r="Y174">
        <f>KUM!Y23</f>
        <v>0</v>
      </c>
      <c r="Z174">
        <f>KUM!Z23</f>
        <v>0</v>
      </c>
      <c r="AA174">
        <f>KUM!AA23</f>
        <v>0</v>
      </c>
      <c r="AB174">
        <f>KUM!AB23</f>
        <v>0</v>
      </c>
      <c r="AC174">
        <f>KUM!AC23</f>
        <v>0</v>
      </c>
      <c r="AD174">
        <f>KUM!AD23</f>
        <v>0</v>
      </c>
      <c r="AE174">
        <f>KUM!AE23</f>
        <v>0</v>
      </c>
      <c r="AF174">
        <f>KUM!AF23</f>
        <v>0</v>
      </c>
      <c r="AG174">
        <f>KUM!AG23</f>
        <v>0</v>
      </c>
      <c r="AH174">
        <f>KUM!AH23</f>
        <v>0</v>
      </c>
      <c r="AI174">
        <f>KUM!AI23</f>
        <v>0</v>
      </c>
      <c r="AJ174">
        <f>KUM!AJ23</f>
        <v>0</v>
      </c>
      <c r="AK174">
        <f>KUM!AK23</f>
        <v>0</v>
      </c>
      <c r="AL174">
        <f>KUM!AL23</f>
        <v>0</v>
      </c>
      <c r="AM174">
        <f>KUM!AM23</f>
        <v>0</v>
      </c>
      <c r="AN174">
        <f>KUM!AN23</f>
        <v>0</v>
      </c>
      <c r="AO174">
        <f>KUM!AO23</f>
        <v>0</v>
      </c>
      <c r="AP174">
        <f>KUM!AP23</f>
        <v>0</v>
      </c>
      <c r="AQ174">
        <f>KUM!AQ23</f>
        <v>0</v>
      </c>
      <c r="AR174">
        <f>KUM!AR23</f>
        <v>0</v>
      </c>
      <c r="AS174">
        <f>KUM!AS23</f>
        <v>0</v>
      </c>
      <c r="AT174">
        <f>KUM!AT23</f>
        <v>0</v>
      </c>
    </row>
    <row r="175" spans="1:46" x14ac:dyDescent="0.25">
      <c r="A175" t="str">
        <f>KUM!A24</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175">
        <f>KUM!B24</f>
        <v>0</v>
      </c>
      <c r="C175">
        <f>KUM!C24</f>
        <v>0</v>
      </c>
      <c r="D175">
        <f>KUM!D24</f>
        <v>0</v>
      </c>
      <c r="E175">
        <f>KUM!E24</f>
        <v>0</v>
      </c>
      <c r="F175">
        <f>KUM!F24</f>
        <v>0</v>
      </c>
      <c r="G175">
        <f>KUM!G24</f>
        <v>0</v>
      </c>
      <c r="H175">
        <f>KUM!H24</f>
        <v>0</v>
      </c>
      <c r="I175">
        <f>KUM!I24</f>
        <v>0</v>
      </c>
      <c r="J175">
        <f>KUM!J24</f>
        <v>0</v>
      </c>
      <c r="K175">
        <f>KUM!K24</f>
        <v>0</v>
      </c>
      <c r="L175">
        <f>KUM!L24</f>
        <v>0</v>
      </c>
      <c r="M175">
        <f>KUM!M24</f>
        <v>0</v>
      </c>
      <c r="N175">
        <f>KUM!N24</f>
        <v>0</v>
      </c>
      <c r="O175">
        <f>KUM!O24</f>
        <v>0</v>
      </c>
      <c r="P175">
        <f>KUM!P24</f>
        <v>0</v>
      </c>
      <c r="Q175">
        <f>KUM!Q24</f>
        <v>0</v>
      </c>
      <c r="R175">
        <f>KUM!R24</f>
        <v>0</v>
      </c>
      <c r="S175">
        <f>KUM!S24</f>
        <v>0</v>
      </c>
      <c r="T175">
        <f>KUM!T24</f>
        <v>0</v>
      </c>
      <c r="U175">
        <f>KUM!U24</f>
        <v>0</v>
      </c>
      <c r="V175">
        <f>KUM!V24</f>
        <v>0</v>
      </c>
      <c r="W175">
        <f>KUM!W24</f>
        <v>0</v>
      </c>
      <c r="X175">
        <f>KUM!X24</f>
        <v>0</v>
      </c>
      <c r="Y175">
        <f>KUM!Y24</f>
        <v>0</v>
      </c>
      <c r="Z175">
        <f>KUM!Z24</f>
        <v>0</v>
      </c>
      <c r="AA175">
        <f>KUM!AA24</f>
        <v>0</v>
      </c>
      <c r="AB175">
        <f>KUM!AB24</f>
        <v>0</v>
      </c>
      <c r="AC175">
        <f>KUM!AC24</f>
        <v>0</v>
      </c>
      <c r="AD175">
        <f>KUM!AD24</f>
        <v>0</v>
      </c>
      <c r="AE175">
        <f>KUM!AE24</f>
        <v>0</v>
      </c>
      <c r="AF175">
        <f>KUM!AF24</f>
        <v>0</v>
      </c>
      <c r="AG175">
        <f>KUM!AG24</f>
        <v>0</v>
      </c>
      <c r="AH175">
        <f>KUM!AH24</f>
        <v>0</v>
      </c>
      <c r="AI175">
        <f>KUM!AI24</f>
        <v>0</v>
      </c>
      <c r="AJ175">
        <f>KUM!AJ24</f>
        <v>0</v>
      </c>
      <c r="AK175">
        <f>KUM!AK24</f>
        <v>0</v>
      </c>
      <c r="AL175">
        <f>KUM!AL24</f>
        <v>0</v>
      </c>
      <c r="AM175">
        <f>KUM!AM24</f>
        <v>0</v>
      </c>
      <c r="AN175">
        <f>KUM!AN24</f>
        <v>0</v>
      </c>
      <c r="AO175">
        <f>KUM!AO24</f>
        <v>0</v>
      </c>
      <c r="AP175">
        <f>KUM!AP24</f>
        <v>0</v>
      </c>
      <c r="AQ175">
        <f>KUM!AQ24</f>
        <v>0</v>
      </c>
      <c r="AR175">
        <f>KUM!AR24</f>
        <v>0</v>
      </c>
      <c r="AS175">
        <f>KUM!AS24</f>
        <v>0</v>
      </c>
      <c r="AT175">
        <f>KUM!AT24</f>
        <v>0</v>
      </c>
    </row>
    <row r="176" spans="1:46" x14ac:dyDescent="0.25">
      <c r="A176" t="str">
        <f>KUM!A25</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176">
        <f>KUM!B25</f>
        <v>0</v>
      </c>
      <c r="C176">
        <f>KUM!C25</f>
        <v>0</v>
      </c>
      <c r="D176">
        <f>KUM!D25</f>
        <v>0</v>
      </c>
      <c r="E176">
        <f>KUM!E25</f>
        <v>0</v>
      </c>
      <c r="F176">
        <f>KUM!F25</f>
        <v>0</v>
      </c>
      <c r="G176">
        <f>KUM!G25</f>
        <v>0</v>
      </c>
      <c r="H176">
        <f>KUM!H25</f>
        <v>0</v>
      </c>
      <c r="I176">
        <f>KUM!I25</f>
        <v>0</v>
      </c>
      <c r="J176">
        <f>KUM!J25</f>
        <v>0</v>
      </c>
      <c r="K176">
        <f>KUM!K25</f>
        <v>0</v>
      </c>
      <c r="L176">
        <f>KUM!L25</f>
        <v>0</v>
      </c>
      <c r="M176">
        <f>KUM!M25</f>
        <v>0</v>
      </c>
      <c r="N176">
        <f>KUM!N25</f>
        <v>0</v>
      </c>
      <c r="O176">
        <f>KUM!O25</f>
        <v>0</v>
      </c>
      <c r="P176">
        <f>KUM!P25</f>
        <v>0</v>
      </c>
      <c r="Q176">
        <f>KUM!Q25</f>
        <v>0</v>
      </c>
      <c r="R176">
        <f>KUM!R25</f>
        <v>0</v>
      </c>
      <c r="S176">
        <f>KUM!S25</f>
        <v>0</v>
      </c>
      <c r="T176">
        <f>KUM!T25</f>
        <v>0</v>
      </c>
      <c r="U176">
        <f>KUM!U25</f>
        <v>0</v>
      </c>
      <c r="V176">
        <f>KUM!V25</f>
        <v>0</v>
      </c>
      <c r="W176">
        <f>KUM!W25</f>
        <v>0</v>
      </c>
      <c r="X176">
        <f>KUM!X25</f>
        <v>0</v>
      </c>
      <c r="Y176">
        <f>KUM!Y25</f>
        <v>0</v>
      </c>
      <c r="Z176">
        <f>KUM!Z25</f>
        <v>0</v>
      </c>
      <c r="AA176">
        <f>KUM!AA25</f>
        <v>0</v>
      </c>
      <c r="AB176">
        <f>KUM!AB25</f>
        <v>0</v>
      </c>
      <c r="AC176">
        <f>KUM!AC25</f>
        <v>0</v>
      </c>
      <c r="AD176">
        <f>KUM!AD25</f>
        <v>0</v>
      </c>
      <c r="AE176">
        <f>KUM!AE25</f>
        <v>0</v>
      </c>
      <c r="AF176">
        <f>KUM!AF25</f>
        <v>0</v>
      </c>
      <c r="AG176">
        <f>KUM!AG25</f>
        <v>0</v>
      </c>
      <c r="AH176">
        <f>KUM!AH25</f>
        <v>0</v>
      </c>
      <c r="AI176">
        <f>KUM!AI25</f>
        <v>0</v>
      </c>
      <c r="AJ176">
        <f>KUM!AJ25</f>
        <v>0</v>
      </c>
      <c r="AK176">
        <f>KUM!AK25</f>
        <v>0</v>
      </c>
      <c r="AL176">
        <f>KUM!AL25</f>
        <v>0</v>
      </c>
      <c r="AM176">
        <f>KUM!AM25</f>
        <v>0</v>
      </c>
      <c r="AN176">
        <f>KUM!AN25</f>
        <v>0</v>
      </c>
      <c r="AO176">
        <f>KUM!AO25</f>
        <v>0</v>
      </c>
      <c r="AP176">
        <f>KUM!AP25</f>
        <v>0</v>
      </c>
      <c r="AQ176">
        <f>KUM!AQ25</f>
        <v>0</v>
      </c>
      <c r="AR176">
        <f>KUM!AR25</f>
        <v>0</v>
      </c>
      <c r="AS176">
        <f>KUM!AS25</f>
        <v>0</v>
      </c>
      <c r="AT176">
        <f>KUM!AT25</f>
        <v>0</v>
      </c>
    </row>
    <row r="177" spans="1:46" x14ac:dyDescent="0.25">
      <c r="A177" t="str">
        <f>KUM!A26</f>
        <v xml:space="preserve">8. Tabeli viimastes veergudes "Prognoosimata kohustused" ja "Prognoosimata väljamaksed" kuvatakse summasid, mis on tarvis tabelis prognoosida. Veergudes olevad väärtused vähenevad vastavalt Teie poolt sisestatavatele summadele. </v>
      </c>
      <c r="B177">
        <f>KUM!B26</f>
        <v>0</v>
      </c>
      <c r="C177">
        <f>KUM!C26</f>
        <v>0</v>
      </c>
      <c r="D177">
        <f>KUM!D26</f>
        <v>0</v>
      </c>
      <c r="E177">
        <f>KUM!E26</f>
        <v>0</v>
      </c>
      <c r="F177">
        <f>KUM!F26</f>
        <v>0</v>
      </c>
      <c r="G177">
        <f>KUM!G26</f>
        <v>0</v>
      </c>
      <c r="H177">
        <f>KUM!H26</f>
        <v>0</v>
      </c>
      <c r="I177">
        <f>KUM!I26</f>
        <v>0</v>
      </c>
      <c r="J177">
        <f>KUM!J26</f>
        <v>0</v>
      </c>
      <c r="K177">
        <f>KUM!K26</f>
        <v>0</v>
      </c>
      <c r="L177">
        <f>KUM!L26</f>
        <v>0</v>
      </c>
      <c r="M177">
        <f>KUM!M26</f>
        <v>0</v>
      </c>
      <c r="N177">
        <f>KUM!N26</f>
        <v>0</v>
      </c>
      <c r="O177">
        <f>KUM!O26</f>
        <v>0</v>
      </c>
      <c r="P177">
        <f>KUM!P26</f>
        <v>0</v>
      </c>
      <c r="Q177">
        <f>KUM!Q26</f>
        <v>0</v>
      </c>
      <c r="R177">
        <f>KUM!R26</f>
        <v>0</v>
      </c>
      <c r="S177">
        <f>KUM!S26</f>
        <v>0</v>
      </c>
      <c r="T177">
        <f>KUM!T26</f>
        <v>0</v>
      </c>
      <c r="U177">
        <f>KUM!U26</f>
        <v>0</v>
      </c>
      <c r="V177">
        <f>KUM!V26</f>
        <v>0</v>
      </c>
      <c r="W177">
        <f>KUM!W26</f>
        <v>0</v>
      </c>
      <c r="X177">
        <f>KUM!X26</f>
        <v>0</v>
      </c>
      <c r="Y177">
        <f>KUM!Y26</f>
        <v>0</v>
      </c>
      <c r="Z177">
        <f>KUM!Z26</f>
        <v>0</v>
      </c>
      <c r="AA177">
        <f>KUM!AA26</f>
        <v>0</v>
      </c>
      <c r="AB177">
        <f>KUM!AB26</f>
        <v>0</v>
      </c>
      <c r="AC177">
        <f>KUM!AC26</f>
        <v>0</v>
      </c>
      <c r="AD177">
        <f>KUM!AD26</f>
        <v>0</v>
      </c>
      <c r="AE177">
        <f>KUM!AE26</f>
        <v>0</v>
      </c>
      <c r="AF177">
        <f>KUM!AF26</f>
        <v>0</v>
      </c>
      <c r="AG177">
        <f>KUM!AG26</f>
        <v>0</v>
      </c>
      <c r="AH177">
        <f>KUM!AH26</f>
        <v>0</v>
      </c>
      <c r="AI177">
        <f>KUM!AI26</f>
        <v>0</v>
      </c>
      <c r="AJ177">
        <f>KUM!AJ26</f>
        <v>0</v>
      </c>
      <c r="AK177">
        <f>KUM!AK26</f>
        <v>0</v>
      </c>
      <c r="AL177">
        <f>KUM!AL26</f>
        <v>0</v>
      </c>
      <c r="AM177">
        <f>KUM!AM26</f>
        <v>0</v>
      </c>
      <c r="AN177">
        <f>KUM!AN26</f>
        <v>0</v>
      </c>
      <c r="AO177">
        <f>KUM!AO26</f>
        <v>0</v>
      </c>
      <c r="AP177">
        <f>KUM!AP26</f>
        <v>0</v>
      </c>
      <c r="AQ177">
        <f>KUM!AQ26</f>
        <v>0</v>
      </c>
      <c r="AR177">
        <f>KUM!AR26</f>
        <v>0</v>
      </c>
      <c r="AS177">
        <f>KUM!AS26</f>
        <v>0</v>
      </c>
      <c r="AT177">
        <f>KUM!AT26</f>
        <v>0</v>
      </c>
    </row>
    <row r="178" spans="1:46" x14ac:dyDescent="0.25">
      <c r="A178">
        <f>KUM!A27</f>
        <v>0</v>
      </c>
      <c r="B178">
        <f>KUM!B27</f>
        <v>0</v>
      </c>
      <c r="C178">
        <f>KUM!C27</f>
        <v>0</v>
      </c>
      <c r="D178">
        <f>KUM!D27</f>
        <v>0</v>
      </c>
      <c r="E178">
        <f>KUM!E27</f>
        <v>0</v>
      </c>
      <c r="F178">
        <f>KUM!F27</f>
        <v>0</v>
      </c>
      <c r="G178">
        <f>KUM!G27</f>
        <v>0</v>
      </c>
      <c r="H178">
        <f>KUM!H27</f>
        <v>0</v>
      </c>
      <c r="I178">
        <f>KUM!I27</f>
        <v>0</v>
      </c>
      <c r="J178">
        <f>KUM!J27</f>
        <v>0</v>
      </c>
      <c r="K178">
        <f>KUM!K27</f>
        <v>0</v>
      </c>
      <c r="L178">
        <f>KUM!L27</f>
        <v>0</v>
      </c>
      <c r="M178">
        <f>KUM!M27</f>
        <v>0</v>
      </c>
      <c r="N178">
        <f>KUM!N27</f>
        <v>0</v>
      </c>
      <c r="O178">
        <f>KUM!O27</f>
        <v>0</v>
      </c>
      <c r="P178">
        <f>KUM!P27</f>
        <v>0</v>
      </c>
      <c r="Q178">
        <f>KUM!Q27</f>
        <v>0</v>
      </c>
      <c r="R178">
        <f>KUM!R27</f>
        <v>0</v>
      </c>
      <c r="S178">
        <f>KUM!S27</f>
        <v>0</v>
      </c>
      <c r="T178">
        <f>KUM!T27</f>
        <v>0</v>
      </c>
      <c r="U178">
        <f>KUM!U27</f>
        <v>0</v>
      </c>
      <c r="V178">
        <f>KUM!V27</f>
        <v>0</v>
      </c>
      <c r="W178">
        <f>KUM!W27</f>
        <v>0</v>
      </c>
      <c r="X178">
        <f>KUM!X27</f>
        <v>0</v>
      </c>
      <c r="Y178">
        <f>KUM!Y27</f>
        <v>0</v>
      </c>
      <c r="Z178">
        <f>KUM!Z27</f>
        <v>0</v>
      </c>
      <c r="AA178">
        <f>KUM!AA27</f>
        <v>0</v>
      </c>
      <c r="AB178">
        <f>KUM!AB27</f>
        <v>0</v>
      </c>
      <c r="AC178">
        <f>KUM!AC27</f>
        <v>0</v>
      </c>
      <c r="AD178">
        <f>KUM!AD27</f>
        <v>0</v>
      </c>
      <c r="AE178">
        <f>KUM!AE27</f>
        <v>0</v>
      </c>
      <c r="AF178">
        <f>KUM!AF27</f>
        <v>0</v>
      </c>
      <c r="AG178">
        <f>KUM!AG27</f>
        <v>0</v>
      </c>
      <c r="AH178">
        <f>KUM!AH27</f>
        <v>0</v>
      </c>
      <c r="AI178">
        <f>KUM!AI27</f>
        <v>0</v>
      </c>
      <c r="AJ178">
        <f>KUM!AJ27</f>
        <v>0</v>
      </c>
      <c r="AK178">
        <f>KUM!AK27</f>
        <v>0</v>
      </c>
      <c r="AL178">
        <f>KUM!AL27</f>
        <v>0</v>
      </c>
      <c r="AM178">
        <f>KUM!AM27</f>
        <v>0</v>
      </c>
      <c r="AN178">
        <f>KUM!AN27</f>
        <v>0</v>
      </c>
      <c r="AO178">
        <f>KUM!AO27</f>
        <v>0</v>
      </c>
      <c r="AP178">
        <f>KUM!AP27</f>
        <v>0</v>
      </c>
      <c r="AQ178">
        <f>KUM!AQ27</f>
        <v>0</v>
      </c>
      <c r="AR178">
        <f>KUM!AR27</f>
        <v>0</v>
      </c>
      <c r="AS178">
        <f>KUM!AS27</f>
        <v>0</v>
      </c>
      <c r="AT178">
        <f>KUM!AT27</f>
        <v>0</v>
      </c>
    </row>
    <row r="179" spans="1:46" x14ac:dyDescent="0.25">
      <c r="A179">
        <f>KUM!A28</f>
        <v>0</v>
      </c>
      <c r="B179">
        <f>KUM!B28</f>
        <v>0</v>
      </c>
      <c r="C179">
        <f>KUM!C28</f>
        <v>0</v>
      </c>
      <c r="D179">
        <f>KUM!D28</f>
        <v>0</v>
      </c>
      <c r="E179">
        <f>KUM!E28</f>
        <v>0</v>
      </c>
      <c r="F179">
        <f>KUM!F28</f>
        <v>0</v>
      </c>
      <c r="G179">
        <f>KUM!G28</f>
        <v>0</v>
      </c>
      <c r="H179">
        <f>KUM!H28</f>
        <v>0</v>
      </c>
      <c r="I179">
        <f>KUM!I28</f>
        <v>0</v>
      </c>
      <c r="J179">
        <f>KUM!J28</f>
        <v>0</v>
      </c>
      <c r="K179">
        <f>KUM!K28</f>
        <v>0</v>
      </c>
      <c r="L179">
        <f>KUM!L28</f>
        <v>0</v>
      </c>
      <c r="M179">
        <f>KUM!M28</f>
        <v>0</v>
      </c>
      <c r="N179">
        <f>KUM!N28</f>
        <v>0</v>
      </c>
      <c r="O179">
        <f>KUM!O28</f>
        <v>0</v>
      </c>
      <c r="P179">
        <f>KUM!P28</f>
        <v>0</v>
      </c>
      <c r="Q179">
        <f>KUM!Q28</f>
        <v>0</v>
      </c>
      <c r="R179">
        <f>KUM!R28</f>
        <v>0</v>
      </c>
      <c r="S179">
        <f>KUM!S28</f>
        <v>0</v>
      </c>
      <c r="T179">
        <f>KUM!T28</f>
        <v>0</v>
      </c>
      <c r="U179">
        <f>KUM!U28</f>
        <v>0</v>
      </c>
      <c r="V179">
        <f>KUM!V28</f>
        <v>0</v>
      </c>
      <c r="W179">
        <f>KUM!W28</f>
        <v>0</v>
      </c>
      <c r="X179">
        <f>KUM!X28</f>
        <v>0</v>
      </c>
      <c r="Y179">
        <f>KUM!Y28</f>
        <v>0</v>
      </c>
      <c r="Z179">
        <f>KUM!Z28</f>
        <v>0</v>
      </c>
      <c r="AA179">
        <f>KUM!AA28</f>
        <v>0</v>
      </c>
      <c r="AB179">
        <f>KUM!AB28</f>
        <v>0</v>
      </c>
      <c r="AC179">
        <f>KUM!AC28</f>
        <v>0</v>
      </c>
      <c r="AD179">
        <f>KUM!AD28</f>
        <v>0</v>
      </c>
      <c r="AE179">
        <f>KUM!AE28</f>
        <v>0</v>
      </c>
      <c r="AF179">
        <f>KUM!AF28</f>
        <v>0</v>
      </c>
      <c r="AG179">
        <f>KUM!AG28</f>
        <v>0</v>
      </c>
      <c r="AH179">
        <f>KUM!AH28</f>
        <v>0</v>
      </c>
      <c r="AI179">
        <f>KUM!AI28</f>
        <v>0</v>
      </c>
      <c r="AJ179">
        <f>KUM!AJ28</f>
        <v>0</v>
      </c>
      <c r="AK179">
        <f>KUM!AK28</f>
        <v>0</v>
      </c>
      <c r="AL179">
        <f>KUM!AL28</f>
        <v>0</v>
      </c>
      <c r="AM179">
        <f>KUM!AM28</f>
        <v>0</v>
      </c>
      <c r="AN179">
        <f>KUM!AN28</f>
        <v>0</v>
      </c>
      <c r="AO179">
        <f>KUM!AO28</f>
        <v>0</v>
      </c>
      <c r="AP179">
        <f>KUM!AP28</f>
        <v>0</v>
      </c>
      <c r="AQ179">
        <f>KUM!AQ28</f>
        <v>0</v>
      </c>
      <c r="AR179">
        <f>KUM!AR28</f>
        <v>0</v>
      </c>
      <c r="AS179">
        <f>KUM!AS28</f>
        <v>0</v>
      </c>
      <c r="AT179">
        <f>KUM!AT28</f>
        <v>0</v>
      </c>
    </row>
    <row r="180" spans="1:46" x14ac:dyDescent="0.25">
      <c r="A180">
        <f>KUM!A29</f>
        <v>0</v>
      </c>
      <c r="B180">
        <f>KUM!B29</f>
        <v>0</v>
      </c>
      <c r="C180">
        <f>KUM!C29</f>
        <v>0</v>
      </c>
      <c r="D180">
        <f>KUM!D29</f>
        <v>0</v>
      </c>
      <c r="E180">
        <f>KUM!E29</f>
        <v>0</v>
      </c>
      <c r="F180">
        <f>KUM!F29</f>
        <v>0</v>
      </c>
      <c r="G180">
        <f>KUM!G29</f>
        <v>0</v>
      </c>
      <c r="H180">
        <f>KUM!H29</f>
        <v>0</v>
      </c>
      <c r="I180">
        <f>KUM!I29</f>
        <v>0</v>
      </c>
      <c r="J180">
        <f>KUM!J29</f>
        <v>0</v>
      </c>
      <c r="K180">
        <f>KUM!K29</f>
        <v>0</v>
      </c>
      <c r="L180">
        <f>KUM!L29</f>
        <v>0</v>
      </c>
      <c r="M180">
        <f>KUM!M29</f>
        <v>0</v>
      </c>
      <c r="N180">
        <f>KUM!N29</f>
        <v>0</v>
      </c>
      <c r="O180">
        <f>KUM!O29</f>
        <v>0</v>
      </c>
      <c r="P180">
        <f>KUM!P29</f>
        <v>0</v>
      </c>
      <c r="Q180">
        <f>KUM!Q29</f>
        <v>0</v>
      </c>
      <c r="R180">
        <f>KUM!R29</f>
        <v>0</v>
      </c>
      <c r="S180">
        <f>KUM!S29</f>
        <v>0</v>
      </c>
      <c r="T180">
        <f>KUM!T29</f>
        <v>0</v>
      </c>
      <c r="U180">
        <f>KUM!U29</f>
        <v>0</v>
      </c>
      <c r="V180">
        <f>KUM!V29</f>
        <v>0</v>
      </c>
      <c r="W180">
        <f>KUM!W29</f>
        <v>0</v>
      </c>
      <c r="X180">
        <f>KUM!X29</f>
        <v>0</v>
      </c>
      <c r="Y180">
        <f>KUM!Y29</f>
        <v>0</v>
      </c>
      <c r="Z180">
        <f>KUM!Z29</f>
        <v>0</v>
      </c>
      <c r="AA180">
        <f>KUM!AA29</f>
        <v>0</v>
      </c>
      <c r="AB180">
        <f>KUM!AB29</f>
        <v>0</v>
      </c>
      <c r="AC180">
        <f>KUM!AC29</f>
        <v>0</v>
      </c>
      <c r="AD180">
        <f>KUM!AD29</f>
        <v>0</v>
      </c>
      <c r="AE180">
        <f>KUM!AE29</f>
        <v>0</v>
      </c>
      <c r="AF180">
        <f>KUM!AF29</f>
        <v>0</v>
      </c>
      <c r="AG180">
        <f>KUM!AG29</f>
        <v>0</v>
      </c>
      <c r="AH180">
        <f>KUM!AH29</f>
        <v>0</v>
      </c>
      <c r="AI180">
        <f>KUM!AI29</f>
        <v>0</v>
      </c>
      <c r="AJ180">
        <f>KUM!AJ29</f>
        <v>0</v>
      </c>
      <c r="AK180">
        <f>KUM!AK29</f>
        <v>0</v>
      </c>
      <c r="AL180">
        <f>KUM!AL29</f>
        <v>0</v>
      </c>
      <c r="AM180">
        <f>KUM!AM29</f>
        <v>0</v>
      </c>
      <c r="AN180">
        <f>KUM!AN29</f>
        <v>0</v>
      </c>
      <c r="AO180">
        <f>KUM!AO29</f>
        <v>0</v>
      </c>
      <c r="AP180">
        <f>KUM!AP29</f>
        <v>0</v>
      </c>
      <c r="AQ180">
        <f>KUM!AQ29</f>
        <v>0</v>
      </c>
      <c r="AR180">
        <f>KUM!AR29</f>
        <v>0</v>
      </c>
      <c r="AS180">
        <f>KUM!AS29</f>
        <v>0</v>
      </c>
      <c r="AT180">
        <f>KUM!AT29</f>
        <v>0</v>
      </c>
    </row>
    <row r="181" spans="1:46" x14ac:dyDescent="0.25">
      <c r="A181">
        <f>KUM!A30</f>
        <v>0</v>
      </c>
      <c r="B181">
        <f>KUM!B30</f>
        <v>0</v>
      </c>
      <c r="C181">
        <f>KUM!C30</f>
        <v>0</v>
      </c>
      <c r="D181">
        <f>KUM!D30</f>
        <v>0</v>
      </c>
      <c r="E181">
        <f>KUM!E30</f>
        <v>0</v>
      </c>
      <c r="F181">
        <f>KUM!F30</f>
        <v>0</v>
      </c>
      <c r="G181">
        <f>KUM!G30</f>
        <v>0</v>
      </c>
      <c r="H181">
        <f>KUM!H30</f>
        <v>0</v>
      </c>
      <c r="I181">
        <f>KUM!I30</f>
        <v>0</v>
      </c>
      <c r="J181">
        <f>KUM!J30</f>
        <v>0</v>
      </c>
      <c r="K181">
        <f>KUM!K30</f>
        <v>0</v>
      </c>
      <c r="L181">
        <f>KUM!L30</f>
        <v>0</v>
      </c>
      <c r="M181">
        <f>KUM!M30</f>
        <v>0</v>
      </c>
      <c r="N181">
        <f>KUM!N30</f>
        <v>0</v>
      </c>
      <c r="O181">
        <f>KUM!O30</f>
        <v>0</v>
      </c>
      <c r="P181">
        <f>KUM!P30</f>
        <v>0</v>
      </c>
      <c r="Q181">
        <f>KUM!Q30</f>
        <v>0</v>
      </c>
      <c r="R181">
        <f>KUM!R30</f>
        <v>0</v>
      </c>
      <c r="S181">
        <f>KUM!S30</f>
        <v>0</v>
      </c>
      <c r="T181">
        <f>KUM!T30</f>
        <v>0</v>
      </c>
      <c r="U181">
        <f>KUM!U30</f>
        <v>0</v>
      </c>
      <c r="V181">
        <f>KUM!V30</f>
        <v>0</v>
      </c>
      <c r="W181">
        <f>KUM!W30</f>
        <v>0</v>
      </c>
      <c r="X181">
        <f>KUM!X30</f>
        <v>0</v>
      </c>
      <c r="Y181">
        <f>KUM!Y30</f>
        <v>0</v>
      </c>
      <c r="Z181">
        <f>KUM!Z30</f>
        <v>0</v>
      </c>
      <c r="AA181">
        <f>KUM!AA30</f>
        <v>0</v>
      </c>
      <c r="AB181">
        <f>KUM!AB30</f>
        <v>0</v>
      </c>
      <c r="AC181">
        <f>KUM!AC30</f>
        <v>0</v>
      </c>
      <c r="AD181">
        <f>KUM!AD30</f>
        <v>0</v>
      </c>
      <c r="AE181">
        <f>KUM!AE30</f>
        <v>0</v>
      </c>
      <c r="AF181">
        <f>KUM!AF30</f>
        <v>0</v>
      </c>
      <c r="AG181">
        <f>KUM!AG30</f>
        <v>0</v>
      </c>
      <c r="AH181">
        <f>KUM!AH30</f>
        <v>0</v>
      </c>
      <c r="AI181">
        <f>KUM!AI30</f>
        <v>0</v>
      </c>
      <c r="AJ181">
        <f>KUM!AJ30</f>
        <v>0</v>
      </c>
      <c r="AK181">
        <f>KUM!AK30</f>
        <v>0</v>
      </c>
      <c r="AL181">
        <f>KUM!AL30</f>
        <v>0</v>
      </c>
      <c r="AM181">
        <f>KUM!AM30</f>
        <v>0</v>
      </c>
      <c r="AN181">
        <f>KUM!AN30</f>
        <v>0</v>
      </c>
      <c r="AO181">
        <f>KUM!AO30</f>
        <v>0</v>
      </c>
      <c r="AP181">
        <f>KUM!AP30</f>
        <v>0</v>
      </c>
      <c r="AQ181">
        <f>KUM!AQ30</f>
        <v>0</v>
      </c>
      <c r="AR181">
        <f>KUM!AR30</f>
        <v>0</v>
      </c>
      <c r="AS181">
        <f>KUM!AS30</f>
        <v>0</v>
      </c>
      <c r="AT181">
        <f>KUM!AT30</f>
        <v>0</v>
      </c>
    </row>
    <row r="182" spans="1:46" x14ac:dyDescent="0.25">
      <c r="A182">
        <f>KUM!A31</f>
        <v>0</v>
      </c>
      <c r="B182">
        <f>KUM!B31</f>
        <v>0</v>
      </c>
      <c r="C182">
        <f>KUM!C31</f>
        <v>0</v>
      </c>
      <c r="D182">
        <f>KUM!D31</f>
        <v>0</v>
      </c>
      <c r="E182">
        <f>KUM!E31</f>
        <v>0</v>
      </c>
      <c r="F182">
        <f>KUM!F31</f>
        <v>0</v>
      </c>
      <c r="G182">
        <f>KUM!G31</f>
        <v>0</v>
      </c>
      <c r="H182">
        <f>KUM!H31</f>
        <v>0</v>
      </c>
      <c r="I182">
        <f>KUM!I31</f>
        <v>0</v>
      </c>
      <c r="J182">
        <f>KUM!J31</f>
        <v>0</v>
      </c>
      <c r="K182">
        <f>KUM!K31</f>
        <v>0</v>
      </c>
      <c r="L182">
        <f>KUM!L31</f>
        <v>0</v>
      </c>
      <c r="M182">
        <f>KUM!M31</f>
        <v>0</v>
      </c>
      <c r="N182">
        <f>KUM!N31</f>
        <v>0</v>
      </c>
      <c r="O182">
        <f>KUM!O31</f>
        <v>0</v>
      </c>
      <c r="P182">
        <f>KUM!P31</f>
        <v>0</v>
      </c>
      <c r="Q182">
        <f>KUM!Q31</f>
        <v>0</v>
      </c>
      <c r="R182">
        <f>KUM!R31</f>
        <v>0</v>
      </c>
      <c r="S182">
        <f>KUM!S31</f>
        <v>0</v>
      </c>
      <c r="T182">
        <f>KUM!T31</f>
        <v>0</v>
      </c>
      <c r="U182">
        <f>KUM!U31</f>
        <v>0</v>
      </c>
      <c r="V182">
        <f>KUM!V31</f>
        <v>0</v>
      </c>
      <c r="W182">
        <f>KUM!W31</f>
        <v>0</v>
      </c>
      <c r="X182">
        <f>KUM!X31</f>
        <v>0</v>
      </c>
      <c r="Y182">
        <f>KUM!Y31</f>
        <v>0</v>
      </c>
      <c r="Z182">
        <f>KUM!Z31</f>
        <v>0</v>
      </c>
      <c r="AA182">
        <f>KUM!AA31</f>
        <v>0</v>
      </c>
      <c r="AB182">
        <f>KUM!AB31</f>
        <v>0</v>
      </c>
      <c r="AC182">
        <f>KUM!AC31</f>
        <v>0</v>
      </c>
      <c r="AD182">
        <f>KUM!AD31</f>
        <v>0</v>
      </c>
      <c r="AE182">
        <f>KUM!AE31</f>
        <v>0</v>
      </c>
      <c r="AF182">
        <f>KUM!AF31</f>
        <v>0</v>
      </c>
      <c r="AG182">
        <f>KUM!AG31</f>
        <v>0</v>
      </c>
      <c r="AH182">
        <f>KUM!AH31</f>
        <v>0</v>
      </c>
      <c r="AI182">
        <f>KUM!AI31</f>
        <v>0</v>
      </c>
      <c r="AJ182">
        <f>KUM!AJ31</f>
        <v>0</v>
      </c>
      <c r="AK182">
        <f>KUM!AK31</f>
        <v>0</v>
      </c>
      <c r="AL182">
        <f>KUM!AL31</f>
        <v>0</v>
      </c>
      <c r="AM182">
        <f>KUM!AM31</f>
        <v>0</v>
      </c>
      <c r="AN182">
        <f>KUM!AN31</f>
        <v>0</v>
      </c>
      <c r="AO182">
        <f>KUM!AO31</f>
        <v>0</v>
      </c>
      <c r="AP182">
        <f>KUM!AP31</f>
        <v>0</v>
      </c>
      <c r="AQ182">
        <f>KUM!AQ31</f>
        <v>0</v>
      </c>
      <c r="AR182">
        <f>KUM!AR31</f>
        <v>0</v>
      </c>
      <c r="AS182">
        <f>KUM!AS31</f>
        <v>0</v>
      </c>
      <c r="AT182">
        <f>KUM!AT31</f>
        <v>0</v>
      </c>
    </row>
    <row r="183" spans="1:46" x14ac:dyDescent="0.25">
      <c r="A183">
        <f>KUM!A32</f>
        <v>0</v>
      </c>
      <c r="B183">
        <f>KUM!B32</f>
        <v>0</v>
      </c>
      <c r="C183">
        <f>KUM!C32</f>
        <v>0</v>
      </c>
      <c r="D183">
        <f>KUM!D32</f>
        <v>0</v>
      </c>
      <c r="E183">
        <f>KUM!E32</f>
        <v>0</v>
      </c>
      <c r="F183">
        <f>KUM!F32</f>
        <v>0</v>
      </c>
      <c r="G183">
        <f>KUM!G32</f>
        <v>0</v>
      </c>
      <c r="H183">
        <f>KUM!H32</f>
        <v>0</v>
      </c>
      <c r="I183">
        <f>KUM!I32</f>
        <v>0</v>
      </c>
      <c r="J183">
        <f>KUM!J32</f>
        <v>0</v>
      </c>
      <c r="K183">
        <f>KUM!K32</f>
        <v>0</v>
      </c>
      <c r="L183">
        <f>KUM!L32</f>
        <v>0</v>
      </c>
      <c r="M183">
        <f>KUM!M32</f>
        <v>0</v>
      </c>
      <c r="N183">
        <f>KUM!N32</f>
        <v>0</v>
      </c>
      <c r="O183">
        <f>KUM!O32</f>
        <v>0</v>
      </c>
      <c r="P183">
        <f>KUM!P32</f>
        <v>0</v>
      </c>
      <c r="Q183">
        <f>KUM!Q32</f>
        <v>0</v>
      </c>
      <c r="R183">
        <f>KUM!R32</f>
        <v>0</v>
      </c>
      <c r="S183">
        <f>KUM!S32</f>
        <v>0</v>
      </c>
      <c r="T183">
        <f>KUM!T32</f>
        <v>0</v>
      </c>
      <c r="U183">
        <f>KUM!U32</f>
        <v>0</v>
      </c>
      <c r="V183">
        <f>KUM!V32</f>
        <v>0</v>
      </c>
      <c r="W183">
        <f>KUM!W32</f>
        <v>0</v>
      </c>
      <c r="X183">
        <f>KUM!X32</f>
        <v>0</v>
      </c>
      <c r="Y183">
        <f>KUM!Y32</f>
        <v>0</v>
      </c>
      <c r="Z183">
        <f>KUM!Z32</f>
        <v>0</v>
      </c>
      <c r="AA183">
        <f>KUM!AA32</f>
        <v>0</v>
      </c>
      <c r="AB183">
        <f>KUM!AB32</f>
        <v>0</v>
      </c>
      <c r="AC183">
        <f>KUM!AC32</f>
        <v>0</v>
      </c>
      <c r="AD183">
        <f>KUM!AD32</f>
        <v>0</v>
      </c>
      <c r="AE183">
        <f>KUM!AE32</f>
        <v>0</v>
      </c>
      <c r="AF183">
        <f>KUM!AF32</f>
        <v>0</v>
      </c>
      <c r="AG183">
        <f>KUM!AG32</f>
        <v>0</v>
      </c>
      <c r="AH183">
        <f>KUM!AH32</f>
        <v>0</v>
      </c>
      <c r="AI183">
        <f>KUM!AI32</f>
        <v>0</v>
      </c>
      <c r="AJ183">
        <f>KUM!AJ32</f>
        <v>0</v>
      </c>
      <c r="AK183">
        <f>KUM!AK32</f>
        <v>0</v>
      </c>
      <c r="AL183">
        <f>KUM!AL32</f>
        <v>0</v>
      </c>
      <c r="AM183">
        <f>KUM!AM32</f>
        <v>0</v>
      </c>
      <c r="AN183">
        <f>KUM!AN32</f>
        <v>0</v>
      </c>
      <c r="AO183">
        <f>KUM!AO32</f>
        <v>0</v>
      </c>
      <c r="AP183">
        <f>KUM!AP32</f>
        <v>0</v>
      </c>
      <c r="AQ183">
        <f>KUM!AQ32</f>
        <v>0</v>
      </c>
      <c r="AR183">
        <f>KUM!AR32</f>
        <v>0</v>
      </c>
      <c r="AS183">
        <f>KUM!AS32</f>
        <v>0</v>
      </c>
      <c r="AT183">
        <f>KUM!AT32</f>
        <v>0</v>
      </c>
    </row>
    <row r="184" spans="1:46" x14ac:dyDescent="0.25">
      <c r="A184">
        <f>KUM!A33</f>
        <v>0</v>
      </c>
      <c r="B184">
        <f>KUM!B33</f>
        <v>0</v>
      </c>
      <c r="C184">
        <f>KUM!C33</f>
        <v>0</v>
      </c>
      <c r="D184">
        <f>KUM!D33</f>
        <v>0</v>
      </c>
      <c r="E184">
        <f>KUM!E33</f>
        <v>0</v>
      </c>
      <c r="F184">
        <f>KUM!F33</f>
        <v>0</v>
      </c>
      <c r="G184">
        <f>KUM!G33</f>
        <v>0</v>
      </c>
      <c r="H184">
        <f>KUM!H33</f>
        <v>0</v>
      </c>
      <c r="I184">
        <f>KUM!I33</f>
        <v>0</v>
      </c>
      <c r="J184">
        <f>KUM!J33</f>
        <v>0</v>
      </c>
      <c r="K184">
        <f>KUM!K33</f>
        <v>0</v>
      </c>
      <c r="L184">
        <f>KUM!L33</f>
        <v>0</v>
      </c>
      <c r="M184">
        <f>KUM!M33</f>
        <v>0</v>
      </c>
      <c r="N184">
        <f>KUM!N33</f>
        <v>0</v>
      </c>
      <c r="O184">
        <f>KUM!O33</f>
        <v>0</v>
      </c>
      <c r="P184">
        <f>KUM!P33</f>
        <v>0</v>
      </c>
      <c r="Q184">
        <f>KUM!Q33</f>
        <v>0</v>
      </c>
      <c r="R184">
        <f>KUM!R33</f>
        <v>0</v>
      </c>
      <c r="S184">
        <f>KUM!S33</f>
        <v>0</v>
      </c>
      <c r="T184">
        <f>KUM!T33</f>
        <v>0</v>
      </c>
      <c r="U184">
        <f>KUM!U33</f>
        <v>0</v>
      </c>
      <c r="V184">
        <f>KUM!V33</f>
        <v>0</v>
      </c>
      <c r="W184">
        <f>KUM!W33</f>
        <v>0</v>
      </c>
      <c r="X184">
        <f>KUM!X33</f>
        <v>0</v>
      </c>
      <c r="Y184">
        <f>KUM!Y33</f>
        <v>0</v>
      </c>
      <c r="Z184">
        <f>KUM!Z33</f>
        <v>0</v>
      </c>
      <c r="AA184">
        <f>KUM!AA33</f>
        <v>0</v>
      </c>
      <c r="AB184">
        <f>KUM!AB33</f>
        <v>0</v>
      </c>
      <c r="AC184">
        <f>KUM!AC33</f>
        <v>0</v>
      </c>
      <c r="AD184">
        <f>KUM!AD33</f>
        <v>0</v>
      </c>
      <c r="AE184">
        <f>KUM!AE33</f>
        <v>0</v>
      </c>
      <c r="AF184">
        <f>KUM!AF33</f>
        <v>0</v>
      </c>
      <c r="AG184">
        <f>KUM!AG33</f>
        <v>0</v>
      </c>
      <c r="AH184">
        <f>KUM!AH33</f>
        <v>0</v>
      </c>
      <c r="AI184">
        <f>KUM!AI33</f>
        <v>0</v>
      </c>
      <c r="AJ184">
        <f>KUM!AJ33</f>
        <v>0</v>
      </c>
      <c r="AK184">
        <f>KUM!AK33</f>
        <v>0</v>
      </c>
      <c r="AL184">
        <f>KUM!AL33</f>
        <v>0</v>
      </c>
      <c r="AM184">
        <f>KUM!AM33</f>
        <v>0</v>
      </c>
      <c r="AN184">
        <f>KUM!AN33</f>
        <v>0</v>
      </c>
      <c r="AO184">
        <f>KUM!AO33</f>
        <v>0</v>
      </c>
      <c r="AP184">
        <f>KUM!AP33</f>
        <v>0</v>
      </c>
      <c r="AQ184">
        <f>KUM!AQ33</f>
        <v>0</v>
      </c>
      <c r="AR184">
        <f>KUM!AR33</f>
        <v>0</v>
      </c>
      <c r="AS184">
        <f>KUM!AS33</f>
        <v>0</v>
      </c>
      <c r="AT184">
        <f>KUM!AT33</f>
        <v>0</v>
      </c>
    </row>
    <row r="185" spans="1:46" x14ac:dyDescent="0.25">
      <c r="A185">
        <f>KUM!A34</f>
        <v>0</v>
      </c>
      <c r="B185">
        <f>KUM!B34</f>
        <v>0</v>
      </c>
      <c r="C185">
        <f>KUM!C34</f>
        <v>0</v>
      </c>
      <c r="D185">
        <f>KUM!D34</f>
        <v>0</v>
      </c>
      <c r="E185">
        <f>KUM!E34</f>
        <v>0</v>
      </c>
      <c r="F185">
        <f>KUM!F34</f>
        <v>0</v>
      </c>
      <c r="G185">
        <f>KUM!G34</f>
        <v>0</v>
      </c>
      <c r="H185">
        <f>KUM!H34</f>
        <v>0</v>
      </c>
      <c r="I185">
        <f>KUM!I34</f>
        <v>0</v>
      </c>
      <c r="J185">
        <f>KUM!J34</f>
        <v>0</v>
      </c>
      <c r="K185">
        <f>KUM!K34</f>
        <v>0</v>
      </c>
      <c r="L185">
        <f>KUM!L34</f>
        <v>0</v>
      </c>
      <c r="M185">
        <f>KUM!M34</f>
        <v>0</v>
      </c>
      <c r="N185">
        <f>KUM!N34</f>
        <v>0</v>
      </c>
      <c r="O185">
        <f>KUM!O34</f>
        <v>0</v>
      </c>
      <c r="P185">
        <f>KUM!P34</f>
        <v>0</v>
      </c>
      <c r="Q185">
        <f>KUM!Q34</f>
        <v>0</v>
      </c>
      <c r="R185">
        <f>KUM!R34</f>
        <v>0</v>
      </c>
      <c r="S185">
        <f>KUM!S34</f>
        <v>0</v>
      </c>
      <c r="T185">
        <f>KUM!T34</f>
        <v>0</v>
      </c>
      <c r="U185">
        <f>KUM!U34</f>
        <v>0</v>
      </c>
      <c r="V185">
        <f>KUM!V34</f>
        <v>0</v>
      </c>
      <c r="W185">
        <f>KUM!W34</f>
        <v>0</v>
      </c>
      <c r="X185">
        <f>KUM!X34</f>
        <v>0</v>
      </c>
      <c r="Y185">
        <f>KUM!Y34</f>
        <v>0</v>
      </c>
      <c r="Z185">
        <f>KUM!Z34</f>
        <v>0</v>
      </c>
      <c r="AA185">
        <f>KUM!AA34</f>
        <v>0</v>
      </c>
      <c r="AB185">
        <f>KUM!AB34</f>
        <v>0</v>
      </c>
      <c r="AC185">
        <f>KUM!AC34</f>
        <v>0</v>
      </c>
      <c r="AD185">
        <f>KUM!AD34</f>
        <v>0</v>
      </c>
      <c r="AE185">
        <f>KUM!AE34</f>
        <v>0</v>
      </c>
      <c r="AF185">
        <f>KUM!AF34</f>
        <v>0</v>
      </c>
      <c r="AG185">
        <f>KUM!AG34</f>
        <v>0</v>
      </c>
      <c r="AH185">
        <f>KUM!AH34</f>
        <v>0</v>
      </c>
      <c r="AI185">
        <f>KUM!AI34</f>
        <v>0</v>
      </c>
      <c r="AJ185">
        <f>KUM!AJ34</f>
        <v>0</v>
      </c>
      <c r="AK185">
        <f>KUM!AK34</f>
        <v>0</v>
      </c>
      <c r="AL185">
        <f>KUM!AL34</f>
        <v>0</v>
      </c>
      <c r="AM185">
        <f>KUM!AM34</f>
        <v>0</v>
      </c>
      <c r="AN185">
        <f>KUM!AN34</f>
        <v>0</v>
      </c>
      <c r="AO185">
        <f>KUM!AO34</f>
        <v>0</v>
      </c>
      <c r="AP185">
        <f>KUM!AP34</f>
        <v>0</v>
      </c>
      <c r="AQ185">
        <f>KUM!AQ34</f>
        <v>0</v>
      </c>
      <c r="AR185">
        <f>KUM!AR34</f>
        <v>0</v>
      </c>
      <c r="AS185">
        <f>KUM!AS34</f>
        <v>0</v>
      </c>
      <c r="AT185">
        <f>KUM!AT34</f>
        <v>0</v>
      </c>
    </row>
    <row r="186" spans="1:46" x14ac:dyDescent="0.25">
      <c r="A186">
        <f>KUM!A35</f>
        <v>0</v>
      </c>
      <c r="B186">
        <f>KUM!B35</f>
        <v>0</v>
      </c>
      <c r="C186">
        <f>KUM!C35</f>
        <v>0</v>
      </c>
      <c r="D186">
        <f>KUM!D35</f>
        <v>0</v>
      </c>
      <c r="E186">
        <f>KUM!E35</f>
        <v>0</v>
      </c>
      <c r="F186">
        <f>KUM!F35</f>
        <v>0</v>
      </c>
      <c r="G186">
        <f>KUM!G35</f>
        <v>0</v>
      </c>
      <c r="H186">
        <f>KUM!H35</f>
        <v>0</v>
      </c>
      <c r="I186">
        <f>KUM!I35</f>
        <v>0</v>
      </c>
      <c r="J186">
        <f>KUM!J35</f>
        <v>0</v>
      </c>
      <c r="K186">
        <f>KUM!K35</f>
        <v>0</v>
      </c>
      <c r="L186">
        <f>KUM!L35</f>
        <v>0</v>
      </c>
      <c r="M186">
        <f>KUM!M35</f>
        <v>0</v>
      </c>
      <c r="N186">
        <f>KUM!N35</f>
        <v>0</v>
      </c>
      <c r="O186">
        <f>KUM!O35</f>
        <v>0</v>
      </c>
      <c r="P186">
        <f>KUM!P35</f>
        <v>0</v>
      </c>
      <c r="Q186">
        <f>KUM!Q35</f>
        <v>0</v>
      </c>
      <c r="R186">
        <f>KUM!R35</f>
        <v>0</v>
      </c>
      <c r="S186">
        <f>KUM!S35</f>
        <v>0</v>
      </c>
      <c r="T186">
        <f>KUM!T35</f>
        <v>0</v>
      </c>
      <c r="U186">
        <f>KUM!U35</f>
        <v>0</v>
      </c>
      <c r="V186">
        <f>KUM!V35</f>
        <v>0</v>
      </c>
      <c r="W186">
        <f>KUM!W35</f>
        <v>0</v>
      </c>
      <c r="X186">
        <f>KUM!X35</f>
        <v>0</v>
      </c>
      <c r="Y186">
        <f>KUM!Y35</f>
        <v>0</v>
      </c>
      <c r="Z186">
        <f>KUM!Z35</f>
        <v>0</v>
      </c>
      <c r="AA186">
        <f>KUM!AA35</f>
        <v>0</v>
      </c>
      <c r="AB186">
        <f>KUM!AB35</f>
        <v>0</v>
      </c>
      <c r="AC186">
        <f>KUM!AC35</f>
        <v>0</v>
      </c>
      <c r="AD186">
        <f>KUM!AD35</f>
        <v>0</v>
      </c>
      <c r="AE186">
        <f>KUM!AE35</f>
        <v>0</v>
      </c>
      <c r="AF186">
        <f>KUM!AF35</f>
        <v>0</v>
      </c>
      <c r="AG186">
        <f>KUM!AG35</f>
        <v>0</v>
      </c>
      <c r="AH186">
        <f>KUM!AH35</f>
        <v>0</v>
      </c>
      <c r="AI186">
        <f>KUM!AI35</f>
        <v>0</v>
      </c>
      <c r="AJ186">
        <f>KUM!AJ35</f>
        <v>0</v>
      </c>
      <c r="AK186">
        <f>KUM!AK35</f>
        <v>0</v>
      </c>
      <c r="AL186">
        <f>KUM!AL35</f>
        <v>0</v>
      </c>
      <c r="AM186">
        <f>KUM!AM35</f>
        <v>0</v>
      </c>
      <c r="AN186">
        <f>KUM!AN35</f>
        <v>0</v>
      </c>
      <c r="AO186">
        <f>KUM!AO35</f>
        <v>0</v>
      </c>
      <c r="AP186">
        <f>KUM!AP35</f>
        <v>0</v>
      </c>
      <c r="AQ186">
        <f>KUM!AQ35</f>
        <v>0</v>
      </c>
      <c r="AR186">
        <f>KUM!AR35</f>
        <v>0</v>
      </c>
      <c r="AS186">
        <f>KUM!AS35</f>
        <v>0</v>
      </c>
      <c r="AT186">
        <f>KUM!AT35</f>
        <v>0</v>
      </c>
    </row>
    <row r="187" spans="1:46" x14ac:dyDescent="0.25">
      <c r="A187">
        <f>KUM!A36</f>
        <v>0</v>
      </c>
      <c r="B187">
        <f>KUM!B36</f>
        <v>0</v>
      </c>
      <c r="C187">
        <f>KUM!C36</f>
        <v>0</v>
      </c>
      <c r="D187">
        <f>KUM!D36</f>
        <v>0</v>
      </c>
      <c r="E187">
        <f>KUM!E36</f>
        <v>0</v>
      </c>
      <c r="F187">
        <f>KUM!F36</f>
        <v>0</v>
      </c>
      <c r="G187">
        <f>KUM!G36</f>
        <v>0</v>
      </c>
      <c r="H187">
        <f>KUM!H36</f>
        <v>0</v>
      </c>
      <c r="I187">
        <f>KUM!I36</f>
        <v>0</v>
      </c>
      <c r="J187">
        <f>KUM!J36</f>
        <v>0</v>
      </c>
      <c r="K187">
        <f>KUM!K36</f>
        <v>0</v>
      </c>
      <c r="L187">
        <f>KUM!L36</f>
        <v>0</v>
      </c>
      <c r="M187">
        <f>KUM!M36</f>
        <v>0</v>
      </c>
      <c r="N187">
        <f>KUM!N36</f>
        <v>0</v>
      </c>
      <c r="O187">
        <f>KUM!O36</f>
        <v>0</v>
      </c>
      <c r="P187">
        <f>KUM!P36</f>
        <v>0</v>
      </c>
      <c r="Q187">
        <f>KUM!Q36</f>
        <v>0</v>
      </c>
      <c r="R187">
        <f>KUM!R36</f>
        <v>0</v>
      </c>
      <c r="S187">
        <f>KUM!S36</f>
        <v>0</v>
      </c>
      <c r="T187">
        <f>KUM!T36</f>
        <v>0</v>
      </c>
      <c r="U187">
        <f>KUM!U36</f>
        <v>0</v>
      </c>
      <c r="V187">
        <f>KUM!V36</f>
        <v>0</v>
      </c>
      <c r="W187">
        <f>KUM!W36</f>
        <v>0</v>
      </c>
      <c r="X187">
        <f>KUM!X36</f>
        <v>0</v>
      </c>
      <c r="Y187">
        <f>KUM!Y36</f>
        <v>0</v>
      </c>
      <c r="Z187">
        <f>KUM!Z36</f>
        <v>0</v>
      </c>
      <c r="AA187">
        <f>KUM!AA36</f>
        <v>0</v>
      </c>
      <c r="AB187">
        <f>KUM!AB36</f>
        <v>0</v>
      </c>
      <c r="AC187">
        <f>KUM!AC36</f>
        <v>0</v>
      </c>
      <c r="AD187">
        <f>KUM!AD36</f>
        <v>0</v>
      </c>
      <c r="AE187">
        <f>KUM!AE36</f>
        <v>0</v>
      </c>
      <c r="AF187">
        <f>KUM!AF36</f>
        <v>0</v>
      </c>
      <c r="AG187">
        <f>KUM!AG36</f>
        <v>0</v>
      </c>
      <c r="AH187">
        <f>KUM!AH36</f>
        <v>0</v>
      </c>
      <c r="AI187">
        <f>KUM!AI36</f>
        <v>0</v>
      </c>
      <c r="AJ187">
        <f>KUM!AJ36</f>
        <v>0</v>
      </c>
      <c r="AK187">
        <f>KUM!AK36</f>
        <v>0</v>
      </c>
      <c r="AL187">
        <f>KUM!AL36</f>
        <v>0</v>
      </c>
      <c r="AM187">
        <f>KUM!AM36</f>
        <v>0</v>
      </c>
      <c r="AN187">
        <f>KUM!AN36</f>
        <v>0</v>
      </c>
      <c r="AO187">
        <f>KUM!AO36</f>
        <v>0</v>
      </c>
      <c r="AP187">
        <f>KUM!AP36</f>
        <v>0</v>
      </c>
      <c r="AQ187">
        <f>KUM!AQ36</f>
        <v>0</v>
      </c>
      <c r="AR187">
        <f>KUM!AR36</f>
        <v>0</v>
      </c>
      <c r="AS187">
        <f>KUM!AS36</f>
        <v>0</v>
      </c>
      <c r="AT187">
        <f>KUM!AT36</f>
        <v>0</v>
      </c>
    </row>
    <row r="188" spans="1:46" x14ac:dyDescent="0.25">
      <c r="A188">
        <f>KUM!A37</f>
        <v>0</v>
      </c>
      <c r="B188">
        <f>KUM!B37</f>
        <v>0</v>
      </c>
      <c r="C188">
        <f>KUM!C37</f>
        <v>0</v>
      </c>
      <c r="D188">
        <f>KUM!D37</f>
        <v>0</v>
      </c>
      <c r="E188">
        <f>KUM!E37</f>
        <v>0</v>
      </c>
      <c r="F188">
        <f>KUM!F37</f>
        <v>0</v>
      </c>
      <c r="G188">
        <f>KUM!G37</f>
        <v>0</v>
      </c>
      <c r="H188">
        <f>KUM!H37</f>
        <v>0</v>
      </c>
      <c r="I188">
        <f>KUM!I37</f>
        <v>0</v>
      </c>
      <c r="J188">
        <f>KUM!J37</f>
        <v>0</v>
      </c>
      <c r="K188">
        <f>KUM!K37</f>
        <v>0</v>
      </c>
      <c r="L188">
        <f>KUM!L37</f>
        <v>0</v>
      </c>
      <c r="M188">
        <f>KUM!M37</f>
        <v>0</v>
      </c>
      <c r="N188">
        <f>KUM!N37</f>
        <v>0</v>
      </c>
      <c r="O188">
        <f>KUM!O37</f>
        <v>0</v>
      </c>
      <c r="P188">
        <f>KUM!P37</f>
        <v>0</v>
      </c>
      <c r="Q188">
        <f>KUM!Q37</f>
        <v>0</v>
      </c>
      <c r="R188">
        <f>KUM!R37</f>
        <v>0</v>
      </c>
      <c r="S188">
        <f>KUM!S37</f>
        <v>0</v>
      </c>
      <c r="T188">
        <f>KUM!T37</f>
        <v>0</v>
      </c>
      <c r="U188">
        <f>KUM!U37</f>
        <v>0</v>
      </c>
      <c r="V188">
        <f>KUM!V37</f>
        <v>0</v>
      </c>
      <c r="W188">
        <f>KUM!W37</f>
        <v>0</v>
      </c>
      <c r="X188">
        <f>KUM!X37</f>
        <v>0</v>
      </c>
      <c r="Y188">
        <f>KUM!Y37</f>
        <v>0</v>
      </c>
      <c r="Z188">
        <f>KUM!Z37</f>
        <v>0</v>
      </c>
      <c r="AA188">
        <f>KUM!AA37</f>
        <v>0</v>
      </c>
      <c r="AB188">
        <f>KUM!AB37</f>
        <v>0</v>
      </c>
      <c r="AC188">
        <f>KUM!AC37</f>
        <v>0</v>
      </c>
      <c r="AD188">
        <f>KUM!AD37</f>
        <v>0</v>
      </c>
      <c r="AE188">
        <f>KUM!AE37</f>
        <v>0</v>
      </c>
      <c r="AF188">
        <f>KUM!AF37</f>
        <v>0</v>
      </c>
      <c r="AG188">
        <f>KUM!AG37</f>
        <v>0</v>
      </c>
      <c r="AH188">
        <f>KUM!AH37</f>
        <v>0</v>
      </c>
      <c r="AI188">
        <f>KUM!AI37</f>
        <v>0</v>
      </c>
      <c r="AJ188">
        <f>KUM!AJ37</f>
        <v>0</v>
      </c>
      <c r="AK188">
        <f>KUM!AK37</f>
        <v>0</v>
      </c>
      <c r="AL188">
        <f>KUM!AL37</f>
        <v>0</v>
      </c>
      <c r="AM188">
        <f>KUM!AM37</f>
        <v>0</v>
      </c>
      <c r="AN188">
        <f>KUM!AN37</f>
        <v>0</v>
      </c>
      <c r="AO188">
        <f>KUM!AO37</f>
        <v>0</v>
      </c>
      <c r="AP188">
        <f>KUM!AP37</f>
        <v>0</v>
      </c>
      <c r="AQ188">
        <f>KUM!AQ37</f>
        <v>0</v>
      </c>
      <c r="AR188">
        <f>KUM!AR37</f>
        <v>0</v>
      </c>
      <c r="AS188">
        <f>KUM!AS37</f>
        <v>0</v>
      </c>
      <c r="AT188">
        <f>KUM!AT37</f>
        <v>0</v>
      </c>
    </row>
    <row r="189" spans="1:46" x14ac:dyDescent="0.25">
      <c r="A189">
        <f>KUM!A38</f>
        <v>0</v>
      </c>
      <c r="B189">
        <f>KUM!B38</f>
        <v>0</v>
      </c>
      <c r="C189">
        <f>KUM!C38</f>
        <v>0</v>
      </c>
      <c r="D189">
        <f>KUM!D38</f>
        <v>0</v>
      </c>
      <c r="E189">
        <f>KUM!E38</f>
        <v>0</v>
      </c>
      <c r="F189">
        <f>KUM!F38</f>
        <v>0</v>
      </c>
      <c r="G189">
        <f>KUM!G38</f>
        <v>0</v>
      </c>
      <c r="H189">
        <f>KUM!H38</f>
        <v>0</v>
      </c>
      <c r="I189">
        <f>KUM!I38</f>
        <v>0</v>
      </c>
      <c r="J189">
        <f>KUM!J38</f>
        <v>0</v>
      </c>
      <c r="K189">
        <f>KUM!K38</f>
        <v>0</v>
      </c>
      <c r="L189">
        <f>KUM!L38</f>
        <v>0</v>
      </c>
      <c r="M189">
        <f>KUM!M38</f>
        <v>0</v>
      </c>
      <c r="N189">
        <f>KUM!N38</f>
        <v>0</v>
      </c>
      <c r="O189">
        <f>KUM!O38</f>
        <v>0</v>
      </c>
      <c r="P189">
        <f>KUM!P38</f>
        <v>0</v>
      </c>
      <c r="Q189">
        <f>KUM!Q38</f>
        <v>0</v>
      </c>
      <c r="R189">
        <f>KUM!R38</f>
        <v>0</v>
      </c>
      <c r="S189">
        <f>KUM!S38</f>
        <v>0</v>
      </c>
      <c r="T189">
        <f>KUM!T38</f>
        <v>0</v>
      </c>
      <c r="U189">
        <f>KUM!U38</f>
        <v>0</v>
      </c>
      <c r="V189">
        <f>KUM!V38</f>
        <v>0</v>
      </c>
      <c r="W189">
        <f>KUM!W38</f>
        <v>0</v>
      </c>
      <c r="X189">
        <f>KUM!X38</f>
        <v>0</v>
      </c>
      <c r="Y189">
        <f>KUM!Y38</f>
        <v>0</v>
      </c>
      <c r="Z189">
        <f>KUM!Z38</f>
        <v>0</v>
      </c>
      <c r="AA189">
        <f>KUM!AA38</f>
        <v>0</v>
      </c>
      <c r="AB189">
        <f>KUM!AB38</f>
        <v>0</v>
      </c>
      <c r="AC189">
        <f>KUM!AC38</f>
        <v>0</v>
      </c>
      <c r="AD189">
        <f>KUM!AD38</f>
        <v>0</v>
      </c>
      <c r="AE189">
        <f>KUM!AE38</f>
        <v>0</v>
      </c>
      <c r="AF189">
        <f>KUM!AF38</f>
        <v>0</v>
      </c>
      <c r="AG189">
        <f>KUM!AG38</f>
        <v>0</v>
      </c>
      <c r="AH189">
        <f>KUM!AH38</f>
        <v>0</v>
      </c>
      <c r="AI189">
        <f>KUM!AI38</f>
        <v>0</v>
      </c>
      <c r="AJ189">
        <f>KUM!AJ38</f>
        <v>0</v>
      </c>
      <c r="AK189">
        <f>KUM!AK38</f>
        <v>0</v>
      </c>
      <c r="AL189">
        <f>KUM!AL38</f>
        <v>0</v>
      </c>
      <c r="AM189">
        <f>KUM!AM38</f>
        <v>0</v>
      </c>
      <c r="AN189">
        <f>KUM!AN38</f>
        <v>0</v>
      </c>
      <c r="AO189">
        <f>KUM!AO38</f>
        <v>0</v>
      </c>
      <c r="AP189">
        <f>KUM!AP38</f>
        <v>0</v>
      </c>
      <c r="AQ189">
        <f>KUM!AQ38</f>
        <v>0</v>
      </c>
      <c r="AR189">
        <f>KUM!AR38</f>
        <v>0</v>
      </c>
      <c r="AS189">
        <f>KUM!AS38</f>
        <v>0</v>
      </c>
      <c r="AT189">
        <f>KUM!AT38</f>
        <v>0</v>
      </c>
    </row>
    <row r="190" spans="1:46" x14ac:dyDescent="0.25">
      <c r="A190">
        <f>KUM!A39</f>
        <v>0</v>
      </c>
      <c r="B190">
        <f>KUM!B39</f>
        <v>0</v>
      </c>
      <c r="C190">
        <f>KUM!C39</f>
        <v>0</v>
      </c>
      <c r="D190">
        <f>KUM!D39</f>
        <v>0</v>
      </c>
      <c r="E190">
        <f>KUM!E39</f>
        <v>0</v>
      </c>
      <c r="F190">
        <f>KUM!F39</f>
        <v>0</v>
      </c>
      <c r="G190">
        <f>KUM!G39</f>
        <v>0</v>
      </c>
      <c r="H190">
        <f>KUM!H39</f>
        <v>0</v>
      </c>
      <c r="I190">
        <f>KUM!I39</f>
        <v>0</v>
      </c>
      <c r="J190">
        <f>KUM!J39</f>
        <v>0</v>
      </c>
      <c r="K190">
        <f>KUM!K39</f>
        <v>0</v>
      </c>
      <c r="L190">
        <f>KUM!L39</f>
        <v>0</v>
      </c>
      <c r="M190">
        <f>KUM!M39</f>
        <v>0</v>
      </c>
      <c r="N190">
        <f>KUM!N39</f>
        <v>0</v>
      </c>
      <c r="O190">
        <f>KUM!O39</f>
        <v>0</v>
      </c>
      <c r="P190">
        <f>KUM!P39</f>
        <v>0</v>
      </c>
      <c r="Q190">
        <f>KUM!Q39</f>
        <v>0</v>
      </c>
      <c r="R190">
        <f>KUM!R39</f>
        <v>0</v>
      </c>
      <c r="S190">
        <f>KUM!S39</f>
        <v>0</v>
      </c>
      <c r="T190">
        <f>KUM!T39</f>
        <v>0</v>
      </c>
      <c r="U190">
        <f>KUM!U39</f>
        <v>0</v>
      </c>
      <c r="V190">
        <f>KUM!V39</f>
        <v>0</v>
      </c>
      <c r="W190">
        <f>KUM!W39</f>
        <v>0</v>
      </c>
      <c r="X190">
        <f>KUM!X39</f>
        <v>0</v>
      </c>
      <c r="Y190">
        <f>KUM!Y39</f>
        <v>0</v>
      </c>
      <c r="Z190">
        <f>KUM!Z39</f>
        <v>0</v>
      </c>
      <c r="AA190">
        <f>KUM!AA39</f>
        <v>0</v>
      </c>
      <c r="AB190">
        <f>KUM!AB39</f>
        <v>0</v>
      </c>
      <c r="AC190">
        <f>KUM!AC39</f>
        <v>0</v>
      </c>
      <c r="AD190">
        <f>KUM!AD39</f>
        <v>0</v>
      </c>
      <c r="AE190">
        <f>KUM!AE39</f>
        <v>0</v>
      </c>
      <c r="AF190">
        <f>KUM!AF39</f>
        <v>0</v>
      </c>
      <c r="AG190">
        <f>KUM!AG39</f>
        <v>0</v>
      </c>
      <c r="AH190">
        <f>KUM!AH39</f>
        <v>0</v>
      </c>
      <c r="AI190">
        <f>KUM!AI39</f>
        <v>0</v>
      </c>
      <c r="AJ190">
        <f>KUM!AJ39</f>
        <v>0</v>
      </c>
      <c r="AK190">
        <f>KUM!AK39</f>
        <v>0</v>
      </c>
      <c r="AL190">
        <f>KUM!AL39</f>
        <v>0</v>
      </c>
      <c r="AM190">
        <f>KUM!AM39</f>
        <v>0</v>
      </c>
      <c r="AN190">
        <f>KUM!AN39</f>
        <v>0</v>
      </c>
      <c r="AO190">
        <f>KUM!AO39</f>
        <v>0</v>
      </c>
      <c r="AP190">
        <f>KUM!AP39</f>
        <v>0</v>
      </c>
      <c r="AQ190">
        <f>KUM!AQ39</f>
        <v>0</v>
      </c>
      <c r="AR190">
        <f>KUM!AR39</f>
        <v>0</v>
      </c>
      <c r="AS190">
        <f>KUM!AS39</f>
        <v>0</v>
      </c>
      <c r="AT190">
        <f>KUM!AT39</f>
        <v>0</v>
      </c>
    </row>
    <row r="191" spans="1:46" x14ac:dyDescent="0.25">
      <c r="A191">
        <f>KUM!A40</f>
        <v>0</v>
      </c>
      <c r="B191">
        <f>KUM!B40</f>
        <v>0</v>
      </c>
      <c r="C191">
        <f>KUM!C40</f>
        <v>0</v>
      </c>
      <c r="D191">
        <f>KUM!D40</f>
        <v>0</v>
      </c>
      <c r="E191">
        <f>KUM!E40</f>
        <v>0</v>
      </c>
      <c r="F191">
        <f>KUM!F40</f>
        <v>0</v>
      </c>
      <c r="G191">
        <f>KUM!G40</f>
        <v>0</v>
      </c>
      <c r="H191">
        <f>KUM!H40</f>
        <v>0</v>
      </c>
      <c r="I191">
        <f>KUM!I40</f>
        <v>0</v>
      </c>
      <c r="J191">
        <f>KUM!J40</f>
        <v>0</v>
      </c>
      <c r="K191">
        <f>KUM!K40</f>
        <v>0</v>
      </c>
      <c r="L191">
        <f>KUM!L40</f>
        <v>0</v>
      </c>
      <c r="M191">
        <f>KUM!M40</f>
        <v>0</v>
      </c>
      <c r="N191">
        <f>KUM!N40</f>
        <v>0</v>
      </c>
      <c r="O191">
        <f>KUM!O40</f>
        <v>0</v>
      </c>
      <c r="P191">
        <f>KUM!P40</f>
        <v>0</v>
      </c>
      <c r="Q191">
        <f>KUM!Q40</f>
        <v>0</v>
      </c>
      <c r="R191">
        <f>KUM!R40</f>
        <v>0</v>
      </c>
      <c r="S191">
        <f>KUM!S40</f>
        <v>0</v>
      </c>
      <c r="T191">
        <f>KUM!T40</f>
        <v>0</v>
      </c>
      <c r="U191">
        <f>KUM!U40</f>
        <v>0</v>
      </c>
      <c r="V191">
        <f>KUM!V40</f>
        <v>0</v>
      </c>
      <c r="W191">
        <f>KUM!W40</f>
        <v>0</v>
      </c>
      <c r="X191">
        <f>KUM!X40</f>
        <v>0</v>
      </c>
      <c r="Y191">
        <f>KUM!Y40</f>
        <v>0</v>
      </c>
      <c r="Z191">
        <f>KUM!Z40</f>
        <v>0</v>
      </c>
      <c r="AA191">
        <f>KUM!AA40</f>
        <v>0</v>
      </c>
      <c r="AB191">
        <f>KUM!AB40</f>
        <v>0</v>
      </c>
      <c r="AC191">
        <f>KUM!AC40</f>
        <v>0</v>
      </c>
      <c r="AD191">
        <f>KUM!AD40</f>
        <v>0</v>
      </c>
      <c r="AE191">
        <f>KUM!AE40</f>
        <v>0</v>
      </c>
      <c r="AF191">
        <f>KUM!AF40</f>
        <v>0</v>
      </c>
      <c r="AG191">
        <f>KUM!AG40</f>
        <v>0</v>
      </c>
      <c r="AH191">
        <f>KUM!AH40</f>
        <v>0</v>
      </c>
      <c r="AI191">
        <f>KUM!AI40</f>
        <v>0</v>
      </c>
      <c r="AJ191">
        <f>KUM!AJ40</f>
        <v>0</v>
      </c>
      <c r="AK191">
        <f>KUM!AK40</f>
        <v>0</v>
      </c>
      <c r="AL191">
        <f>KUM!AL40</f>
        <v>0</v>
      </c>
      <c r="AM191">
        <f>KUM!AM40</f>
        <v>0</v>
      </c>
      <c r="AN191">
        <f>KUM!AN40</f>
        <v>0</v>
      </c>
      <c r="AO191">
        <f>KUM!AO40</f>
        <v>0</v>
      </c>
      <c r="AP191">
        <f>KUM!AP40</f>
        <v>0</v>
      </c>
      <c r="AQ191">
        <f>KUM!AQ40</f>
        <v>0</v>
      </c>
      <c r="AR191">
        <f>KUM!AR40</f>
        <v>0</v>
      </c>
      <c r="AS191">
        <f>KUM!AS40</f>
        <v>0</v>
      </c>
      <c r="AT191">
        <f>KUM!AT40</f>
        <v>0</v>
      </c>
    </row>
    <row r="192" spans="1:46" x14ac:dyDescent="0.25">
      <c r="A192">
        <f>KUM!A41</f>
        <v>0</v>
      </c>
      <c r="B192">
        <f>KUM!B41</f>
        <v>0</v>
      </c>
      <c r="C192">
        <f>KUM!C41</f>
        <v>0</v>
      </c>
      <c r="D192">
        <f>KUM!D41</f>
        <v>0</v>
      </c>
      <c r="E192">
        <f>KUM!E41</f>
        <v>0</v>
      </c>
      <c r="F192">
        <f>KUM!F41</f>
        <v>0</v>
      </c>
      <c r="G192">
        <f>KUM!G41</f>
        <v>0</v>
      </c>
      <c r="H192">
        <f>KUM!H41</f>
        <v>0</v>
      </c>
      <c r="I192">
        <f>KUM!I41</f>
        <v>0</v>
      </c>
      <c r="J192">
        <f>KUM!J41</f>
        <v>0</v>
      </c>
      <c r="K192">
        <f>KUM!K41</f>
        <v>0</v>
      </c>
      <c r="L192">
        <f>KUM!L41</f>
        <v>0</v>
      </c>
      <c r="M192">
        <f>KUM!M41</f>
        <v>0</v>
      </c>
      <c r="N192">
        <f>KUM!N41</f>
        <v>0</v>
      </c>
      <c r="O192">
        <f>KUM!O41</f>
        <v>0</v>
      </c>
      <c r="P192">
        <f>KUM!P41</f>
        <v>0</v>
      </c>
      <c r="Q192">
        <f>KUM!Q41</f>
        <v>0</v>
      </c>
      <c r="R192">
        <f>KUM!R41</f>
        <v>0</v>
      </c>
      <c r="S192">
        <f>KUM!S41</f>
        <v>0</v>
      </c>
      <c r="T192">
        <f>KUM!T41</f>
        <v>0</v>
      </c>
      <c r="U192">
        <f>KUM!U41</f>
        <v>0</v>
      </c>
      <c r="V192">
        <f>KUM!V41</f>
        <v>0</v>
      </c>
      <c r="W192">
        <f>KUM!W41</f>
        <v>0</v>
      </c>
      <c r="X192">
        <f>KUM!X41</f>
        <v>0</v>
      </c>
      <c r="Y192">
        <f>KUM!Y41</f>
        <v>0</v>
      </c>
      <c r="Z192">
        <f>KUM!Z41</f>
        <v>0</v>
      </c>
      <c r="AA192">
        <f>KUM!AA41</f>
        <v>0</v>
      </c>
      <c r="AB192">
        <f>KUM!AB41</f>
        <v>0</v>
      </c>
      <c r="AC192">
        <f>KUM!AC41</f>
        <v>0</v>
      </c>
      <c r="AD192">
        <f>KUM!AD41</f>
        <v>0</v>
      </c>
      <c r="AE192">
        <f>KUM!AE41</f>
        <v>0</v>
      </c>
      <c r="AF192">
        <f>KUM!AF41</f>
        <v>0</v>
      </c>
      <c r="AG192">
        <f>KUM!AG41</f>
        <v>0</v>
      </c>
      <c r="AH192">
        <f>KUM!AH41</f>
        <v>0</v>
      </c>
      <c r="AI192">
        <f>KUM!AI41</f>
        <v>0</v>
      </c>
      <c r="AJ192">
        <f>KUM!AJ41</f>
        <v>0</v>
      </c>
      <c r="AK192">
        <f>KUM!AK41</f>
        <v>0</v>
      </c>
      <c r="AL192">
        <f>KUM!AL41</f>
        <v>0</v>
      </c>
      <c r="AM192">
        <f>KUM!AM41</f>
        <v>0</v>
      </c>
      <c r="AN192">
        <f>KUM!AN41</f>
        <v>0</v>
      </c>
      <c r="AO192">
        <f>KUM!AO41</f>
        <v>0</v>
      </c>
      <c r="AP192">
        <f>KUM!AP41</f>
        <v>0</v>
      </c>
      <c r="AQ192">
        <f>KUM!AQ41</f>
        <v>0</v>
      </c>
      <c r="AR192">
        <f>KUM!AR41</f>
        <v>0</v>
      </c>
      <c r="AS192">
        <f>KUM!AS41</f>
        <v>0</v>
      </c>
      <c r="AT192">
        <f>KUM!AT41</f>
        <v>0</v>
      </c>
    </row>
    <row r="193" spans="1:46" x14ac:dyDescent="0.25">
      <c r="A193">
        <f>KUM!A42</f>
        <v>0</v>
      </c>
      <c r="B193">
        <f>KUM!B42</f>
        <v>0</v>
      </c>
      <c r="C193">
        <f>KUM!C42</f>
        <v>0</v>
      </c>
      <c r="D193">
        <f>KUM!D42</f>
        <v>0</v>
      </c>
      <c r="E193">
        <f>KUM!E42</f>
        <v>0</v>
      </c>
      <c r="F193">
        <f>KUM!F42</f>
        <v>0</v>
      </c>
      <c r="G193">
        <f>KUM!G42</f>
        <v>0</v>
      </c>
      <c r="H193">
        <f>KUM!H42</f>
        <v>0</v>
      </c>
      <c r="I193">
        <f>KUM!I42</f>
        <v>0</v>
      </c>
      <c r="J193">
        <f>KUM!J42</f>
        <v>0</v>
      </c>
      <c r="K193">
        <f>KUM!K42</f>
        <v>0</v>
      </c>
      <c r="L193">
        <f>KUM!L42</f>
        <v>0</v>
      </c>
      <c r="M193">
        <f>KUM!M42</f>
        <v>0</v>
      </c>
      <c r="N193">
        <f>KUM!N42</f>
        <v>0</v>
      </c>
      <c r="O193">
        <f>KUM!O42</f>
        <v>0</v>
      </c>
      <c r="P193">
        <f>KUM!P42</f>
        <v>0</v>
      </c>
      <c r="Q193">
        <f>KUM!Q42</f>
        <v>0</v>
      </c>
      <c r="R193">
        <f>KUM!R42</f>
        <v>0</v>
      </c>
      <c r="S193">
        <f>KUM!S42</f>
        <v>0</v>
      </c>
      <c r="T193">
        <f>KUM!T42</f>
        <v>0</v>
      </c>
      <c r="U193">
        <f>KUM!U42</f>
        <v>0</v>
      </c>
      <c r="V193">
        <f>KUM!V42</f>
        <v>0</v>
      </c>
      <c r="W193">
        <f>KUM!W42</f>
        <v>0</v>
      </c>
      <c r="X193">
        <f>KUM!X42</f>
        <v>0</v>
      </c>
      <c r="Y193">
        <f>KUM!Y42</f>
        <v>0</v>
      </c>
      <c r="Z193">
        <f>KUM!Z42</f>
        <v>0</v>
      </c>
      <c r="AA193">
        <f>KUM!AA42</f>
        <v>0</v>
      </c>
      <c r="AB193">
        <f>KUM!AB42</f>
        <v>0</v>
      </c>
      <c r="AC193">
        <f>KUM!AC42</f>
        <v>0</v>
      </c>
      <c r="AD193">
        <f>KUM!AD42</f>
        <v>0</v>
      </c>
      <c r="AE193">
        <f>KUM!AE42</f>
        <v>0</v>
      </c>
      <c r="AF193">
        <f>KUM!AF42</f>
        <v>0</v>
      </c>
      <c r="AG193">
        <f>KUM!AG42</f>
        <v>0</v>
      </c>
      <c r="AH193">
        <f>KUM!AH42</f>
        <v>0</v>
      </c>
      <c r="AI193">
        <f>KUM!AI42</f>
        <v>0</v>
      </c>
      <c r="AJ193">
        <f>KUM!AJ42</f>
        <v>0</v>
      </c>
      <c r="AK193">
        <f>KUM!AK42</f>
        <v>0</v>
      </c>
      <c r="AL193">
        <f>KUM!AL42</f>
        <v>0</v>
      </c>
      <c r="AM193">
        <f>KUM!AM42</f>
        <v>0</v>
      </c>
      <c r="AN193">
        <f>KUM!AN42</f>
        <v>0</v>
      </c>
      <c r="AO193">
        <f>KUM!AO42</f>
        <v>0</v>
      </c>
      <c r="AP193">
        <f>KUM!AP42</f>
        <v>0</v>
      </c>
      <c r="AQ193">
        <f>KUM!AQ42</f>
        <v>0</v>
      </c>
      <c r="AR193">
        <f>KUM!AR42</f>
        <v>0</v>
      </c>
      <c r="AS193">
        <f>KUM!AS42</f>
        <v>0</v>
      </c>
      <c r="AT193">
        <f>KUM!AT42</f>
        <v>0</v>
      </c>
    </row>
    <row r="194" spans="1:46" x14ac:dyDescent="0.25">
      <c r="A194">
        <f>KUM!A43</f>
        <v>0</v>
      </c>
      <c r="B194">
        <f>KUM!B43</f>
        <v>0</v>
      </c>
      <c r="C194">
        <f>KUM!C43</f>
        <v>0</v>
      </c>
      <c r="D194">
        <f>KUM!D43</f>
        <v>0</v>
      </c>
      <c r="E194">
        <f>KUM!E43</f>
        <v>0</v>
      </c>
      <c r="F194">
        <f>KUM!F43</f>
        <v>0</v>
      </c>
      <c r="G194">
        <f>KUM!G43</f>
        <v>0</v>
      </c>
      <c r="H194">
        <f>KUM!H43</f>
        <v>0</v>
      </c>
      <c r="I194">
        <f>KUM!I43</f>
        <v>0</v>
      </c>
      <c r="J194">
        <f>KUM!J43</f>
        <v>0</v>
      </c>
      <c r="K194">
        <f>KUM!K43</f>
        <v>0</v>
      </c>
      <c r="L194">
        <f>KUM!L43</f>
        <v>0</v>
      </c>
      <c r="M194">
        <f>KUM!M43</f>
        <v>0</v>
      </c>
      <c r="N194">
        <f>KUM!N43</f>
        <v>0</v>
      </c>
      <c r="O194">
        <f>KUM!O43</f>
        <v>0</v>
      </c>
      <c r="P194">
        <f>KUM!P43</f>
        <v>0</v>
      </c>
      <c r="Q194">
        <f>KUM!Q43</f>
        <v>0</v>
      </c>
      <c r="R194">
        <f>KUM!R43</f>
        <v>0</v>
      </c>
      <c r="S194">
        <f>KUM!S43</f>
        <v>0</v>
      </c>
      <c r="T194">
        <f>KUM!T43</f>
        <v>0</v>
      </c>
      <c r="U194">
        <f>KUM!U43</f>
        <v>0</v>
      </c>
      <c r="V194">
        <f>KUM!V43</f>
        <v>0</v>
      </c>
      <c r="W194">
        <f>KUM!W43</f>
        <v>0</v>
      </c>
      <c r="X194">
        <f>KUM!X43</f>
        <v>0</v>
      </c>
      <c r="Y194">
        <f>KUM!Y43</f>
        <v>0</v>
      </c>
      <c r="Z194">
        <f>KUM!Z43</f>
        <v>0</v>
      </c>
      <c r="AA194">
        <f>KUM!AA43</f>
        <v>0</v>
      </c>
      <c r="AB194">
        <f>KUM!AB43</f>
        <v>0</v>
      </c>
      <c r="AC194">
        <f>KUM!AC43</f>
        <v>0</v>
      </c>
      <c r="AD194">
        <f>KUM!AD43</f>
        <v>0</v>
      </c>
      <c r="AE194">
        <f>KUM!AE43</f>
        <v>0</v>
      </c>
      <c r="AF194">
        <f>KUM!AF43</f>
        <v>0</v>
      </c>
      <c r="AG194">
        <f>KUM!AG43</f>
        <v>0</v>
      </c>
      <c r="AH194">
        <f>KUM!AH43</f>
        <v>0</v>
      </c>
      <c r="AI194">
        <f>KUM!AI43</f>
        <v>0</v>
      </c>
      <c r="AJ194">
        <f>KUM!AJ43</f>
        <v>0</v>
      </c>
      <c r="AK194">
        <f>KUM!AK43</f>
        <v>0</v>
      </c>
      <c r="AL194">
        <f>KUM!AL43</f>
        <v>0</v>
      </c>
      <c r="AM194">
        <f>KUM!AM43</f>
        <v>0</v>
      </c>
      <c r="AN194">
        <f>KUM!AN43</f>
        <v>0</v>
      </c>
      <c r="AO194">
        <f>KUM!AO43</f>
        <v>0</v>
      </c>
      <c r="AP194">
        <f>KUM!AP43</f>
        <v>0</v>
      </c>
      <c r="AQ194">
        <f>KUM!AQ43</f>
        <v>0</v>
      </c>
      <c r="AR194">
        <f>KUM!AR43</f>
        <v>0</v>
      </c>
      <c r="AS194">
        <f>KUM!AS43</f>
        <v>0</v>
      </c>
      <c r="AT194">
        <f>KUM!AT43</f>
        <v>0</v>
      </c>
    </row>
    <row r="195" spans="1:46" x14ac:dyDescent="0.25">
      <c r="A195">
        <f>KUM!A44</f>
        <v>0</v>
      </c>
      <c r="B195">
        <f>KUM!B44</f>
        <v>0</v>
      </c>
      <c r="C195">
        <f>KUM!C44</f>
        <v>0</v>
      </c>
      <c r="D195">
        <f>KUM!D44</f>
        <v>0</v>
      </c>
      <c r="E195">
        <f>KUM!E44</f>
        <v>0</v>
      </c>
      <c r="F195">
        <f>KUM!F44</f>
        <v>0</v>
      </c>
      <c r="G195">
        <f>KUM!G44</f>
        <v>0</v>
      </c>
      <c r="H195">
        <f>KUM!H44</f>
        <v>0</v>
      </c>
      <c r="I195">
        <f>KUM!I44</f>
        <v>0</v>
      </c>
      <c r="J195">
        <f>KUM!J44</f>
        <v>0</v>
      </c>
      <c r="K195">
        <f>KUM!K44</f>
        <v>0</v>
      </c>
      <c r="L195">
        <f>KUM!L44</f>
        <v>0</v>
      </c>
      <c r="M195">
        <f>KUM!M44</f>
        <v>0</v>
      </c>
      <c r="N195">
        <f>KUM!N44</f>
        <v>0</v>
      </c>
      <c r="O195">
        <f>KUM!O44</f>
        <v>0</v>
      </c>
      <c r="P195">
        <f>KUM!P44</f>
        <v>0</v>
      </c>
      <c r="Q195">
        <f>KUM!Q44</f>
        <v>0</v>
      </c>
      <c r="R195">
        <f>KUM!R44</f>
        <v>0</v>
      </c>
      <c r="S195">
        <f>KUM!S44</f>
        <v>0</v>
      </c>
      <c r="T195">
        <f>KUM!T44</f>
        <v>0</v>
      </c>
      <c r="U195">
        <f>KUM!U44</f>
        <v>0</v>
      </c>
      <c r="V195">
        <f>KUM!V44</f>
        <v>0</v>
      </c>
      <c r="W195">
        <f>KUM!W44</f>
        <v>0</v>
      </c>
      <c r="X195">
        <f>KUM!X44</f>
        <v>0</v>
      </c>
      <c r="Y195">
        <f>KUM!Y44</f>
        <v>0</v>
      </c>
      <c r="Z195">
        <f>KUM!Z44</f>
        <v>0</v>
      </c>
      <c r="AA195">
        <f>KUM!AA44</f>
        <v>0</v>
      </c>
      <c r="AB195">
        <f>KUM!AB44</f>
        <v>0</v>
      </c>
      <c r="AC195">
        <f>KUM!AC44</f>
        <v>0</v>
      </c>
      <c r="AD195">
        <f>KUM!AD44</f>
        <v>0</v>
      </c>
      <c r="AE195">
        <f>KUM!AE44</f>
        <v>0</v>
      </c>
      <c r="AF195">
        <f>KUM!AF44</f>
        <v>0</v>
      </c>
      <c r="AG195">
        <f>KUM!AG44</f>
        <v>0</v>
      </c>
      <c r="AH195">
        <f>KUM!AH44</f>
        <v>0</v>
      </c>
      <c r="AI195">
        <f>KUM!AI44</f>
        <v>0</v>
      </c>
      <c r="AJ195">
        <f>KUM!AJ44</f>
        <v>0</v>
      </c>
      <c r="AK195">
        <f>KUM!AK44</f>
        <v>0</v>
      </c>
      <c r="AL195">
        <f>KUM!AL44</f>
        <v>0</v>
      </c>
      <c r="AM195">
        <f>KUM!AM44</f>
        <v>0</v>
      </c>
      <c r="AN195">
        <f>KUM!AN44</f>
        <v>0</v>
      </c>
      <c r="AO195">
        <f>KUM!AO44</f>
        <v>0</v>
      </c>
      <c r="AP195">
        <f>KUM!AP44</f>
        <v>0</v>
      </c>
      <c r="AQ195">
        <f>KUM!AQ44</f>
        <v>0</v>
      </c>
      <c r="AR195">
        <f>KUM!AR44</f>
        <v>0</v>
      </c>
      <c r="AS195">
        <f>KUM!AS44</f>
        <v>0</v>
      </c>
      <c r="AT195">
        <f>KUM!AT44</f>
        <v>0</v>
      </c>
    </row>
    <row r="196" spans="1:46" x14ac:dyDescent="0.25">
      <c r="A196">
        <f>KUM!A45</f>
        <v>0</v>
      </c>
      <c r="B196">
        <f>KUM!B45</f>
        <v>0</v>
      </c>
      <c r="C196">
        <f>KUM!C45</f>
        <v>0</v>
      </c>
      <c r="D196">
        <f>KUM!D45</f>
        <v>0</v>
      </c>
      <c r="E196">
        <f>KUM!E45</f>
        <v>0</v>
      </c>
      <c r="F196">
        <f>KUM!F45</f>
        <v>0</v>
      </c>
      <c r="G196">
        <f>KUM!G45</f>
        <v>0</v>
      </c>
      <c r="H196">
        <f>KUM!H45</f>
        <v>0</v>
      </c>
      <c r="I196">
        <f>KUM!I45</f>
        <v>0</v>
      </c>
      <c r="J196">
        <f>KUM!J45</f>
        <v>0</v>
      </c>
      <c r="K196">
        <f>KUM!K45</f>
        <v>0</v>
      </c>
      <c r="L196">
        <f>KUM!L45</f>
        <v>0</v>
      </c>
      <c r="M196">
        <f>KUM!M45</f>
        <v>0</v>
      </c>
      <c r="N196">
        <f>KUM!N45</f>
        <v>0</v>
      </c>
      <c r="O196">
        <f>KUM!O45</f>
        <v>0</v>
      </c>
      <c r="P196">
        <f>KUM!P45</f>
        <v>0</v>
      </c>
      <c r="Q196">
        <f>KUM!Q45</f>
        <v>0</v>
      </c>
      <c r="R196">
        <f>KUM!R45</f>
        <v>0</v>
      </c>
      <c r="S196">
        <f>KUM!S45</f>
        <v>0</v>
      </c>
      <c r="T196">
        <f>KUM!T45</f>
        <v>0</v>
      </c>
      <c r="U196">
        <f>KUM!U45</f>
        <v>0</v>
      </c>
      <c r="V196">
        <f>KUM!V45</f>
        <v>0</v>
      </c>
      <c r="W196">
        <f>KUM!W45</f>
        <v>0</v>
      </c>
      <c r="X196">
        <f>KUM!X45</f>
        <v>0</v>
      </c>
      <c r="Y196">
        <f>KUM!Y45</f>
        <v>0</v>
      </c>
      <c r="Z196">
        <f>KUM!Z45</f>
        <v>0</v>
      </c>
      <c r="AA196">
        <f>KUM!AA45</f>
        <v>0</v>
      </c>
      <c r="AB196">
        <f>KUM!AB45</f>
        <v>0</v>
      </c>
      <c r="AC196">
        <f>KUM!AC45</f>
        <v>0</v>
      </c>
      <c r="AD196">
        <f>KUM!AD45</f>
        <v>0</v>
      </c>
      <c r="AE196">
        <f>KUM!AE45</f>
        <v>0</v>
      </c>
      <c r="AF196">
        <f>KUM!AF45</f>
        <v>0</v>
      </c>
      <c r="AG196">
        <f>KUM!AG45</f>
        <v>0</v>
      </c>
      <c r="AH196">
        <f>KUM!AH45</f>
        <v>0</v>
      </c>
      <c r="AI196">
        <f>KUM!AI45</f>
        <v>0</v>
      </c>
      <c r="AJ196">
        <f>KUM!AJ45</f>
        <v>0</v>
      </c>
      <c r="AK196">
        <f>KUM!AK45</f>
        <v>0</v>
      </c>
      <c r="AL196">
        <f>KUM!AL45</f>
        <v>0</v>
      </c>
      <c r="AM196">
        <f>KUM!AM45</f>
        <v>0</v>
      </c>
      <c r="AN196">
        <f>KUM!AN45</f>
        <v>0</v>
      </c>
      <c r="AO196">
        <f>KUM!AO45</f>
        <v>0</v>
      </c>
      <c r="AP196">
        <f>KUM!AP45</f>
        <v>0</v>
      </c>
      <c r="AQ196">
        <f>KUM!AQ45</f>
        <v>0</v>
      </c>
      <c r="AR196">
        <f>KUM!AR45</f>
        <v>0</v>
      </c>
      <c r="AS196">
        <f>KUM!AS45</f>
        <v>0</v>
      </c>
      <c r="AT196">
        <f>KUM!AT45</f>
        <v>0</v>
      </c>
    </row>
    <row r="197" spans="1:46" x14ac:dyDescent="0.25">
      <c r="A197" t="str">
        <f>MKM!A4</f>
        <v>EIS</v>
      </c>
      <c r="B197" t="str">
        <f>MKM!B4</f>
        <v>MKM</v>
      </c>
      <c r="C197" t="str">
        <f>MKM!C4</f>
        <v>Teadus- ja arendustegevus ning ettevõtlus</v>
      </c>
      <c r="D197" t="str">
        <f>MKM!D4</f>
        <v>ERDF</v>
      </c>
      <c r="E197" t="str">
        <f>MKM!E4</f>
        <v>Nutikam Eesti</v>
      </c>
      <c r="F197" t="str">
        <f>MKM!F4</f>
        <v>2021-2027.1.1</v>
      </c>
      <c r="G197" t="str">
        <f>MKM!G4</f>
        <v>(EK nr 1.1) Teadus- ja innovatsioonivõime, kõrgetasemelised tehnoloogiad</v>
      </c>
      <c r="H197" t="str">
        <f>MKM!H4</f>
        <v>Ettevõtjate TAI teadlikkuse kasvatamine (TAI võimalused) ja TAI võimekuse tõstmine</v>
      </c>
      <c r="I197" t="str">
        <f>MKM!I4</f>
        <v>2021-2027.1.1.11</v>
      </c>
      <c r="J197">
        <f>MKM!J4</f>
        <v>20851460</v>
      </c>
      <c r="K197">
        <f>MKM!K4</f>
        <v>20851460</v>
      </c>
      <c r="L197">
        <f>MKM!L4</f>
        <v>1</v>
      </c>
      <c r="M197">
        <f>MKM!M4</f>
        <v>1972614</v>
      </c>
      <c r="N197">
        <f>MKM!N4</f>
        <v>9.4603159682823165E-2</v>
      </c>
      <c r="O197">
        <f>MKM!O4</f>
        <v>7440</v>
      </c>
      <c r="P197">
        <f>MKM!P4</f>
        <v>0</v>
      </c>
      <c r="Q197">
        <f>MKM!Q4</f>
        <v>1</v>
      </c>
      <c r="R197">
        <f>MKM!R4</f>
        <v>0</v>
      </c>
      <c r="S197">
        <f>MKM!S4</f>
        <v>800000</v>
      </c>
      <c r="T197">
        <f>MKM!T4</f>
        <v>0.13296977765585719</v>
      </c>
      <c r="U197">
        <f>MKM!U4</f>
        <v>0</v>
      </c>
      <c r="V197">
        <f>MKM!V4</f>
        <v>1</v>
      </c>
      <c r="W197">
        <f>MKM!W4</f>
        <v>1876000</v>
      </c>
      <c r="X197">
        <f>MKM!X4</f>
        <v>0.22293949680262198</v>
      </c>
      <c r="Y197">
        <f>MKM!Y4</f>
        <v>0</v>
      </c>
      <c r="Z197">
        <f>MKM!Z4</f>
        <v>1</v>
      </c>
      <c r="AA197">
        <f>MKM!AA4</f>
        <v>1876000</v>
      </c>
      <c r="AB197">
        <f>MKM!AB4</f>
        <v>0.31290921594938675</v>
      </c>
      <c r="AC197">
        <f>MKM!AC4</f>
        <v>0</v>
      </c>
      <c r="AD197">
        <f>MKM!AD4</f>
        <v>1</v>
      </c>
      <c r="AE197">
        <f>MKM!AE4</f>
        <v>4000000</v>
      </c>
      <c r="AF197">
        <f>MKM!AF4</f>
        <v>0.50474230581455692</v>
      </c>
      <c r="AG197">
        <f>MKM!AG4</f>
        <v>0</v>
      </c>
      <c r="AH197">
        <f>MKM!AH4</f>
        <v>1</v>
      </c>
      <c r="AI197">
        <f>MKM!AI4</f>
        <v>4350000</v>
      </c>
      <c r="AJ197">
        <f>MKM!AJ4</f>
        <v>0.71336079104292938</v>
      </c>
      <c r="AK197">
        <f>MKM!AK4</f>
        <v>0</v>
      </c>
      <c r="AL197">
        <f>MKM!AL4</f>
        <v>1</v>
      </c>
      <c r="AM197">
        <f>MKM!AM4</f>
        <v>4350000</v>
      </c>
      <c r="AN197">
        <f>MKM!AN4</f>
        <v>0.92197927627130183</v>
      </c>
      <c r="AO197">
        <f>MKM!AO4</f>
        <v>1626846</v>
      </c>
      <c r="AP197">
        <f>MKM!AP4</f>
        <v>1</v>
      </c>
      <c r="AQ197">
        <f>MKM!AQ4</f>
        <v>0</v>
      </c>
      <c r="AR197">
        <f>MKM!AR4</f>
        <v>0</v>
      </c>
      <c r="AS197">
        <f>MKM!AS4</f>
        <v>0</v>
      </c>
      <c r="AT197">
        <f>MKM!AT4</f>
        <v>0</v>
      </c>
    </row>
    <row r="198" spans="1:46" x14ac:dyDescent="0.25">
      <c r="A198" t="str">
        <f>MKM!A5</f>
        <v>EIS</v>
      </c>
      <c r="B198" t="str">
        <f>MKM!B5</f>
        <v>MKM</v>
      </c>
      <c r="C198" t="str">
        <f>MKM!C5</f>
        <v>Teadus- ja arendustegevus ning ettevõtlus</v>
      </c>
      <c r="D198" t="str">
        <f>MKM!D5</f>
        <v>ERDF</v>
      </c>
      <c r="E198" t="str">
        <f>MKM!E5</f>
        <v>Nutikam Eesti</v>
      </c>
      <c r="F198" t="str">
        <f>MKM!F5</f>
        <v>2021-2027.1.1</v>
      </c>
      <c r="G198" t="str">
        <f>MKM!G5</f>
        <v>(EK nr 1.1) Teadus- ja innovatsioonivõime, kõrgetasemelised tehnoloogiad</v>
      </c>
      <c r="H198" t="str">
        <f>MKM!H5</f>
        <v>Rakendusuuringute ja eksperimentaalarenduse programm</v>
      </c>
      <c r="I198" t="str">
        <f>MKM!I5</f>
        <v>2021-2027.1.1.12</v>
      </c>
      <c r="J198">
        <f>MKM!J5</f>
        <v>5707677</v>
      </c>
      <c r="K198">
        <f>MKM!K5</f>
        <v>5707677</v>
      </c>
      <c r="L198">
        <f>MKM!L5</f>
        <v>1</v>
      </c>
      <c r="M198">
        <f>MKM!M5</f>
        <v>1076373</v>
      </c>
      <c r="N198">
        <f>MKM!N5</f>
        <v>0.18858337638937872</v>
      </c>
      <c r="O198">
        <f>MKM!O5</f>
        <v>0</v>
      </c>
      <c r="P198">
        <f>MKM!P5</f>
        <v>0</v>
      </c>
      <c r="Q198">
        <f>MKM!Q5</f>
        <v>1</v>
      </c>
      <c r="R198">
        <f>MKM!R5</f>
        <v>0</v>
      </c>
      <c r="S198">
        <f>MKM!S5</f>
        <v>700000</v>
      </c>
      <c r="T198">
        <f>MKM!T5</f>
        <v>0.31122521474147891</v>
      </c>
      <c r="U198">
        <f>MKM!U5</f>
        <v>0</v>
      </c>
      <c r="V198">
        <f>MKM!V5</f>
        <v>1</v>
      </c>
      <c r="W198">
        <f>MKM!W5</f>
        <v>476000</v>
      </c>
      <c r="X198">
        <f>MKM!X5</f>
        <v>0.39462166482090699</v>
      </c>
      <c r="Y198">
        <f>MKM!Y5</f>
        <v>0</v>
      </c>
      <c r="Z198">
        <f>MKM!Z5</f>
        <v>1</v>
      </c>
      <c r="AA198">
        <f>MKM!AA5</f>
        <v>476000</v>
      </c>
      <c r="AB198">
        <f>MKM!AB5</f>
        <v>0.47801811490033513</v>
      </c>
      <c r="AC198">
        <f>MKM!AC5</f>
        <v>0</v>
      </c>
      <c r="AD198">
        <f>MKM!AD5</f>
        <v>1</v>
      </c>
      <c r="AE198">
        <f>MKM!AE5</f>
        <v>952000</v>
      </c>
      <c r="AF198">
        <f>MKM!AF5</f>
        <v>0.64481101505919136</v>
      </c>
      <c r="AG198">
        <f>MKM!AG5</f>
        <v>0</v>
      </c>
      <c r="AH198">
        <f>MKM!AH5</f>
        <v>1</v>
      </c>
      <c r="AI198">
        <f>MKM!AI5</f>
        <v>952000</v>
      </c>
      <c r="AJ198">
        <f>MKM!AJ5</f>
        <v>0.81160391521804753</v>
      </c>
      <c r="AK198">
        <f>MKM!AK5</f>
        <v>0</v>
      </c>
      <c r="AL198">
        <f>MKM!AL5</f>
        <v>1</v>
      </c>
      <c r="AM198">
        <f>MKM!AM5</f>
        <v>952000</v>
      </c>
      <c r="AN198">
        <f>MKM!AN5</f>
        <v>0.97839681537690382</v>
      </c>
      <c r="AO198">
        <f>MKM!AO5</f>
        <v>123304</v>
      </c>
      <c r="AP198">
        <f>MKM!AP5</f>
        <v>1</v>
      </c>
      <c r="AQ198">
        <f>MKM!AQ5</f>
        <v>0</v>
      </c>
      <c r="AR198">
        <f>MKM!AR5</f>
        <v>0</v>
      </c>
      <c r="AS198">
        <f>MKM!AS5</f>
        <v>0</v>
      </c>
      <c r="AT198">
        <f>MKM!AT5</f>
        <v>0</v>
      </c>
    </row>
    <row r="199" spans="1:46" x14ac:dyDescent="0.25">
      <c r="A199" t="str">
        <f>MKM!A6</f>
        <v>EIS</v>
      </c>
      <c r="B199" t="str">
        <f>MKM!B6</f>
        <v>MKM</v>
      </c>
      <c r="C199" t="str">
        <f>MKM!C6</f>
        <v>Teadus- ja arendustegevus ning ettevõtlus</v>
      </c>
      <c r="D199" t="str">
        <f>MKM!D6</f>
        <v>ERDF</v>
      </c>
      <c r="E199" t="str">
        <f>MKM!E6</f>
        <v>Nutikam Eesti</v>
      </c>
      <c r="F199" t="str">
        <f>MKM!F6</f>
        <v>2021-2027.1.1</v>
      </c>
      <c r="G199" t="str">
        <f>MKM!G6</f>
        <v>(EK nr 1.1) Teadus- ja innovatsioonivõime, kõrgetasemelised tehnoloogiad</v>
      </c>
      <c r="H199" t="str">
        <f>MKM!H6</f>
        <v>Ettevõtte arenguprogramm (sh Ettevõtte arenguprogramm, Ettevõtja tootearendusprogramm, Arenduskeskuste toetus)</v>
      </c>
      <c r="I199" t="str">
        <f>MKM!I6</f>
        <v>2021-2027.1.1.13</v>
      </c>
      <c r="J199">
        <f>MKM!J6</f>
        <v>42968000</v>
      </c>
      <c r="K199">
        <f>MKM!K6</f>
        <v>16132012</v>
      </c>
      <c r="L199">
        <f>MKM!L6</f>
        <v>0.37544246881400112</v>
      </c>
      <c r="M199">
        <f>MKM!M6</f>
        <v>2940178</v>
      </c>
      <c r="N199">
        <f>MKM!N6</f>
        <v>6.8427155092161615E-2</v>
      </c>
      <c r="O199">
        <f>MKM!O6</f>
        <v>412733</v>
      </c>
      <c r="P199">
        <f>MKM!P6</f>
        <v>5200000</v>
      </c>
      <c r="Q199">
        <f>MKM!Q6</f>
        <v>0.49646276298640851</v>
      </c>
      <c r="R199">
        <f>MKM!R6</f>
        <v>0</v>
      </c>
      <c r="S199">
        <f>MKM!S6</f>
        <v>2950000</v>
      </c>
      <c r="T199">
        <f>MKM!T6</f>
        <v>0.1370828989015081</v>
      </c>
      <c r="U199">
        <f>MKM!U6</f>
        <v>4200000</v>
      </c>
      <c r="V199">
        <f>MKM!V6</f>
        <v>0.59420992366412217</v>
      </c>
      <c r="W199">
        <f>MKM!W6</f>
        <v>2950000</v>
      </c>
      <c r="X199">
        <f>MKM!X6</f>
        <v>0.2057386427108546</v>
      </c>
      <c r="Y199">
        <f>MKM!Y6</f>
        <v>3500000</v>
      </c>
      <c r="Z199">
        <f>MKM!Z6</f>
        <v>0.67566589089555018</v>
      </c>
      <c r="AA199">
        <f>MKM!AA6</f>
        <v>3150000</v>
      </c>
      <c r="AB199">
        <f>MKM!AB6</f>
        <v>0.27904901321913983</v>
      </c>
      <c r="AC199">
        <f>MKM!AC6</f>
        <v>8000000</v>
      </c>
      <c r="AD199">
        <f>MKM!AD6</f>
        <v>0.86185095885310004</v>
      </c>
      <c r="AE199">
        <f>MKM!AE6</f>
        <v>7800000</v>
      </c>
      <c r="AF199">
        <f>MKM!AF6</f>
        <v>0.46057945447775089</v>
      </c>
      <c r="AG199">
        <f>MKM!AG6</f>
        <v>5935988</v>
      </c>
      <c r="AH199">
        <f>MKM!AH6</f>
        <v>1</v>
      </c>
      <c r="AI199">
        <f>MKM!AI6</f>
        <v>9890000</v>
      </c>
      <c r="AJ199">
        <f>MKM!AJ6</f>
        <v>0.69075074474027187</v>
      </c>
      <c r="AK199">
        <f>MKM!AK6</f>
        <v>0</v>
      </c>
      <c r="AL199">
        <f>MKM!AL6</f>
        <v>1</v>
      </c>
      <c r="AM199">
        <f>MKM!AM6</f>
        <v>8000000</v>
      </c>
      <c r="AN199">
        <f>MKM!AN6</f>
        <v>0.87693581269782162</v>
      </c>
      <c r="AO199">
        <f>MKM!AO6</f>
        <v>5287822</v>
      </c>
      <c r="AP199">
        <f>MKM!AP6</f>
        <v>1</v>
      </c>
      <c r="AQ199">
        <f>MKM!AQ6</f>
        <v>0</v>
      </c>
      <c r="AR199">
        <f>MKM!AR6</f>
        <v>0</v>
      </c>
      <c r="AS199">
        <f>MKM!AS6</f>
        <v>0</v>
      </c>
      <c r="AT199">
        <f>MKM!AT6</f>
        <v>0</v>
      </c>
    </row>
    <row r="200" spans="1:46" x14ac:dyDescent="0.25">
      <c r="A200" t="str">
        <f>MKM!A7</f>
        <v>EIS</v>
      </c>
      <c r="B200" t="str">
        <f>MKM!B7</f>
        <v>MKM</v>
      </c>
      <c r="C200" t="str">
        <f>MKM!C7</f>
        <v>Teadus- ja arendustegevus ning ettevõtlus</v>
      </c>
      <c r="D200" t="str">
        <f>MKM!D7</f>
        <v>ERDF</v>
      </c>
      <c r="E200" t="str">
        <f>MKM!E7</f>
        <v>Nutikam Eesti</v>
      </c>
      <c r="F200" t="str">
        <f>MKM!F7</f>
        <v>2021-2027.1.1</v>
      </c>
      <c r="G200" t="str">
        <f>MKM!G7</f>
        <v>(EK nr 1.1) Teadus- ja innovatsioonivõime, kõrgetasemelised tehnoloogiad</v>
      </c>
      <c r="H200" t="str">
        <f>MKM!H7</f>
        <v>Innovatsiooni- ja arendusosak</v>
      </c>
      <c r="I200" t="str">
        <f>MKM!I7</f>
        <v>2021-2027.1.1.14</v>
      </c>
      <c r="J200">
        <f>MKM!J7</f>
        <v>8240000</v>
      </c>
      <c r="K200">
        <f>MKM!K7</f>
        <v>2503091</v>
      </c>
      <c r="L200">
        <f>MKM!L7</f>
        <v>0.30377317961165051</v>
      </c>
      <c r="M200">
        <f>MKM!M7</f>
        <v>1682225</v>
      </c>
      <c r="N200">
        <f>MKM!N7</f>
        <v>0.20415351941747573</v>
      </c>
      <c r="O200">
        <f>MKM!O7</f>
        <v>81494</v>
      </c>
      <c r="P200">
        <f>MKM!P7</f>
        <v>504000</v>
      </c>
      <c r="Q200">
        <f>MKM!Q7</f>
        <v>0.36493822815533983</v>
      </c>
      <c r="R200">
        <f>MKM!R7</f>
        <v>0</v>
      </c>
      <c r="S200">
        <f>MKM!S7</f>
        <v>500000</v>
      </c>
      <c r="T200">
        <f>MKM!T7</f>
        <v>0.26483313106796119</v>
      </c>
      <c r="U200">
        <f>MKM!U7</f>
        <v>714000</v>
      </c>
      <c r="V200">
        <f>MKM!V7</f>
        <v>0.45158871359223302</v>
      </c>
      <c r="W200">
        <f>MKM!W7</f>
        <v>588000</v>
      </c>
      <c r="X200">
        <f>MKM!X7</f>
        <v>0.33619235436893202</v>
      </c>
      <c r="Y200">
        <f>MKM!Y7</f>
        <v>714000</v>
      </c>
      <c r="Z200">
        <f>MKM!Z7</f>
        <v>0.5382391990291262</v>
      </c>
      <c r="AA200">
        <f>MKM!AA7</f>
        <v>588000</v>
      </c>
      <c r="AB200">
        <f>MKM!AB7</f>
        <v>0.40755157766990291</v>
      </c>
      <c r="AC200">
        <f>MKM!AC7</f>
        <v>1428000</v>
      </c>
      <c r="AD200">
        <f>MKM!AD7</f>
        <v>0.71154016990291258</v>
      </c>
      <c r="AE200">
        <f>MKM!AE7</f>
        <v>1344000</v>
      </c>
      <c r="AF200">
        <f>MKM!AF7</f>
        <v>0.57065837378640771</v>
      </c>
      <c r="AG200">
        <f>MKM!AG7</f>
        <v>1428000</v>
      </c>
      <c r="AH200">
        <f>MKM!AH7</f>
        <v>0.88484114077669906</v>
      </c>
      <c r="AI200">
        <f>MKM!AI7</f>
        <v>1512000</v>
      </c>
      <c r="AJ200">
        <f>MKM!AJ7</f>
        <v>0.75415351941747577</v>
      </c>
      <c r="AK200">
        <f>MKM!AK7</f>
        <v>948909</v>
      </c>
      <c r="AL200">
        <f>MKM!AL7</f>
        <v>1</v>
      </c>
      <c r="AM200">
        <f>MKM!AM7</f>
        <v>1596000</v>
      </c>
      <c r="AN200">
        <f>MKM!AN7</f>
        <v>0.94784283980582529</v>
      </c>
      <c r="AO200">
        <f>MKM!AO7</f>
        <v>429775</v>
      </c>
      <c r="AP200">
        <f>MKM!AP7</f>
        <v>1</v>
      </c>
      <c r="AQ200">
        <f>MKM!AQ7</f>
        <v>0</v>
      </c>
      <c r="AR200">
        <f>MKM!AR7</f>
        <v>0</v>
      </c>
      <c r="AS200">
        <f>MKM!AS7</f>
        <v>0</v>
      </c>
      <c r="AT200">
        <f>MKM!AT7</f>
        <v>0</v>
      </c>
    </row>
    <row r="201" spans="1:46" x14ac:dyDescent="0.25">
      <c r="A201" t="str">
        <f>MKM!A8</f>
        <v>EIS</v>
      </c>
      <c r="B201" t="str">
        <f>MKM!B8</f>
        <v>MKM</v>
      </c>
      <c r="C201" t="str">
        <f>MKM!C8</f>
        <v>Teadus- ja arendustegevus ning ettevõtlus</v>
      </c>
      <c r="D201" t="str">
        <f>MKM!D8</f>
        <v>ERDF</v>
      </c>
      <c r="E201" t="str">
        <f>MKM!E8</f>
        <v>Nutikam Eesti</v>
      </c>
      <c r="F201" t="str">
        <f>MKM!F8</f>
        <v>2021-2027.1.1</v>
      </c>
      <c r="G201" t="str">
        <f>MKM!G8</f>
        <v>(EK nr 1.1) Teadus- ja innovatsioonivõime, kõrgetasemelised tehnoloogiad</v>
      </c>
      <c r="H201" t="str">
        <f>MKM!H8</f>
        <v>Innovaatilised riigihanked</v>
      </c>
      <c r="I201" t="str">
        <f>MKM!I8</f>
        <v>2021-2027.1.1.15</v>
      </c>
      <c r="J201">
        <f>MKM!J8</f>
        <v>2472000</v>
      </c>
      <c r="K201">
        <f>MKM!K8</f>
        <v>2472000</v>
      </c>
      <c r="L201">
        <f>MKM!L8</f>
        <v>1</v>
      </c>
      <c r="M201">
        <f>MKM!M8</f>
        <v>133658</v>
      </c>
      <c r="N201">
        <f>MKM!N8</f>
        <v>5.4068770226537215E-2</v>
      </c>
      <c r="O201">
        <f>MKM!O8</f>
        <v>9357</v>
      </c>
      <c r="P201">
        <f>MKM!P8</f>
        <v>0</v>
      </c>
      <c r="Q201">
        <f>MKM!Q8</f>
        <v>1</v>
      </c>
      <c r="R201">
        <f>MKM!R8</f>
        <v>0</v>
      </c>
      <c r="S201">
        <f>MKM!S8</f>
        <v>78000</v>
      </c>
      <c r="T201">
        <f>MKM!T8</f>
        <v>8.5622168284789649E-2</v>
      </c>
      <c r="U201">
        <f>MKM!U8</f>
        <v>0</v>
      </c>
      <c r="V201">
        <f>MKM!V8</f>
        <v>1</v>
      </c>
      <c r="W201">
        <f>MKM!W8</f>
        <v>156000</v>
      </c>
      <c r="X201">
        <f>MKM!X8</f>
        <v>0.14872896440129449</v>
      </c>
      <c r="Y201">
        <f>MKM!Y8</f>
        <v>0</v>
      </c>
      <c r="Z201">
        <f>MKM!Z8</f>
        <v>1</v>
      </c>
      <c r="AA201">
        <f>MKM!AA8</f>
        <v>156000</v>
      </c>
      <c r="AB201">
        <f>MKM!AB8</f>
        <v>0.21183576051779934</v>
      </c>
      <c r="AC201">
        <f>MKM!AC8</f>
        <v>0</v>
      </c>
      <c r="AD201">
        <f>MKM!AD8</f>
        <v>1</v>
      </c>
      <c r="AE201">
        <f>MKM!AE8</f>
        <v>468000</v>
      </c>
      <c r="AF201">
        <f>MKM!AF8</f>
        <v>0.40115614886731393</v>
      </c>
      <c r="AG201">
        <f>MKM!AG8</f>
        <v>0</v>
      </c>
      <c r="AH201">
        <f>MKM!AH8</f>
        <v>1</v>
      </c>
      <c r="AI201">
        <f>MKM!AI8</f>
        <v>624000</v>
      </c>
      <c r="AJ201">
        <f>MKM!AJ8</f>
        <v>0.65358333333333329</v>
      </c>
      <c r="AK201">
        <f>MKM!AK8</f>
        <v>0</v>
      </c>
      <c r="AL201">
        <f>MKM!AL8</f>
        <v>1</v>
      </c>
      <c r="AM201">
        <f>MKM!AM8</f>
        <v>702000</v>
      </c>
      <c r="AN201">
        <f>MKM!AN8</f>
        <v>0.93756391585760512</v>
      </c>
      <c r="AO201">
        <f>MKM!AO8</f>
        <v>154342</v>
      </c>
      <c r="AP201">
        <f>MKM!AP8</f>
        <v>1</v>
      </c>
      <c r="AQ201">
        <f>MKM!AQ8</f>
        <v>0</v>
      </c>
      <c r="AR201">
        <f>MKM!AR8</f>
        <v>0</v>
      </c>
      <c r="AS201">
        <f>MKM!AS8</f>
        <v>0</v>
      </c>
      <c r="AT201">
        <f>MKM!AT8</f>
        <v>0</v>
      </c>
    </row>
    <row r="202" spans="1:46" x14ac:dyDescent="0.25">
      <c r="A202" t="str">
        <f>MKM!A9</f>
        <v>EIS</v>
      </c>
      <c r="B202" t="str">
        <f>MKM!B9</f>
        <v>MKM</v>
      </c>
      <c r="C202" t="str">
        <f>MKM!C9</f>
        <v>Infoühiskond</v>
      </c>
      <c r="D202" t="str">
        <f>MKM!D9</f>
        <v>ERDF</v>
      </c>
      <c r="E202" t="str">
        <f>MKM!E9</f>
        <v>Nutikam Eesti</v>
      </c>
      <c r="F202" t="str">
        <f>MKM!F9</f>
        <v>2021-2027.1.2</v>
      </c>
      <c r="G202" t="str">
        <f>MKM!G9</f>
        <v>(EK nr 1.2) Digitaliseerimisest kasu toomine</v>
      </c>
      <c r="H202" t="str">
        <f>MKM!H9</f>
        <v>Digiriik</v>
      </c>
      <c r="I202" t="str">
        <f>MKM!I9</f>
        <v>2021-2027.1.2.2</v>
      </c>
      <c r="J202">
        <f>MKM!J9</f>
        <v>20000000</v>
      </c>
      <c r="K202">
        <f>MKM!K9</f>
        <v>2212179</v>
      </c>
      <c r="L202">
        <f>MKM!L9</f>
        <v>0.11060895</v>
      </c>
      <c r="M202">
        <f>MKM!M9</f>
        <v>1460582</v>
      </c>
      <c r="N202">
        <f>MKM!N9</f>
        <v>7.30291E-2</v>
      </c>
      <c r="O202">
        <f>MKM!O9</f>
        <v>98032</v>
      </c>
      <c r="P202">
        <f>MKM!P9</f>
        <v>7474784</v>
      </c>
      <c r="Q202">
        <f>MKM!Q9</f>
        <v>0.48434814999999998</v>
      </c>
      <c r="R202">
        <f>MKM!R9</f>
        <v>0</v>
      </c>
      <c r="S202">
        <f>MKM!S9</f>
        <v>950000</v>
      </c>
      <c r="T202">
        <f>MKM!T9</f>
        <v>0.1205291</v>
      </c>
      <c r="U202">
        <f>MKM!U9</f>
        <v>1880000</v>
      </c>
      <c r="V202">
        <f>MKM!V9</f>
        <v>0.57834814999999995</v>
      </c>
      <c r="W202">
        <f>MKM!W9</f>
        <v>1260000</v>
      </c>
      <c r="X202">
        <f>MKM!X9</f>
        <v>0.1835291</v>
      </c>
      <c r="Y202">
        <f>MKM!Y9</f>
        <v>2280000</v>
      </c>
      <c r="Z202">
        <f>MKM!Z9</f>
        <v>0.69234815000000005</v>
      </c>
      <c r="AA202">
        <f>MKM!AA9</f>
        <v>2460000</v>
      </c>
      <c r="AB202">
        <f>MKM!AB9</f>
        <v>0.3065291</v>
      </c>
      <c r="AC202">
        <f>MKM!AC9</f>
        <v>3753037</v>
      </c>
      <c r="AD202">
        <f>MKM!AD9</f>
        <v>0.88</v>
      </c>
      <c r="AE202">
        <f>MKM!AE9</f>
        <v>4340000</v>
      </c>
      <c r="AF202">
        <f>MKM!AF9</f>
        <v>0.52352909999999997</v>
      </c>
      <c r="AG202">
        <f>MKM!AG9</f>
        <v>2400000</v>
      </c>
      <c r="AH202">
        <f>MKM!AH9</f>
        <v>1</v>
      </c>
      <c r="AI202">
        <f>MKM!AI9</f>
        <v>4689171</v>
      </c>
      <c r="AJ202">
        <f>MKM!AJ9</f>
        <v>0.75798765000000001</v>
      </c>
      <c r="AK202">
        <f>MKM!AK9</f>
        <v>0</v>
      </c>
      <c r="AL202">
        <f>MKM!AL9</f>
        <v>1</v>
      </c>
      <c r="AM202">
        <f>MKM!AM9</f>
        <v>4490247</v>
      </c>
      <c r="AN202">
        <f>MKM!AN9</f>
        <v>0.98250000000000004</v>
      </c>
      <c r="AO202">
        <f>MKM!AO9</f>
        <v>350000</v>
      </c>
      <c r="AP202">
        <f>MKM!AP9</f>
        <v>1</v>
      </c>
      <c r="AQ202">
        <f>MKM!AQ9</f>
        <v>0</v>
      </c>
      <c r="AR202">
        <f>MKM!AR9</f>
        <v>0</v>
      </c>
      <c r="AS202" t="str">
        <f>MKM!AS9</f>
        <v>11.07.25 kehtiv uus 6 mln eelarvega KK. Ametlikule kooskõlastamisele minemas eeldatavalt augustis 10,5 mln määrus (siit realt hõlmab 7 mln).</v>
      </c>
      <c r="AT202">
        <f>MKM!AT9</f>
        <v>0</v>
      </c>
    </row>
    <row r="203" spans="1:46" x14ac:dyDescent="0.25">
      <c r="A203" t="str">
        <f>MKM!A10</f>
        <v>EIS</v>
      </c>
      <c r="B203" t="str">
        <f>MKM!B10</f>
        <v>MKM</v>
      </c>
      <c r="C203" t="str">
        <f>MKM!C10</f>
        <v>Teadus- ja arendustegevus ning ettevõtlus</v>
      </c>
      <c r="D203" t="str">
        <f>MKM!D10</f>
        <v>ERDF</v>
      </c>
      <c r="E203" t="str">
        <f>MKM!E10</f>
        <v>Nutikam eesti</v>
      </c>
      <c r="F203" t="str">
        <f>MKM!F10</f>
        <v>2021-2027.1.3</v>
      </c>
      <c r="G203" t="str">
        <f>MKM!G10</f>
        <v>(EK nr 1.3) VKEde kestliku majanduskasvu ja konkurentsivõime tõhustamine</v>
      </c>
      <c r="H203" t="str">
        <f>MKM!H10</f>
        <v>Ettevõtete rahvusvahelistumise toetamine (sh välisesindajate võrgustiku arendamine, ühisstendidel osalemise toetamine, ekspordialaste kompetentside ja võimekuse arendamine</v>
      </c>
      <c r="I203" t="str">
        <f>MKM!I10</f>
        <v>2021-2027.1.3.11</v>
      </c>
      <c r="J203">
        <f>MKM!J10</f>
        <v>60637000</v>
      </c>
      <c r="K203">
        <f>MKM!K10</f>
        <v>60637000</v>
      </c>
      <c r="L203">
        <f>MKM!L10</f>
        <v>1</v>
      </c>
      <c r="M203">
        <f>MKM!M10</f>
        <v>15329410</v>
      </c>
      <c r="N203">
        <f>MKM!N10</f>
        <v>0.25280620743110643</v>
      </c>
      <c r="O203">
        <f>MKM!O10</f>
        <v>249357</v>
      </c>
      <c r="P203">
        <f>MKM!P10</f>
        <v>0</v>
      </c>
      <c r="Q203">
        <f>MKM!Q10</f>
        <v>1</v>
      </c>
      <c r="R203">
        <f>MKM!R10</f>
        <v>7297151</v>
      </c>
      <c r="S203">
        <f>MKM!S10</f>
        <v>5200000</v>
      </c>
      <c r="T203">
        <f>MKM!T10</f>
        <v>0.33856242888005672</v>
      </c>
      <c r="U203">
        <f>MKM!U10</f>
        <v>0</v>
      </c>
      <c r="V203">
        <f>MKM!V10</f>
        <v>1</v>
      </c>
      <c r="W203">
        <f>MKM!W10</f>
        <v>5200000</v>
      </c>
      <c r="X203">
        <f>MKM!X10</f>
        <v>0.42431865032900706</v>
      </c>
      <c r="Y203">
        <f>MKM!Y10</f>
        <v>0</v>
      </c>
      <c r="Z203">
        <f>MKM!Z10</f>
        <v>1</v>
      </c>
      <c r="AA203">
        <f>MKM!AA10</f>
        <v>4800000</v>
      </c>
      <c r="AB203">
        <f>MKM!AB10</f>
        <v>0.50347823935880731</v>
      </c>
      <c r="AC203">
        <f>MKM!AC10</f>
        <v>0</v>
      </c>
      <c r="AD203">
        <f>MKM!AD10</f>
        <v>1</v>
      </c>
      <c r="AE203">
        <f>MKM!AE10</f>
        <v>10600000</v>
      </c>
      <c r="AF203">
        <f>MKM!AF10</f>
        <v>0.67828899846628299</v>
      </c>
      <c r="AG203">
        <f>MKM!AG10</f>
        <v>0</v>
      </c>
      <c r="AH203">
        <f>MKM!AH10</f>
        <v>1</v>
      </c>
      <c r="AI203">
        <f>MKM!AI10</f>
        <v>10000000</v>
      </c>
      <c r="AJ203">
        <f>MKM!AJ10</f>
        <v>0.84320480894503358</v>
      </c>
      <c r="AK203">
        <f>MKM!AK10</f>
        <v>0</v>
      </c>
      <c r="AL203">
        <f>MKM!AL10</f>
        <v>1</v>
      </c>
      <c r="AM203">
        <f>MKM!AM10</f>
        <v>9000000</v>
      </c>
      <c r="AN203">
        <f>MKM!AN10</f>
        <v>0.9916290383759091</v>
      </c>
      <c r="AO203">
        <f>MKM!AO10</f>
        <v>507590</v>
      </c>
      <c r="AP203">
        <f>MKM!AP10</f>
        <v>1</v>
      </c>
      <c r="AQ203">
        <f>MKM!AQ10</f>
        <v>0</v>
      </c>
      <c r="AR203">
        <f>MKM!AR10</f>
        <v>0</v>
      </c>
      <c r="AS203">
        <f>MKM!AS10</f>
        <v>0</v>
      </c>
      <c r="AT203">
        <f>MKM!AT10</f>
        <v>0</v>
      </c>
    </row>
    <row r="204" spans="1:46" x14ac:dyDescent="0.25">
      <c r="A204" t="str">
        <f>MKM!A11</f>
        <v>EIS</v>
      </c>
      <c r="B204" t="str">
        <f>MKM!B11</f>
        <v>MKM</v>
      </c>
      <c r="C204" t="str">
        <f>MKM!C11</f>
        <v>Teadus- ja arendustegevus ning ettevõtlus</v>
      </c>
      <c r="D204" t="str">
        <f>MKM!D11</f>
        <v>ERDF</v>
      </c>
      <c r="E204" t="str">
        <f>MKM!E11</f>
        <v>Nutikam Eesti</v>
      </c>
      <c r="F204" t="str">
        <f>MKM!F11</f>
        <v>2021-2027.1.3</v>
      </c>
      <c r="G204" t="str">
        <f>MKM!G11</f>
        <v>(EK nr 1.3) VKEde kestliku majanduskasvu ja konkurentsivõime tõhustamine</v>
      </c>
      <c r="H204" t="str">
        <f>MKM!H11</f>
        <v>Iduettevõtluse hoogustamine</v>
      </c>
      <c r="I204" t="str">
        <f>MKM!I11</f>
        <v>2021-2027.1.3.12</v>
      </c>
      <c r="J204">
        <f>MKM!J11</f>
        <v>7016000</v>
      </c>
      <c r="K204">
        <f>MKM!K11</f>
        <v>7007881</v>
      </c>
      <c r="L204">
        <f>MKM!L11</f>
        <v>0.99884278791334091</v>
      </c>
      <c r="M204">
        <f>MKM!M11</f>
        <v>1099683</v>
      </c>
      <c r="N204">
        <f>MKM!N11</f>
        <v>0.15673931014823261</v>
      </c>
      <c r="O204">
        <f>MKM!O11</f>
        <v>0</v>
      </c>
      <c r="P204">
        <f>MKM!P11</f>
        <v>0</v>
      </c>
      <c r="Q204">
        <f>MKM!Q11</f>
        <v>0.99884278791334091</v>
      </c>
      <c r="R204">
        <f>MKM!R11</f>
        <v>0</v>
      </c>
      <c r="S204">
        <f>MKM!S11</f>
        <v>630000</v>
      </c>
      <c r="T204">
        <f>MKM!T11</f>
        <v>0.24653406499429875</v>
      </c>
      <c r="U204">
        <f>MKM!U11</f>
        <v>0</v>
      </c>
      <c r="V204">
        <f>MKM!V11</f>
        <v>0.99884278791334091</v>
      </c>
      <c r="W204">
        <f>MKM!W11</f>
        <v>550000</v>
      </c>
      <c r="X204">
        <f>MKM!X11</f>
        <v>0.32492631128848348</v>
      </c>
      <c r="Y204">
        <f>MKM!Y11</f>
        <v>0</v>
      </c>
      <c r="Z204">
        <f>MKM!Z11</f>
        <v>0.99884278791334091</v>
      </c>
      <c r="AA204">
        <f>MKM!AA11</f>
        <v>550000</v>
      </c>
      <c r="AB204">
        <f>MKM!AB11</f>
        <v>0.40331855758266821</v>
      </c>
      <c r="AC204">
        <f>MKM!AC11</f>
        <v>0</v>
      </c>
      <c r="AD204">
        <f>MKM!AD11</f>
        <v>0.99884278791334091</v>
      </c>
      <c r="AE204">
        <f>MKM!AE11</f>
        <v>1400000</v>
      </c>
      <c r="AF204">
        <f>MKM!AF11</f>
        <v>0.60286245724059295</v>
      </c>
      <c r="AG204">
        <f>MKM!AG11</f>
        <v>0</v>
      </c>
      <c r="AH204">
        <f>MKM!AH11</f>
        <v>0.99884278791334091</v>
      </c>
      <c r="AI204">
        <f>MKM!AI11</f>
        <v>1150000</v>
      </c>
      <c r="AJ204">
        <f>MKM!AJ11</f>
        <v>0.76677351767388824</v>
      </c>
      <c r="AK204">
        <f>MKM!AK11</f>
        <v>0</v>
      </c>
      <c r="AL204">
        <f>MKM!AL11</f>
        <v>0.99884278791334091</v>
      </c>
      <c r="AM204">
        <f>MKM!AM11</f>
        <v>1150000</v>
      </c>
      <c r="AN204">
        <f>MKM!AN11</f>
        <v>0.93068457810718364</v>
      </c>
      <c r="AO204">
        <f>MKM!AO11</f>
        <v>486317</v>
      </c>
      <c r="AP204">
        <f>MKM!AP11</f>
        <v>1</v>
      </c>
      <c r="AQ204">
        <f>MKM!AQ11</f>
        <v>8119</v>
      </c>
      <c r="AR204">
        <f>MKM!AR11</f>
        <v>0</v>
      </c>
      <c r="AS204" t="str">
        <f>MKM!AS11</f>
        <v>miks kohustused ei ole 100%?</v>
      </c>
      <c r="AT204">
        <f>MKM!AT11</f>
        <v>0</v>
      </c>
    </row>
    <row r="205" spans="1:46" x14ac:dyDescent="0.25">
      <c r="A205" t="str">
        <f>MKM!A12</f>
        <v>EIS</v>
      </c>
      <c r="B205" t="str">
        <f>MKM!B12</f>
        <v>MKM</v>
      </c>
      <c r="C205" t="str">
        <f>MKM!C12</f>
        <v>Teadus- ja arendustegevus ning ettevõtlus</v>
      </c>
      <c r="D205" t="str">
        <f>MKM!D12</f>
        <v>ERDF</v>
      </c>
      <c r="E205" t="str">
        <f>MKM!E12</f>
        <v>Nutikam Eesti</v>
      </c>
      <c r="F205" t="str">
        <f>MKM!F12</f>
        <v>2021-2027.1.3</v>
      </c>
      <c r="G205" t="str">
        <f>MKM!G12</f>
        <v>(EK nr 1.3) VKEde kestliku majanduskasvu ja konkurentsivõime tõhustamine</v>
      </c>
      <c r="H205" t="str">
        <f>MKM!H12</f>
        <v>VKE arenguprogramm</v>
      </c>
      <c r="I205" t="str">
        <f>MKM!I12</f>
        <v>2021-2027.1.3.13</v>
      </c>
      <c r="J205">
        <f>MKM!J12</f>
        <v>13491802</v>
      </c>
      <c r="K205">
        <f>MKM!K12</f>
        <v>684673</v>
      </c>
      <c r="L205">
        <f>MKM!L12</f>
        <v>5.0747335307766893E-2</v>
      </c>
      <c r="M205">
        <f>MKM!M12</f>
        <v>161199</v>
      </c>
      <c r="N205">
        <f>MKM!N12</f>
        <v>1.1947922153022998E-2</v>
      </c>
      <c r="O205">
        <f>MKM!O12</f>
        <v>0</v>
      </c>
      <c r="P205">
        <f>MKM!P12</f>
        <v>1462000</v>
      </c>
      <c r="Q205">
        <f>MKM!Q12</f>
        <v>0.1591094354927533</v>
      </c>
      <c r="R205">
        <f>MKM!R12</f>
        <v>0</v>
      </c>
      <c r="S205">
        <f>MKM!S12</f>
        <v>175000</v>
      </c>
      <c r="T205">
        <f>MKM!T12</f>
        <v>2.4918761778448869E-2</v>
      </c>
      <c r="U205">
        <f>MKM!U12</f>
        <v>1600000</v>
      </c>
      <c r="V205">
        <f>MKM!V12</f>
        <v>0.27769996921093271</v>
      </c>
      <c r="W205">
        <f>MKM!W12</f>
        <v>250000</v>
      </c>
      <c r="X205">
        <f>MKM!X12</f>
        <v>4.3448532671914397E-2</v>
      </c>
      <c r="Y205">
        <f>MKM!Y12</f>
        <v>1400000</v>
      </c>
      <c r="Z205">
        <f>MKM!Z12</f>
        <v>0.38146668621433966</v>
      </c>
      <c r="AA205">
        <f>MKM!AA12</f>
        <v>600000</v>
      </c>
      <c r="AB205">
        <f>MKM!AB12</f>
        <v>8.7919982816231659E-2</v>
      </c>
      <c r="AC205">
        <f>MKM!AC12</f>
        <v>4000000</v>
      </c>
      <c r="AD205">
        <f>MKM!AD12</f>
        <v>0.67794302050978805</v>
      </c>
      <c r="AE205">
        <f>MKM!AE12</f>
        <v>3000000</v>
      </c>
      <c r="AF205">
        <f>MKM!AF12</f>
        <v>0.310277233537818</v>
      </c>
      <c r="AG205">
        <f>MKM!AG12</f>
        <v>4000000</v>
      </c>
      <c r="AH205">
        <f>MKM!AH12</f>
        <v>0.97441935480523656</v>
      </c>
      <c r="AI205">
        <f>MKM!AI12</f>
        <v>3500000</v>
      </c>
      <c r="AJ205">
        <f>MKM!AJ12</f>
        <v>0.56969402604633534</v>
      </c>
      <c r="AK205">
        <f>MKM!AK12</f>
        <v>345129</v>
      </c>
      <c r="AL205">
        <f>MKM!AL12</f>
        <v>1</v>
      </c>
      <c r="AM205">
        <f>MKM!AM12</f>
        <v>4500000</v>
      </c>
      <c r="AN205">
        <f>MKM!AN12</f>
        <v>0.9032299021287149</v>
      </c>
      <c r="AO205">
        <f>MKM!AO12</f>
        <v>1305603</v>
      </c>
      <c r="AP205">
        <f>MKM!AP12</f>
        <v>1</v>
      </c>
      <c r="AQ205">
        <f>MKM!AQ12</f>
        <v>0</v>
      </c>
      <c r="AR205">
        <f>MKM!AR12</f>
        <v>0</v>
      </c>
      <c r="AS205">
        <f>MKM!AS12</f>
        <v>0</v>
      </c>
      <c r="AT205">
        <f>MKM!AT12</f>
        <v>0</v>
      </c>
    </row>
    <row r="206" spans="1:46" x14ac:dyDescent="0.25">
      <c r="A206" t="str">
        <f>MKM!A13</f>
        <v>EIS</v>
      </c>
      <c r="B206" t="str">
        <f>MKM!B13</f>
        <v>MKM</v>
      </c>
      <c r="C206" t="str">
        <f>MKM!C13</f>
        <v>Teadus- ja arendustegevus ning ettevõtlus</v>
      </c>
      <c r="D206" t="str">
        <f>MKM!D13</f>
        <v>ERDF</v>
      </c>
      <c r="E206" t="str">
        <f>MKM!E13</f>
        <v>Nutikam Eesti</v>
      </c>
      <c r="F206" t="str">
        <f>MKM!F13</f>
        <v>2021-2027.1.3</v>
      </c>
      <c r="G206" t="str">
        <f>MKM!G13</f>
        <v>(EK nr 1.3) VKEde kestliku majanduskasvu ja konkurentsivõime tõhustamine</v>
      </c>
      <c r="H206" t="str">
        <f>MKM!H13</f>
        <v>Ettevõtete digitaliseerimisega seotud tegevuste toetamine (sh RTE)</v>
      </c>
      <c r="I206" t="str">
        <f>MKM!I13</f>
        <v>2021-2027.1.3.14</v>
      </c>
      <c r="J206">
        <f>MKM!J13</f>
        <v>3508000</v>
      </c>
      <c r="K206">
        <f>MKM!K13</f>
        <v>0</v>
      </c>
      <c r="L206">
        <f>MKM!L13</f>
        <v>0</v>
      </c>
      <c r="M206">
        <f>MKM!M13</f>
        <v>0</v>
      </c>
      <c r="N206">
        <f>MKM!N13</f>
        <v>0</v>
      </c>
      <c r="O206">
        <f>MKM!O13</f>
        <v>0</v>
      </c>
      <c r="P206">
        <f>MKM!P13</f>
        <v>437609</v>
      </c>
      <c r="Q206">
        <f>MKM!Q13</f>
        <v>0.12474600912200684</v>
      </c>
      <c r="R206">
        <f>MKM!R13</f>
        <v>0</v>
      </c>
      <c r="S206">
        <f>MKM!S13</f>
        <v>0</v>
      </c>
      <c r="T206">
        <f>MKM!T13</f>
        <v>0</v>
      </c>
      <c r="U206">
        <f>MKM!U13</f>
        <v>787696</v>
      </c>
      <c r="V206">
        <f>MKM!V13</f>
        <v>0.34928876852907642</v>
      </c>
      <c r="W206">
        <f>MKM!W13</f>
        <v>218804</v>
      </c>
      <c r="X206">
        <f>MKM!X13</f>
        <v>6.2372862029646522E-2</v>
      </c>
      <c r="Y206">
        <f>MKM!Y13</f>
        <v>787696</v>
      </c>
      <c r="Z206">
        <f>MKM!Z13</f>
        <v>0.573831527936146</v>
      </c>
      <c r="AA206">
        <f>MKM!AA13</f>
        <v>218804</v>
      </c>
      <c r="AB206">
        <f>MKM!AB13</f>
        <v>0.12474572405929304</v>
      </c>
      <c r="AC206">
        <f>MKM!AC13</f>
        <v>1494999</v>
      </c>
      <c r="AD206">
        <f>MKM!AD13</f>
        <v>1</v>
      </c>
      <c r="AE206">
        <f>MKM!AE13</f>
        <v>1312827</v>
      </c>
      <c r="AF206">
        <f>MKM!AF13</f>
        <v>0.49898375142531359</v>
      </c>
      <c r="AG206">
        <f>MKM!AG13</f>
        <v>0</v>
      </c>
      <c r="AH206">
        <f>MKM!AH13</f>
        <v>1</v>
      </c>
      <c r="AI206">
        <f>MKM!AI13</f>
        <v>1575393</v>
      </c>
      <c r="AJ206">
        <f>MKM!AJ13</f>
        <v>0.94806955530216652</v>
      </c>
      <c r="AK206">
        <f>MKM!AK13</f>
        <v>0</v>
      </c>
      <c r="AL206">
        <f>MKM!AL13</f>
        <v>1</v>
      </c>
      <c r="AM206">
        <f>MKM!AM13</f>
        <v>182172</v>
      </c>
      <c r="AN206">
        <f>MKM!AN13</f>
        <v>1</v>
      </c>
      <c r="AO206">
        <f>MKM!AO13</f>
        <v>0</v>
      </c>
      <c r="AP206">
        <f>MKM!AP13</f>
        <v>1</v>
      </c>
      <c r="AQ206">
        <f>MKM!AQ13</f>
        <v>0</v>
      </c>
      <c r="AR206">
        <f>MKM!AR13</f>
        <v>0</v>
      </c>
      <c r="AS206" t="str">
        <f>MKM!AS13</f>
        <v>Ametlikule kooskõlastamisele minemas eeldatavalt augustis 10,5 mln määrus (siit realt hõlmab kogu 3,5 mln).</v>
      </c>
      <c r="AT206">
        <f>MKM!AT13</f>
        <v>0</v>
      </c>
    </row>
    <row r="207" spans="1:46" x14ac:dyDescent="0.25">
      <c r="A207" t="str">
        <f>MKM!A14</f>
        <v>EIS</v>
      </c>
      <c r="B207" t="str">
        <f>MKM!B14</f>
        <v>MKM</v>
      </c>
      <c r="C207" t="str">
        <f>MKM!C14</f>
        <v>Teadus- ja arendustegevus ning ettevõtlus</v>
      </c>
      <c r="D207" t="str">
        <f>MKM!D14</f>
        <v>ERDF</v>
      </c>
      <c r="E207" t="str">
        <f>MKM!E14</f>
        <v>Nutikam Eesti</v>
      </c>
      <c r="F207" t="str">
        <f>MKM!F14</f>
        <v>2021-2027.1.3</v>
      </c>
      <c r="G207" t="str">
        <f>MKM!G14</f>
        <v>(EK nr 1.3) VKEde kestliku majanduskasvu ja konkurentsivõime tõhustamine</v>
      </c>
      <c r="H207" t="str">
        <f>MKM!H14</f>
        <v>Ettevõtlusteadlikkus, sh juhtimiskvaliteet ja vastutustundlik ettevõtlus</v>
      </c>
      <c r="I207" t="str">
        <f>MKM!I14</f>
        <v>2021-2027.1.3.15</v>
      </c>
      <c r="J207">
        <f>MKM!J14</f>
        <v>6139000</v>
      </c>
      <c r="K207">
        <f>MKM!K14</f>
        <v>6139000</v>
      </c>
      <c r="L207">
        <f>MKM!L14</f>
        <v>1</v>
      </c>
      <c r="M207">
        <f>MKM!M14</f>
        <v>1953368</v>
      </c>
      <c r="N207">
        <f>MKM!N14</f>
        <v>0.31818993321387851</v>
      </c>
      <c r="O207">
        <f>MKM!O14</f>
        <v>0</v>
      </c>
      <c r="P207">
        <f>MKM!P14</f>
        <v>0</v>
      </c>
      <c r="Q207">
        <f>MKM!Q14</f>
        <v>1</v>
      </c>
      <c r="R207">
        <f>MKM!R14</f>
        <v>0</v>
      </c>
      <c r="S207">
        <f>MKM!S14</f>
        <v>875000</v>
      </c>
      <c r="T207">
        <f>MKM!T14</f>
        <v>0.46072129011239615</v>
      </c>
      <c r="U207">
        <f>MKM!U14</f>
        <v>0</v>
      </c>
      <c r="V207">
        <f>MKM!V14</f>
        <v>1</v>
      </c>
      <c r="W207">
        <f>MKM!W14</f>
        <v>437500</v>
      </c>
      <c r="X207">
        <f>MKM!X14</f>
        <v>0.53198696856165495</v>
      </c>
      <c r="Y207">
        <f>MKM!Y14</f>
        <v>0</v>
      </c>
      <c r="Z207">
        <f>MKM!Z14</f>
        <v>1</v>
      </c>
      <c r="AA207">
        <f>MKM!AA14</f>
        <v>437500</v>
      </c>
      <c r="AB207">
        <f>MKM!AB14</f>
        <v>0.60325264701091386</v>
      </c>
      <c r="AC207">
        <f>MKM!AC14</f>
        <v>0</v>
      </c>
      <c r="AD207">
        <f>MKM!AD14</f>
        <v>1</v>
      </c>
      <c r="AE207">
        <f>MKM!AE14</f>
        <v>875000</v>
      </c>
      <c r="AF207">
        <f>MKM!AF14</f>
        <v>0.74578400390943156</v>
      </c>
      <c r="AG207">
        <f>MKM!AG14</f>
        <v>0</v>
      </c>
      <c r="AH207">
        <f>MKM!AH14</f>
        <v>1</v>
      </c>
      <c r="AI207">
        <f>MKM!AI14</f>
        <v>875000</v>
      </c>
      <c r="AJ207">
        <f>MKM!AJ14</f>
        <v>0.88831536080794915</v>
      </c>
      <c r="AK207">
        <f>MKM!AK14</f>
        <v>0</v>
      </c>
      <c r="AL207">
        <f>MKM!AL14</f>
        <v>1</v>
      </c>
      <c r="AM207">
        <f>MKM!AM14</f>
        <v>685632</v>
      </c>
      <c r="AN207">
        <f>MKM!AN14</f>
        <v>1</v>
      </c>
      <c r="AO207">
        <f>MKM!AO14</f>
        <v>0</v>
      </c>
      <c r="AP207">
        <f>MKM!AP14</f>
        <v>1</v>
      </c>
      <c r="AQ207">
        <f>MKM!AQ14</f>
        <v>0</v>
      </c>
      <c r="AR207">
        <f>MKM!AR14</f>
        <v>0</v>
      </c>
      <c r="AS207">
        <f>MKM!AS14</f>
        <v>0</v>
      </c>
      <c r="AT207">
        <f>MKM!AT14</f>
        <v>0</v>
      </c>
    </row>
    <row r="208" spans="1:46" x14ac:dyDescent="0.25">
      <c r="A208" t="str">
        <f>MKM!A15</f>
        <v>EIS</v>
      </c>
      <c r="B208" t="str">
        <f>MKM!B15</f>
        <v>MKM</v>
      </c>
      <c r="C208" t="str">
        <f>MKM!C15</f>
        <v>Teadus- ja arendustegevus ning ettevõtlus</v>
      </c>
      <c r="D208" t="str">
        <f>MKM!D15</f>
        <v>ERDF</v>
      </c>
      <c r="E208" t="str">
        <f>MKM!E15</f>
        <v>Nutikam Eesti</v>
      </c>
      <c r="F208" t="str">
        <f>MKM!F15</f>
        <v>2021-2027.1.3</v>
      </c>
      <c r="G208" t="str">
        <f>MKM!G15</f>
        <v>(EK nr 1.3) VKEde kestliku majanduskasvu ja konkurentsivõime tõhustamine</v>
      </c>
      <c r="H208" t="str">
        <f>MKM!H15</f>
        <v>Turismisektori elavdamine ja taaskäivitamise toetamine</v>
      </c>
      <c r="I208" t="str">
        <f>MKM!I15</f>
        <v>2021-2027.1.3.16</v>
      </c>
      <c r="J208">
        <f>MKM!J15</f>
        <v>39465000</v>
      </c>
      <c r="K208">
        <f>MKM!K15</f>
        <v>36389786</v>
      </c>
      <c r="L208">
        <f>MKM!L15</f>
        <v>0.92207743570252121</v>
      </c>
      <c r="M208">
        <f>MKM!M15</f>
        <v>8120844</v>
      </c>
      <c r="N208">
        <f>MKM!N15</f>
        <v>0.20577331812998859</v>
      </c>
      <c r="O208">
        <f>MKM!O15</f>
        <v>346484</v>
      </c>
      <c r="P208">
        <f>MKM!P15</f>
        <v>3000000</v>
      </c>
      <c r="Q208">
        <f>MKM!Q15</f>
        <v>0.99809415938173063</v>
      </c>
      <c r="R208">
        <f>MKM!R15</f>
        <v>0</v>
      </c>
      <c r="S208">
        <f>MKM!S15</f>
        <v>2700000</v>
      </c>
      <c r="T208">
        <f>MKM!T15</f>
        <v>0.27418836944127706</v>
      </c>
      <c r="U208">
        <f>MKM!U15</f>
        <v>75214</v>
      </c>
      <c r="V208">
        <f>MKM!V15</f>
        <v>1</v>
      </c>
      <c r="W208">
        <f>MKM!W15</f>
        <v>3000000</v>
      </c>
      <c r="X208">
        <f>MKM!X15</f>
        <v>0.35020509312048653</v>
      </c>
      <c r="Y208">
        <f>MKM!Y15</f>
        <v>0</v>
      </c>
      <c r="Z208">
        <f>MKM!Z15</f>
        <v>1</v>
      </c>
      <c r="AA208">
        <f>MKM!AA15</f>
        <v>3000000</v>
      </c>
      <c r="AB208">
        <f>MKM!AB15</f>
        <v>0.42622181679969595</v>
      </c>
      <c r="AC208">
        <f>MKM!AC15</f>
        <v>0</v>
      </c>
      <c r="AD208">
        <f>MKM!AD15</f>
        <v>1</v>
      </c>
      <c r="AE208">
        <f>MKM!AE15</f>
        <v>7200000</v>
      </c>
      <c r="AF208">
        <f>MKM!AF15</f>
        <v>0.60866195362979858</v>
      </c>
      <c r="AG208">
        <f>MKM!AG15</f>
        <v>0</v>
      </c>
      <c r="AH208">
        <f>MKM!AH15</f>
        <v>1</v>
      </c>
      <c r="AI208">
        <f>MKM!AI15</f>
        <v>7400000</v>
      </c>
      <c r="AJ208">
        <f>MKM!AJ15</f>
        <v>0.79616987203851519</v>
      </c>
      <c r="AK208">
        <f>MKM!AK15</f>
        <v>0</v>
      </c>
      <c r="AL208">
        <f>MKM!AL15</f>
        <v>1</v>
      </c>
      <c r="AM208">
        <f>MKM!AM15</f>
        <v>6500000</v>
      </c>
      <c r="AN208">
        <f>MKM!AN15</f>
        <v>0.96087277334346888</v>
      </c>
      <c r="AO208">
        <f>MKM!AO15</f>
        <v>1544156</v>
      </c>
      <c r="AP208">
        <f>MKM!AP15</f>
        <v>1</v>
      </c>
      <c r="AQ208">
        <f>MKM!AQ15</f>
        <v>0</v>
      </c>
      <c r="AR208">
        <f>MKM!AR15</f>
        <v>0</v>
      </c>
      <c r="AS208">
        <f>MKM!AS15</f>
        <v>0</v>
      </c>
      <c r="AT208">
        <f>MKM!AT15</f>
        <v>0</v>
      </c>
    </row>
    <row r="209" spans="1:46" x14ac:dyDescent="0.25">
      <c r="A209" t="str">
        <f>MKM!A16</f>
        <v>EIS</v>
      </c>
      <c r="B209" t="str">
        <f>MKM!B16</f>
        <v>MKM</v>
      </c>
      <c r="C209" t="str">
        <f>MKM!C16</f>
        <v>Teadus- ja arendustegevus ning ettevõtlus</v>
      </c>
      <c r="D209" t="str">
        <f>MKM!D16</f>
        <v>ERDF</v>
      </c>
      <c r="E209" t="str">
        <f>MKM!E16</f>
        <v>Nutikam Eesti</v>
      </c>
      <c r="F209" t="str">
        <f>MKM!F16</f>
        <v>2021-2027.1.3</v>
      </c>
      <c r="G209" t="str">
        <f>MKM!G16</f>
        <v>(EK nr 1.3) VKEde kestliku majanduskasvu ja konkurentsivõime tõhustamine</v>
      </c>
      <c r="H209" t="str">
        <f>MKM!H16</f>
        <v>Starditoetus</v>
      </c>
      <c r="I209" t="str">
        <f>MKM!I16</f>
        <v>2021-2027.1.3.17</v>
      </c>
      <c r="J209">
        <f>MKM!J16</f>
        <v>4385000</v>
      </c>
      <c r="K209">
        <f>MKM!K16</f>
        <v>4375000</v>
      </c>
      <c r="L209">
        <f>MKM!L16</f>
        <v>0.9977194982896237</v>
      </c>
      <c r="M209">
        <f>MKM!M16</f>
        <v>3058125</v>
      </c>
      <c r="N209">
        <f>MKM!N16</f>
        <v>0.697405929304447</v>
      </c>
      <c r="O209">
        <f>MKM!O16</f>
        <v>39375</v>
      </c>
      <c r="P209">
        <f>MKM!P16</f>
        <v>0</v>
      </c>
      <c r="Q209">
        <f>MKM!Q16</f>
        <v>0.9977194982896237</v>
      </c>
      <c r="R209">
        <f>MKM!R16</f>
        <v>0</v>
      </c>
      <c r="S209">
        <f>MKM!S16</f>
        <v>300000</v>
      </c>
      <c r="T209">
        <f>MKM!T16</f>
        <v>0.76582098061573545</v>
      </c>
      <c r="U209">
        <f>MKM!U16</f>
        <v>10000</v>
      </c>
      <c r="V209">
        <f>MKM!V16</f>
        <v>1</v>
      </c>
      <c r="W209">
        <f>MKM!W16</f>
        <v>265000</v>
      </c>
      <c r="X209">
        <f>MKM!X16</f>
        <v>0.82625427594070699</v>
      </c>
      <c r="Y209">
        <f>MKM!Y16</f>
        <v>0</v>
      </c>
      <c r="Z209">
        <f>MKM!Z16</f>
        <v>1</v>
      </c>
      <c r="AA209">
        <f>MKM!AA16</f>
        <v>587000</v>
      </c>
      <c r="AB209">
        <f>MKM!AB16</f>
        <v>0.96011972633979481</v>
      </c>
      <c r="AC209">
        <f>MKM!AC16</f>
        <v>0</v>
      </c>
      <c r="AD209">
        <f>MKM!AD16</f>
        <v>1</v>
      </c>
      <c r="AE209">
        <f>MKM!AE16</f>
        <v>174875</v>
      </c>
      <c r="AF209">
        <f>MKM!AF16</f>
        <v>1</v>
      </c>
      <c r="AG209">
        <f>MKM!AG16</f>
        <v>0</v>
      </c>
      <c r="AH209">
        <f>MKM!AH16</f>
        <v>1</v>
      </c>
      <c r="AI209">
        <f>MKM!AI16</f>
        <v>0</v>
      </c>
      <c r="AJ209">
        <f>MKM!AJ16</f>
        <v>1</v>
      </c>
      <c r="AK209">
        <f>MKM!AK16</f>
        <v>0</v>
      </c>
      <c r="AL209">
        <f>MKM!AL16</f>
        <v>1</v>
      </c>
      <c r="AM209">
        <f>MKM!AM16</f>
        <v>0</v>
      </c>
      <c r="AN209">
        <f>MKM!AN16</f>
        <v>1</v>
      </c>
      <c r="AO209">
        <f>MKM!AO16</f>
        <v>0</v>
      </c>
      <c r="AP209">
        <f>MKM!AP16</f>
        <v>1</v>
      </c>
      <c r="AQ209">
        <f>MKM!AQ16</f>
        <v>0</v>
      </c>
      <c r="AR209">
        <f>MKM!AR16</f>
        <v>0</v>
      </c>
      <c r="AS209">
        <f>MKM!AS16</f>
        <v>0</v>
      </c>
      <c r="AT209">
        <f>MKM!AT16</f>
        <v>0</v>
      </c>
    </row>
    <row r="210" spans="1:46" x14ac:dyDescent="0.25">
      <c r="A210" t="str">
        <f>MKM!A17</f>
        <v>RTK</v>
      </c>
      <c r="B210" t="str">
        <f>MKM!B17</f>
        <v>MKM</v>
      </c>
      <c r="C210" t="str">
        <f>MKM!C17</f>
        <v>Teadus- ja arendustegevus ning ettevõtlus</v>
      </c>
      <c r="D210" t="str">
        <f>MKM!D17</f>
        <v>ERDF</v>
      </c>
      <c r="E210" t="str">
        <f>MKM!E17</f>
        <v>Nutikam Eesti</v>
      </c>
      <c r="F210" t="str">
        <f>MKM!F17</f>
        <v>2021-2027.1.3</v>
      </c>
      <c r="G210" t="str">
        <f>MKM!G17</f>
        <v>(EK nr 1.3) VKEde kestliku majanduskasvu ja konkurentsivõime tõhustamine</v>
      </c>
      <c r="H210" t="str">
        <f>MKM!H17</f>
        <v>Ettevõtluskeskkonna arendamine, rahvusvahelistumise toetamine ja investeeringute soodustamine</v>
      </c>
      <c r="I210" t="str">
        <f>MKM!I17</f>
        <v>2021-2027.1.3.4</v>
      </c>
      <c r="J210">
        <f>MKM!J17</f>
        <v>17540000</v>
      </c>
      <c r="K210">
        <f>MKM!K17</f>
        <v>17540000</v>
      </c>
      <c r="L210">
        <f>MKM!L17</f>
        <v>1</v>
      </c>
      <c r="M210">
        <f>MKM!M17</f>
        <v>2920410</v>
      </c>
      <c r="N210">
        <f>MKM!N17</f>
        <v>0.16650000000000001</v>
      </c>
      <c r="O210">
        <f>MKM!O17</f>
        <v>2341590</v>
      </c>
      <c r="P210">
        <f>MKM!P17</f>
        <v>0</v>
      </c>
      <c r="Q210">
        <f>MKM!Q17</f>
        <v>1</v>
      </c>
      <c r="R210">
        <f>MKM!R17</f>
        <v>2341590</v>
      </c>
      <c r="S210">
        <f>MKM!S17</f>
        <v>5411590</v>
      </c>
      <c r="T210">
        <f>MKM!T17</f>
        <v>0.47502850627137971</v>
      </c>
      <c r="U210">
        <f>MKM!U17</f>
        <v>0</v>
      </c>
      <c r="V210">
        <f>MKM!V17</f>
        <v>1</v>
      </c>
      <c r="W210">
        <f>MKM!W17</f>
        <v>0</v>
      </c>
      <c r="X210">
        <f>MKM!X17</f>
        <v>0.47502850627137971</v>
      </c>
      <c r="Y210">
        <f>MKM!Y17</f>
        <v>0</v>
      </c>
      <c r="Z210">
        <f>MKM!Z17</f>
        <v>1</v>
      </c>
      <c r="AA210">
        <f>MKM!AA17</f>
        <v>3070000</v>
      </c>
      <c r="AB210">
        <f>MKM!AB17</f>
        <v>0.65005701254275938</v>
      </c>
      <c r="AC210">
        <f>MKM!AC17</f>
        <v>0</v>
      </c>
      <c r="AD210">
        <f>MKM!AD17</f>
        <v>1</v>
      </c>
      <c r="AE210">
        <f>MKM!AE17</f>
        <v>3070000</v>
      </c>
      <c r="AF210">
        <f>MKM!AF17</f>
        <v>0.82508551881413916</v>
      </c>
      <c r="AG210">
        <f>MKM!AG17</f>
        <v>0</v>
      </c>
      <c r="AH210">
        <f>MKM!AH17</f>
        <v>1</v>
      </c>
      <c r="AI210">
        <f>MKM!AI17</f>
        <v>3068000</v>
      </c>
      <c r="AJ210">
        <f>MKM!AJ17</f>
        <v>1</v>
      </c>
      <c r="AK210">
        <f>MKM!AK17</f>
        <v>0</v>
      </c>
      <c r="AL210">
        <f>MKM!AL17</f>
        <v>1</v>
      </c>
      <c r="AM210">
        <f>MKM!AM17</f>
        <v>0</v>
      </c>
      <c r="AN210">
        <f>MKM!AN17</f>
        <v>1</v>
      </c>
      <c r="AO210">
        <f>MKM!AO17</f>
        <v>0</v>
      </c>
      <c r="AP210">
        <f>MKM!AP17</f>
        <v>1</v>
      </c>
      <c r="AQ210">
        <f>MKM!AQ17</f>
        <v>0</v>
      </c>
      <c r="AR210">
        <f>MKM!AR17</f>
        <v>0</v>
      </c>
      <c r="AS210" t="str">
        <f>MKM!AS17</f>
        <v>Tehnilistel põhjustel oli vajalik SFOSis laenud ja käendused jagada eraldi kaheks projektiks, sh jagada ka väljamakstud ettemaks kahe projekti vahel. 31.05.2025 menetluses olev maksesumma näitab, et korrigeerimine oli sel hetkel SFOSis pooleli.</v>
      </c>
      <c r="AT210">
        <f>MKM!AT17</f>
        <v>0</v>
      </c>
    </row>
    <row r="211" spans="1:46" x14ac:dyDescent="0.25">
      <c r="A211" t="str">
        <f>MKM!A18</f>
        <v>RTK</v>
      </c>
      <c r="B211" t="str">
        <f>MKM!B18</f>
        <v>MKM</v>
      </c>
      <c r="C211" t="str">
        <f>MKM!C18</f>
        <v>Heaolu</v>
      </c>
      <c r="D211" t="str">
        <f>MKM!D18</f>
        <v>ESF</v>
      </c>
      <c r="E211" t="str">
        <f>MKM!E18</f>
        <v>Sotsiaalsem Eesti</v>
      </c>
      <c r="F211" t="str">
        <f>MKM!F18</f>
        <v>2021-2027.4.2</v>
      </c>
      <c r="G211" t="str">
        <f>MKM!G18</f>
        <v>(EK nr 4.1) Parandada kõigi tööotsijate töölesaamise võimalusi</v>
      </c>
      <c r="H211" t="str">
        <f>MKM!H18</f>
        <v>Meeste ja naiste võrdse majandusliku sõltumatuse toetamine ning soolise tasakaalu suurendamine kõigil otsustus- ja juhtimistasanditel</v>
      </c>
      <c r="I211" t="str">
        <f>MKM!I18</f>
        <v>2021-2027.4.2.2</v>
      </c>
      <c r="J211">
        <f>MKM!J18</f>
        <v>2485950</v>
      </c>
      <c r="K211">
        <f>MKM!K18</f>
        <v>840950</v>
      </c>
      <c r="L211">
        <f>MKM!L18</f>
        <v>0.33828114000683845</v>
      </c>
      <c r="M211">
        <f>MKM!M18</f>
        <v>132445</v>
      </c>
      <c r="N211">
        <f>MKM!N18</f>
        <v>5.3277419095315671E-2</v>
      </c>
      <c r="O211">
        <f>MKM!O18</f>
        <v>0</v>
      </c>
      <c r="P211">
        <f>MKM!P18</f>
        <v>441000</v>
      </c>
      <c r="Q211">
        <f>MKM!Q18</f>
        <v>0.51567811098372851</v>
      </c>
      <c r="R211">
        <f>MKM!R18</f>
        <v>37505</v>
      </c>
      <c r="S211">
        <f>MKM!S18</f>
        <v>37505</v>
      </c>
      <c r="T211">
        <f>MKM!T18</f>
        <v>6.8364206842454589E-2</v>
      </c>
      <c r="U211">
        <f>MKM!U18</f>
        <v>588000</v>
      </c>
      <c r="V211">
        <f>MKM!V18</f>
        <v>0.7522074056195821</v>
      </c>
      <c r="W211">
        <f>MKM!W18</f>
        <v>105246</v>
      </c>
      <c r="X211">
        <f>MKM!X18</f>
        <v>0.11070053701804139</v>
      </c>
      <c r="Y211">
        <f>MKM!Y18</f>
        <v>616000</v>
      </c>
      <c r="Z211">
        <f>MKM!Z18</f>
        <v>1</v>
      </c>
      <c r="AA211">
        <f>MKM!AA18</f>
        <v>221412</v>
      </c>
      <c r="AB211">
        <f>MKM!AB18</f>
        <v>0.19976588426959513</v>
      </c>
      <c r="AC211">
        <f>MKM!AC18</f>
        <v>0</v>
      </c>
      <c r="AD211">
        <f>MKM!AD18</f>
        <v>1</v>
      </c>
      <c r="AE211">
        <f>MKM!AE18</f>
        <v>787638</v>
      </c>
      <c r="AF211">
        <f>MKM!AF18</f>
        <v>0.51660170156278284</v>
      </c>
      <c r="AG211">
        <f>MKM!AG18</f>
        <v>0</v>
      </c>
      <c r="AH211">
        <f>MKM!AH18</f>
        <v>1</v>
      </c>
      <c r="AI211">
        <f>MKM!AI18</f>
        <v>703134</v>
      </c>
      <c r="AJ211">
        <f>MKM!AJ18</f>
        <v>0.79944488022687499</v>
      </c>
      <c r="AK211">
        <f>MKM!AK18</f>
        <v>0</v>
      </c>
      <c r="AL211">
        <f>MKM!AL18</f>
        <v>1</v>
      </c>
      <c r="AM211">
        <f>MKM!AM18</f>
        <v>388718</v>
      </c>
      <c r="AN211">
        <f>MKM!AN18</f>
        <v>0.95581085701643231</v>
      </c>
      <c r="AO211">
        <f>MKM!AO18</f>
        <v>109852</v>
      </c>
      <c r="AP211">
        <f>MKM!AP18</f>
        <v>1</v>
      </c>
      <c r="AQ211">
        <f>MKM!AQ18</f>
        <v>0</v>
      </c>
      <c r="AR211">
        <f>MKM!AR18</f>
        <v>0</v>
      </c>
      <c r="AS211" t="str">
        <f>MKM!AS18</f>
        <v>2025. a kohustusena oleme planeerinud "Soolise segregatsiooni vähendamine hariduses ja tööturul" määrusele, ühe taotlusvooru rahastatud projektid. Määrus on ametlikul kooskõlastusringil. Maksete prognoosimisel arvestati toetuse saaja prognoose, TAT KK eelarvet, RES/RE prognoose ja taotlusvoorude ajakava.</v>
      </c>
      <c r="AT211">
        <f>MKM!AT18</f>
        <v>0</v>
      </c>
    </row>
    <row r="212" spans="1:46" x14ac:dyDescent="0.25">
      <c r="A212" t="str">
        <f>MKM!A19</f>
        <v>RTK</v>
      </c>
      <c r="B212" t="str">
        <f>MKM!B19</f>
        <v>MKM</v>
      </c>
      <c r="C212" t="str">
        <f>MKM!C19</f>
        <v>Heaolu</v>
      </c>
      <c r="D212" t="str">
        <f>MKM!D19</f>
        <v>ESF</v>
      </c>
      <c r="E212" t="str">
        <f>MKM!E19</f>
        <v>Sotsiaalsem Eesti</v>
      </c>
      <c r="F212" t="str">
        <f>MKM!F19</f>
        <v>2021-2027.4.2</v>
      </c>
      <c r="G212" t="str">
        <f>MKM!G19</f>
        <v>(EK nr 4.1) Parandada kõigi tööotsijate töölesaamise võimalusi</v>
      </c>
      <c r="H212" t="str">
        <f>MKM!H19</f>
        <v>Kõrge tööhõive taseme saavutamine ja hoidmine</v>
      </c>
      <c r="I212" t="str">
        <f>MKM!I19</f>
        <v>2021-2027.4.2.3</v>
      </c>
      <c r="J212">
        <f>MKM!J19</f>
        <v>44535655</v>
      </c>
      <c r="K212">
        <f>MKM!K19</f>
        <v>35663719</v>
      </c>
      <c r="L212">
        <f>MKM!L19</f>
        <v>0.80079026568712197</v>
      </c>
      <c r="M212">
        <f>MKM!M19</f>
        <v>7528719</v>
      </c>
      <c r="N212">
        <f>MKM!N19</f>
        <v>0.16904924829330567</v>
      </c>
      <c r="O212">
        <f>MKM!O19</f>
        <v>197977</v>
      </c>
      <c r="P212">
        <f>MKM!P19</f>
        <v>4898880</v>
      </c>
      <c r="Q212">
        <f>MKM!Q19</f>
        <v>0.9107893214998185</v>
      </c>
      <c r="R212">
        <f>MKM!R19</f>
        <v>4261658</v>
      </c>
      <c r="S212">
        <f>MKM!S19</f>
        <v>3792875</v>
      </c>
      <c r="T212">
        <f>MKM!T19</f>
        <v>0.25421415717361739</v>
      </c>
      <c r="U212">
        <f>MKM!U19</f>
        <v>3973056</v>
      </c>
      <c r="V212">
        <f>MKM!V19</f>
        <v>1</v>
      </c>
      <c r="W212">
        <f>MKM!W19</f>
        <v>2966219</v>
      </c>
      <c r="X212">
        <f>MKM!X19</f>
        <v>0.32081739900311335</v>
      </c>
      <c r="Y212">
        <f>MKM!Y19</f>
        <v>0</v>
      </c>
      <c r="Z212">
        <f>MKM!Z19</f>
        <v>1</v>
      </c>
      <c r="AA212">
        <f>MKM!AA19</f>
        <v>3888266</v>
      </c>
      <c r="AB212">
        <f>MKM!AB19</f>
        <v>0.4081242096922118</v>
      </c>
      <c r="AC212">
        <f>MKM!AC19</f>
        <v>0</v>
      </c>
      <c r="AD212">
        <f>MKM!AD19</f>
        <v>1</v>
      </c>
      <c r="AE212">
        <f>MKM!AE19</f>
        <v>10729151</v>
      </c>
      <c r="AF212">
        <f>MKM!AF19</f>
        <v>0.64903569959844531</v>
      </c>
      <c r="AG212">
        <f>MKM!AG19</f>
        <v>0</v>
      </c>
      <c r="AH212">
        <f>MKM!AH19</f>
        <v>1</v>
      </c>
      <c r="AI212">
        <f>MKM!AI19</f>
        <v>6883170</v>
      </c>
      <c r="AJ212">
        <f>MKM!AJ19</f>
        <v>0.80358984279000722</v>
      </c>
      <c r="AK212">
        <f>MKM!AK19</f>
        <v>0</v>
      </c>
      <c r="AL212">
        <f>MKM!AL19</f>
        <v>1</v>
      </c>
      <c r="AM212">
        <f>MKM!AM19</f>
        <v>6939595</v>
      </c>
      <c r="AN212">
        <f>MKM!AN19</f>
        <v>0.95941094837383667</v>
      </c>
      <c r="AO212">
        <f>MKM!AO19</f>
        <v>1807660</v>
      </c>
      <c r="AP212">
        <f>MKM!AP19</f>
        <v>1</v>
      </c>
      <c r="AQ212">
        <f>MKM!AQ19</f>
        <v>0</v>
      </c>
      <c r="AR212">
        <f>MKM!AR19</f>
        <v>0</v>
      </c>
      <c r="AS212" t="str">
        <f>MKM!AS19</f>
        <v>2025. aasta kohustused kajastavad Juuli kuus kinnitatud NEET KK TAT eelarve suurendamist, samuti Ida-Virumaa naiste KK TAT eelarvet (elluviija leidmiseks konkurss käib), toimub kaks avatud taotlusvooru "Töalase konkurentsivõime toetamine" määrusel, prognoosime, et kinnitatud saab "Piirkondlike oskuste arendamise" TAT KK (TAT on väljatöötamisel). Maksete prognoosimisel arvestati toetuse saaja prognoose, TAT KK eelarvet, RES/RE prognoose ja taotlusvoorude ajakava.</v>
      </c>
      <c r="AT212">
        <f>MKM!AT19</f>
        <v>0</v>
      </c>
    </row>
    <row r="213" spans="1:46" x14ac:dyDescent="0.25">
      <c r="A213" t="str">
        <f>MKM!A20</f>
        <v>RTK</v>
      </c>
      <c r="B213" t="str">
        <f>MKM!B20</f>
        <v>MKM</v>
      </c>
      <c r="C213" t="str">
        <f>MKM!C20</f>
        <v>Heaolu</v>
      </c>
      <c r="D213" t="str">
        <f>MKM!D20</f>
        <v>ESF</v>
      </c>
      <c r="E213" t="str">
        <f>MKM!E20</f>
        <v>Sotsiaalsem Eesti</v>
      </c>
      <c r="F213" t="str">
        <f>MKM!F20</f>
        <v>2021-2027.4.3</v>
      </c>
      <c r="G213" t="str">
        <f>MKM!G20</f>
        <v>(EK nr 4.4) Edendada kohanemist muutustega, tervist ja töökeskkonda</v>
      </c>
      <c r="H213" t="str">
        <f>MKM!H20</f>
        <v>Kõrge tööhõive taseme saavutamine ja hoidmine</v>
      </c>
      <c r="I213" t="str">
        <f>MKM!I20</f>
        <v>2021-2027.4.3.1</v>
      </c>
      <c r="J213">
        <f>MKM!J20</f>
        <v>19763197</v>
      </c>
      <c r="K213">
        <f>MKM!K20</f>
        <v>18860835</v>
      </c>
      <c r="L213">
        <f>MKM!L20</f>
        <v>0.9543412940730186</v>
      </c>
      <c r="M213">
        <f>MKM!M20</f>
        <v>5134198</v>
      </c>
      <c r="N213">
        <f>MKM!N20</f>
        <v>0.25978580287389735</v>
      </c>
      <c r="O213">
        <f>MKM!O20</f>
        <v>187171</v>
      </c>
      <c r="P213">
        <f>MKM!P20</f>
        <v>902362</v>
      </c>
      <c r="Q213">
        <f>MKM!Q20</f>
        <v>1</v>
      </c>
      <c r="R213">
        <f>MKM!R20</f>
        <v>1899092</v>
      </c>
      <c r="S213">
        <f>MKM!S20</f>
        <v>1758076</v>
      </c>
      <c r="T213">
        <f>MKM!T20</f>
        <v>0.34874286786697517</v>
      </c>
      <c r="U213">
        <f>MKM!U20</f>
        <v>0</v>
      </c>
      <c r="V213">
        <f>MKM!V20</f>
        <v>1</v>
      </c>
      <c r="W213">
        <f>MKM!W20</f>
        <v>1292228</v>
      </c>
      <c r="X213">
        <f>MKM!X20</f>
        <v>0.41412844288300116</v>
      </c>
      <c r="Y213">
        <f>MKM!Y20</f>
        <v>0</v>
      </c>
      <c r="Z213">
        <f>MKM!Z20</f>
        <v>1</v>
      </c>
      <c r="AA213">
        <f>MKM!AA20</f>
        <v>1944343</v>
      </c>
      <c r="AB213">
        <f>MKM!AB20</f>
        <v>0.51251045061181144</v>
      </c>
      <c r="AC213">
        <f>MKM!AC20</f>
        <v>0</v>
      </c>
      <c r="AD213">
        <f>MKM!AD20</f>
        <v>1</v>
      </c>
      <c r="AE213">
        <f>MKM!AE20</f>
        <v>3266523</v>
      </c>
      <c r="AF213">
        <f>MKM!AF20</f>
        <v>0.67779357762815395</v>
      </c>
      <c r="AG213">
        <f>MKM!AG20</f>
        <v>0</v>
      </c>
      <c r="AH213">
        <f>MKM!AH20</f>
        <v>1</v>
      </c>
      <c r="AI213">
        <f>MKM!AI20</f>
        <v>3620652</v>
      </c>
      <c r="AJ213">
        <f>MKM!AJ20</f>
        <v>0.86099531366306781</v>
      </c>
      <c r="AK213">
        <f>MKM!AK20</f>
        <v>0</v>
      </c>
      <c r="AL213">
        <f>MKM!AL20</f>
        <v>1</v>
      </c>
      <c r="AM213">
        <f>MKM!AM20</f>
        <v>2539514</v>
      </c>
      <c r="AN213">
        <f>MKM!AN20</f>
        <v>0.98949243890044714</v>
      </c>
      <c r="AO213">
        <f>MKM!AO20</f>
        <v>207663</v>
      </c>
      <c r="AP213">
        <f>MKM!AP20</f>
        <v>1</v>
      </c>
      <c r="AQ213">
        <f>MKM!AQ20</f>
        <v>0</v>
      </c>
      <c r="AR213">
        <f>MKM!AR20</f>
        <v>0</v>
      </c>
      <c r="AS213" t="str">
        <f>MKM!AS20</f>
        <v>2025. a kohustustes on näidatud juuli kuus kinnitatud Tööinspektsiooni TAT eelarve suurendamine, samuti ReArm vahendite võrra Tööhõiveprogrammi ESF+ vahendite vähendamine juba kinnitatud eelarve käskkirjas. Maksete prognoosimisel arvestati toetuse saaja prognoose, TAT KK eelarvet, RES/RE prognoose.</v>
      </c>
      <c r="AT213">
        <f>MKM!AT20</f>
        <v>0</v>
      </c>
    </row>
    <row r="214" spans="1:46" x14ac:dyDescent="0.25">
      <c r="A214" t="str">
        <f>MKM!A21</f>
        <v>EIS</v>
      </c>
      <c r="B214" t="str">
        <f>MKM!B21</f>
        <v>MKM</v>
      </c>
      <c r="C214" t="str">
        <f>MKM!C21</f>
        <v>Teadus- ja arendustegevus ning ettevõtlus</v>
      </c>
      <c r="D214" t="str">
        <f>MKM!D21</f>
        <v>JTF</v>
      </c>
      <c r="E214" t="str">
        <f>MKM!E21</f>
        <v>Õiglane üleminek</v>
      </c>
      <c r="F214" t="str">
        <f>MKM!F21</f>
        <v>2021-2027.6.1</v>
      </c>
      <c r="G214" t="str">
        <f>MKM!G21</f>
        <v>(EK nr 8.1) Õiglane üleminek</v>
      </c>
      <c r="H214" t="str">
        <f>MKM!H21</f>
        <v>Ida-Viru ettevõtluse investeeringute toetus</v>
      </c>
      <c r="I214" t="str">
        <f>MKM!I21</f>
        <v>2021-2027.6.1.1</v>
      </c>
      <c r="J214">
        <f>MKM!J21</f>
        <v>163321224</v>
      </c>
      <c r="K214">
        <f>MKM!K21</f>
        <v>177793562</v>
      </c>
      <c r="L214">
        <f>MKM!L21</f>
        <v>1.0886127206590124</v>
      </c>
      <c r="M214">
        <f>MKM!M21</f>
        <v>13036261</v>
      </c>
      <c r="N214">
        <f>MKM!N21</f>
        <v>7.9819760596455E-2</v>
      </c>
      <c r="O214">
        <f>MKM!O21</f>
        <v>231768</v>
      </c>
      <c r="P214">
        <f>MKM!P21</f>
        <v>-10147452</v>
      </c>
      <c r="Q214">
        <f>MKM!Q21</f>
        <v>1.0264808571358734</v>
      </c>
      <c r="R214">
        <f>MKM!R21</f>
        <v>0</v>
      </c>
      <c r="S214">
        <f>MKM!S21</f>
        <v>14300000</v>
      </c>
      <c r="T214">
        <f>MKM!T21</f>
        <v>0.16737727241133094</v>
      </c>
      <c r="U214">
        <f>MKM!U21</f>
        <v>0</v>
      </c>
      <c r="V214">
        <f>MKM!V21</f>
        <v>1.0264808571358734</v>
      </c>
      <c r="W214">
        <f>MKM!W21</f>
        <v>20000000</v>
      </c>
      <c r="X214">
        <f>MKM!X21</f>
        <v>0.28983533089367491</v>
      </c>
      <c r="Y214">
        <f>MKM!Y21</f>
        <v>0</v>
      </c>
      <c r="Z214">
        <f>MKM!Z21</f>
        <v>1.0264808571358734</v>
      </c>
      <c r="AA214">
        <f>MKM!AA21</f>
        <v>20000000</v>
      </c>
      <c r="AB214">
        <f>MKM!AB21</f>
        <v>0.41229338937601889</v>
      </c>
      <c r="AC214">
        <f>MKM!AC21</f>
        <v>0</v>
      </c>
      <c r="AD214">
        <f>MKM!AD21</f>
        <v>1.0264808571358734</v>
      </c>
      <c r="AE214">
        <f>MKM!AE21</f>
        <v>50000000</v>
      </c>
      <c r="AF214">
        <f>MKM!AF21</f>
        <v>0.71843853558187887</v>
      </c>
      <c r="AG214">
        <f>MKM!AG21</f>
        <v>0</v>
      </c>
      <c r="AH214">
        <f>MKM!AH21</f>
        <v>1.0264808571358734</v>
      </c>
      <c r="AI214">
        <f>MKM!AI21</f>
        <v>30000000</v>
      </c>
      <c r="AJ214">
        <f>MKM!AJ21</f>
        <v>0.90212562330539481</v>
      </c>
      <c r="AK214">
        <f>MKM!AK21</f>
        <v>0</v>
      </c>
      <c r="AL214">
        <f>MKM!AL21</f>
        <v>1.0264808571358734</v>
      </c>
      <c r="AM214">
        <f>MKM!AM21</f>
        <v>20309499</v>
      </c>
      <c r="AN214">
        <f>MKM!AN21</f>
        <v>1.0264787141198501</v>
      </c>
      <c r="AO214">
        <f>MKM!AO21</f>
        <v>0</v>
      </c>
      <c r="AP214">
        <f>MKM!AP21</f>
        <v>1.0264787141198501</v>
      </c>
      <c r="AQ214">
        <f>MKM!AQ21</f>
        <v>-4324886</v>
      </c>
      <c r="AR214">
        <f>MKM!AR21</f>
        <v>-4324536</v>
      </c>
      <c r="AS214" t="str">
        <f>MKM!AS21</f>
        <v>veerus P vähendatud kohustusi, et läheks vastavusse tegelikuga</v>
      </c>
      <c r="AT214">
        <f>MKM!AT21</f>
        <v>0</v>
      </c>
    </row>
    <row r="215" spans="1:46" x14ac:dyDescent="0.25">
      <c r="A215" t="str">
        <f>MKM!A22</f>
        <v>EIS</v>
      </c>
      <c r="B215" t="str">
        <f>MKM!B22</f>
        <v>MKM</v>
      </c>
      <c r="C215" t="str">
        <f>MKM!C22</f>
        <v>Teadus- ja arendustegevus ning ettevõtlus</v>
      </c>
      <c r="D215" t="str">
        <f>MKM!D22</f>
        <v>JTF</v>
      </c>
      <c r="E215" t="str">
        <f>MKM!E22</f>
        <v>Õiglane üleminek</v>
      </c>
      <c r="F215" t="str">
        <f>MKM!F22</f>
        <v>2021-2027.6.1</v>
      </c>
      <c r="G215" t="str">
        <f>MKM!G22</f>
        <v>(EK nr 8.1) Õiglane üleminek</v>
      </c>
      <c r="H215" t="str">
        <f>MKM!H22</f>
        <v>Ida-Viru ettevõtjate ja Ida-Virusse investeerivate ettevõtjate teadmusmahukate tegevuste toetus</v>
      </c>
      <c r="I215" t="str">
        <f>MKM!I22</f>
        <v>2021-2027.6.1.2</v>
      </c>
      <c r="J215">
        <f>MKM!J22</f>
        <v>10661395</v>
      </c>
      <c r="K215">
        <f>MKM!K22</f>
        <v>5953041</v>
      </c>
      <c r="L215">
        <f>MKM!L22</f>
        <v>0.55837355242911457</v>
      </c>
      <c r="M215">
        <f>MKM!M22</f>
        <v>279552</v>
      </c>
      <c r="N215">
        <f>MKM!N22</f>
        <v>2.6220958889526184E-2</v>
      </c>
      <c r="O215">
        <f>MKM!O22</f>
        <v>83852</v>
      </c>
      <c r="P215">
        <f>MKM!P22</f>
        <v>-371521</v>
      </c>
      <c r="Q215">
        <f>MKM!Q22</f>
        <v>0.52352623648218644</v>
      </c>
      <c r="R215">
        <f>MKM!R22</f>
        <v>0</v>
      </c>
      <c r="S215">
        <f>MKM!S22</f>
        <v>2254473</v>
      </c>
      <c r="T215">
        <f>MKM!T22</f>
        <v>0.23768231080454294</v>
      </c>
      <c r="U215">
        <f>MKM!U22</f>
        <v>0</v>
      </c>
      <c r="V215">
        <f>MKM!V22</f>
        <v>0.52352623648218644</v>
      </c>
      <c r="W215">
        <f>MKM!W22</f>
        <v>927780</v>
      </c>
      <c r="X215">
        <f>MKM!X22</f>
        <v>0.32470469389793738</v>
      </c>
      <c r="Y215">
        <f>MKM!Y22</f>
        <v>0</v>
      </c>
      <c r="Z215">
        <f>MKM!Z22</f>
        <v>0.52352623648218644</v>
      </c>
      <c r="AA215">
        <f>MKM!AA22</f>
        <v>927780</v>
      </c>
      <c r="AB215">
        <f>MKM!AB22</f>
        <v>0.41172707699133182</v>
      </c>
      <c r="AC215">
        <f>MKM!AC22</f>
        <v>0</v>
      </c>
      <c r="AD215">
        <f>MKM!AD22</f>
        <v>0.52352623648218644</v>
      </c>
      <c r="AE215">
        <f>MKM!AE22</f>
        <v>1191935</v>
      </c>
      <c r="AF215">
        <f>MKM!AF22</f>
        <v>0.52352623648218644</v>
      </c>
      <c r="AG215">
        <f>MKM!AG22</f>
        <v>0</v>
      </c>
      <c r="AH215">
        <f>MKM!AH22</f>
        <v>0.52352623648218644</v>
      </c>
      <c r="AI215">
        <f>MKM!AI22</f>
        <v>0</v>
      </c>
      <c r="AJ215">
        <f>MKM!AJ22</f>
        <v>0.52352623648218644</v>
      </c>
      <c r="AK215">
        <f>MKM!AK22</f>
        <v>0</v>
      </c>
      <c r="AL215">
        <f>MKM!AL22</f>
        <v>0.52352623648218644</v>
      </c>
      <c r="AM215">
        <f>MKM!AM22</f>
        <v>0</v>
      </c>
      <c r="AN215">
        <f>MKM!AN22</f>
        <v>0.52352623648218644</v>
      </c>
      <c r="AO215">
        <f>MKM!AO22</f>
        <v>0</v>
      </c>
      <c r="AP215">
        <f>MKM!AP22</f>
        <v>0.52352623648218644</v>
      </c>
      <c r="AQ215">
        <f>MKM!AQ22</f>
        <v>5079875</v>
      </c>
      <c r="AR215">
        <f>MKM!AR22</f>
        <v>5079875</v>
      </c>
      <c r="AS215" t="str">
        <f>MKM!AS22</f>
        <v>Siit vahepeal kaetud osaliselt ettevõtete investeeringute meetme kohustusi ja uusi otsuseid enam peale ei tehta - kõik jäägid ÕÜF VKE investeeringutoetuse meetmesse. Muudatus kajastub meetme 6.1.5 prognoosis.</v>
      </c>
      <c r="AT215">
        <f>MKM!AT22</f>
        <v>0</v>
      </c>
    </row>
    <row r="216" spans="1:46" x14ac:dyDescent="0.25">
      <c r="A216" t="str">
        <f>MKM!A23</f>
        <v>EIS</v>
      </c>
      <c r="B216" t="str">
        <f>MKM!B23</f>
        <v>MKM</v>
      </c>
      <c r="C216" t="str">
        <f>MKM!C23</f>
        <v>Teadus- ja arendustegevus ning ettevõtlus</v>
      </c>
      <c r="D216" t="str">
        <f>MKM!D23</f>
        <v>JTF</v>
      </c>
      <c r="E216" t="str">
        <f>MKM!E23</f>
        <v>Õiglane üleminek</v>
      </c>
      <c r="F216" t="str">
        <f>MKM!F23</f>
        <v>2021-2027.6.1</v>
      </c>
      <c r="G216" t="str">
        <f>MKM!G23</f>
        <v>(EK nr 8.1) Õiglane üleminek</v>
      </c>
      <c r="H216" t="str">
        <f>MKM!H23</f>
        <v>Ettevõtluse mitmekesistamise tugiteenused</v>
      </c>
      <c r="I216" t="str">
        <f>MKM!I23</f>
        <v>2021-2027.6.1.4</v>
      </c>
      <c r="J216">
        <f>MKM!J23</f>
        <v>29000000</v>
      </c>
      <c r="K216">
        <f>MKM!K23</f>
        <v>29000000</v>
      </c>
      <c r="L216">
        <f>MKM!L23</f>
        <v>1</v>
      </c>
      <c r="M216">
        <f>MKM!M23</f>
        <v>3189485</v>
      </c>
      <c r="N216">
        <f>MKM!N23</f>
        <v>0.10998224137931034</v>
      </c>
      <c r="O216">
        <f>MKM!O23</f>
        <v>76109</v>
      </c>
      <c r="P216">
        <f>MKM!P23</f>
        <v>0</v>
      </c>
      <c r="Q216">
        <f>MKM!Q23</f>
        <v>1</v>
      </c>
      <c r="R216">
        <f>MKM!R23</f>
        <v>0</v>
      </c>
      <c r="S216">
        <f>MKM!S23</f>
        <v>4200000</v>
      </c>
      <c r="T216">
        <f>MKM!T23</f>
        <v>0.25480982758620691</v>
      </c>
      <c r="U216">
        <f>MKM!U23</f>
        <v>0</v>
      </c>
      <c r="V216">
        <f>MKM!V23</f>
        <v>1</v>
      </c>
      <c r="W216">
        <f>MKM!W23</f>
        <v>8700000</v>
      </c>
      <c r="X216">
        <f>MKM!X23</f>
        <v>0.55480982758620689</v>
      </c>
      <c r="Y216">
        <f>MKM!Y23</f>
        <v>0</v>
      </c>
      <c r="Z216">
        <f>MKM!Z23</f>
        <v>1</v>
      </c>
      <c r="AA216">
        <f>MKM!AA23</f>
        <v>10475000</v>
      </c>
      <c r="AB216">
        <f>MKM!AB23</f>
        <v>0.916016724137931</v>
      </c>
      <c r="AC216">
        <f>MKM!AC23</f>
        <v>0</v>
      </c>
      <c r="AD216">
        <f>MKM!AD23</f>
        <v>1</v>
      </c>
      <c r="AE216">
        <f>MKM!AE23</f>
        <v>830000</v>
      </c>
      <c r="AF216">
        <f>MKM!AF23</f>
        <v>0.9446374137931034</v>
      </c>
      <c r="AG216">
        <f>MKM!AG23</f>
        <v>0</v>
      </c>
      <c r="AH216">
        <f>MKM!AH23</f>
        <v>1</v>
      </c>
      <c r="AI216">
        <f>MKM!AI23</f>
        <v>830000</v>
      </c>
      <c r="AJ216">
        <f>MKM!AJ23</f>
        <v>0.9732581034482759</v>
      </c>
      <c r="AK216">
        <f>MKM!AK23</f>
        <v>0</v>
      </c>
      <c r="AL216">
        <f>MKM!AL23</f>
        <v>1</v>
      </c>
      <c r="AM216">
        <f>MKM!AM23</f>
        <v>775515</v>
      </c>
      <c r="AN216">
        <f>MKM!AN23</f>
        <v>1</v>
      </c>
      <c r="AO216">
        <f>MKM!AO23</f>
        <v>0</v>
      </c>
      <c r="AP216">
        <f>MKM!AP23</f>
        <v>1</v>
      </c>
      <c r="AQ216">
        <f>MKM!AQ23</f>
        <v>0</v>
      </c>
      <c r="AR216">
        <f>MKM!AR23</f>
        <v>0</v>
      </c>
      <c r="AS216">
        <f>MKM!AS23</f>
        <v>0</v>
      </c>
      <c r="AT216">
        <f>MKM!AT23</f>
        <v>0</v>
      </c>
    </row>
    <row r="217" spans="1:46" x14ac:dyDescent="0.25">
      <c r="A217" t="str">
        <f>MKM!A24</f>
        <v>EIS</v>
      </c>
      <c r="B217" t="str">
        <f>MKM!B24</f>
        <v>MKM</v>
      </c>
      <c r="C217" t="str">
        <f>MKM!C24</f>
        <v>Teadus- ja arendustegevus ning ettevõtlus</v>
      </c>
      <c r="D217" t="str">
        <f>MKM!D24</f>
        <v>JTF</v>
      </c>
      <c r="E217" t="str">
        <f>MKM!E24</f>
        <v>Õiglane üleminek</v>
      </c>
      <c r="F217" t="str">
        <f>MKM!F24</f>
        <v>2021-2027.6.1</v>
      </c>
      <c r="G217" t="str">
        <f>MKM!G24</f>
        <v>(EK nr 8.1) Õiglane üleminek</v>
      </c>
      <c r="H217" t="str">
        <f>MKM!H24</f>
        <v>VKEde investeeringutoetus</v>
      </c>
      <c r="I217" t="str">
        <f>MKM!I24</f>
        <v>2021-2027.6.1.5</v>
      </c>
      <c r="J217">
        <f>MKM!J24</f>
        <v>14917381</v>
      </c>
      <c r="K217">
        <f>MKM!K24</f>
        <v>14862181</v>
      </c>
      <c r="L217">
        <f>MKM!L24</f>
        <v>0.99629961854564153</v>
      </c>
      <c r="M217">
        <f>MKM!M24</f>
        <v>4308461</v>
      </c>
      <c r="N217">
        <f>MKM!N24</f>
        <v>0.28882154313816882</v>
      </c>
      <c r="O217">
        <f>MKM!O24</f>
        <v>256887</v>
      </c>
      <c r="P217">
        <f>MKM!P24</f>
        <v>-54833</v>
      </c>
      <c r="Q217">
        <f>MKM!Q24</f>
        <v>0.9926238392650828</v>
      </c>
      <c r="R217">
        <f>MKM!R24</f>
        <v>0</v>
      </c>
      <c r="S217">
        <f>MKM!S24</f>
        <v>2200000</v>
      </c>
      <c r="T217">
        <f>MKM!T24</f>
        <v>0.43630051414521087</v>
      </c>
      <c r="U217">
        <f>MKM!U24</f>
        <v>6587735</v>
      </c>
      <c r="V217">
        <f>MKM!V24</f>
        <v>1.4342385570228446</v>
      </c>
      <c r="W217">
        <f>MKM!W24</f>
        <v>3500000</v>
      </c>
      <c r="X217">
        <f>MKM!X24</f>
        <v>0.67092614983823229</v>
      </c>
      <c r="Y217">
        <f>MKM!Y24</f>
        <v>0</v>
      </c>
      <c r="Z217">
        <f>MKM!Z24</f>
        <v>1.4342385570228446</v>
      </c>
      <c r="AA217">
        <f>MKM!AA24</f>
        <v>4798887</v>
      </c>
      <c r="AB217">
        <f>MKM!AB24</f>
        <v>0.9926238392650828</v>
      </c>
      <c r="AC217">
        <f>MKM!AC24</f>
        <v>0</v>
      </c>
      <c r="AD217">
        <f>MKM!AD24</f>
        <v>1.4342385570228446</v>
      </c>
      <c r="AE217">
        <f>MKM!AE24</f>
        <v>4047797</v>
      </c>
      <c r="AF217">
        <f>MKM!AF24</f>
        <v>1.26397153763117</v>
      </c>
      <c r="AG217">
        <f>MKM!AG24</f>
        <v>0</v>
      </c>
      <c r="AH217">
        <f>MKM!AH24</f>
        <v>1.4342385570228446</v>
      </c>
      <c r="AI217">
        <f>MKM!AI24</f>
        <v>2539938</v>
      </c>
      <c r="AJ217">
        <f>MKM!AJ24</f>
        <v>1.4342385570228446</v>
      </c>
      <c r="AK217">
        <f>MKM!AK24</f>
        <v>0</v>
      </c>
      <c r="AL217">
        <f>MKM!AL24</f>
        <v>1.4342385570228446</v>
      </c>
      <c r="AM217">
        <f>MKM!AM24</f>
        <v>0</v>
      </c>
      <c r="AN217">
        <f>MKM!AN24</f>
        <v>1.4342385570228446</v>
      </c>
      <c r="AO217">
        <f>MKM!AO24</f>
        <v>0</v>
      </c>
      <c r="AP217">
        <f>MKM!AP24</f>
        <v>1.4342385570228446</v>
      </c>
      <c r="AQ217">
        <f>MKM!AQ24</f>
        <v>-6477702</v>
      </c>
      <c r="AR217">
        <f>MKM!AR24</f>
        <v>-6477702</v>
      </c>
      <c r="AS217" t="str">
        <f>MKM!AS24</f>
        <v>ÕÜFi jäägid plaanis suunata siia, avame oktoobirs uuesti jääkide kasutuselevõtmiseks. Määrus MA kooskõlastusringil. Siin kajastub 6.1.6 ümber suunatud raha 1 507 860 eurot. Siin kajastub meetme 6.1.2 ümbersuunamine.</v>
      </c>
      <c r="AT217">
        <f>MKM!AT24</f>
        <v>0</v>
      </c>
    </row>
    <row r="218" spans="1:46" x14ac:dyDescent="0.25">
      <c r="A218" t="str">
        <f>MKM!A25</f>
        <v>RTK</v>
      </c>
      <c r="B218" t="str">
        <f>MKM!B25</f>
        <v>MKM</v>
      </c>
      <c r="C218" t="str">
        <f>MKM!C25</f>
        <v>Heaolu</v>
      </c>
      <c r="D218" t="str">
        <f>MKM!D25</f>
        <v>JTF</v>
      </c>
      <c r="E218" t="str">
        <f>MKM!E25</f>
        <v>Õiglane üleminek</v>
      </c>
      <c r="F218" t="str">
        <f>MKM!F25</f>
        <v>2021-2027.6.1</v>
      </c>
      <c r="G218" t="str">
        <f>MKM!G25</f>
        <v>(EK nr 8.1) Õiglane üleminek</v>
      </c>
      <c r="H218" t="str">
        <f>MKM!H25</f>
        <v>Tööleasumise toetamine ning täiend- ja ümberõppe toetamine</v>
      </c>
      <c r="I218" t="str">
        <f>MKM!I25</f>
        <v>2021-2027.6.1.6</v>
      </c>
      <c r="J218">
        <f>MKM!J25</f>
        <v>5000000</v>
      </c>
      <c r="K218">
        <f>MKM!K25</f>
        <v>5000000</v>
      </c>
      <c r="L218">
        <f>MKM!L25</f>
        <v>1</v>
      </c>
      <c r="M218">
        <f>MKM!M25</f>
        <v>129747</v>
      </c>
      <c r="N218">
        <f>MKM!N25</f>
        <v>2.5949400000000001E-2</v>
      </c>
      <c r="O218">
        <f>MKM!O25</f>
        <v>0</v>
      </c>
      <c r="P218">
        <f>MKM!P25</f>
        <v>-1507860</v>
      </c>
      <c r="Q218">
        <f>MKM!Q25</f>
        <v>0.69842800000000005</v>
      </c>
      <c r="R218">
        <f>MKM!R25</f>
        <v>133578</v>
      </c>
      <c r="S218">
        <f>MKM!S25</f>
        <v>152474</v>
      </c>
      <c r="T218">
        <f>MKM!T25</f>
        <v>5.64442E-2</v>
      </c>
      <c r="U218">
        <f>MKM!U25</f>
        <v>0</v>
      </c>
      <c r="V218">
        <f>MKM!V25</f>
        <v>0.69842800000000005</v>
      </c>
      <c r="W218">
        <f>MKM!W25</f>
        <v>239007</v>
      </c>
      <c r="X218">
        <f>MKM!X25</f>
        <v>0.10424559999999999</v>
      </c>
      <c r="Y218">
        <f>MKM!Y25</f>
        <v>0</v>
      </c>
      <c r="Z218">
        <f>MKM!Z25</f>
        <v>0.69842800000000005</v>
      </c>
      <c r="AA218">
        <f>MKM!AA25</f>
        <v>358510</v>
      </c>
      <c r="AB218">
        <f>MKM!AB25</f>
        <v>0.17594760000000001</v>
      </c>
      <c r="AC218">
        <f>MKM!AC25</f>
        <v>0</v>
      </c>
      <c r="AD218">
        <f>MKM!AD25</f>
        <v>0.69842800000000005</v>
      </c>
      <c r="AE218">
        <f>MKM!AE25</f>
        <v>897473</v>
      </c>
      <c r="AF218">
        <f>MKM!AF25</f>
        <v>0.35544219999999999</v>
      </c>
      <c r="AG218">
        <f>MKM!AG25</f>
        <v>0</v>
      </c>
      <c r="AH218">
        <f>MKM!AH25</f>
        <v>0.69842800000000005</v>
      </c>
      <c r="AI218">
        <f>MKM!AI25</f>
        <v>1047080</v>
      </c>
      <c r="AJ218">
        <f>MKM!AJ25</f>
        <v>0.56485819999999998</v>
      </c>
      <c r="AK218">
        <f>MKM!AK25</f>
        <v>0</v>
      </c>
      <c r="AL218">
        <f>MKM!AL25</f>
        <v>0.69842800000000005</v>
      </c>
      <c r="AM218">
        <f>MKM!AM25</f>
        <v>621100</v>
      </c>
      <c r="AN218">
        <f>MKM!AN25</f>
        <v>0.68907819999999997</v>
      </c>
      <c r="AO218">
        <f>MKM!AO25</f>
        <v>46749</v>
      </c>
      <c r="AP218">
        <f>MKM!AP25</f>
        <v>0.69842800000000005</v>
      </c>
      <c r="AQ218">
        <f>MKM!AQ25</f>
        <v>1507860</v>
      </c>
      <c r="AR218">
        <f>MKM!AR25</f>
        <v>1507860</v>
      </c>
      <c r="AS218" t="str">
        <f>MKM!AS25</f>
        <v>Kohustuste vähendamise vahendid antakse meetmele 2021-2027.21.6.1.5. TAT muudatus läheb septembris ametlikule kooskõlastusringile. Maksete prognoosimisel arvestati toetuse saaja prognoose, TAT KK eelarvet, RES/RE prognoose.</v>
      </c>
      <c r="AT218">
        <f>MKM!AT25</f>
        <v>0</v>
      </c>
    </row>
    <row r="219" spans="1:46" x14ac:dyDescent="0.25">
      <c r="A219" t="str">
        <f>MKM!A26</f>
        <v>EIS</v>
      </c>
      <c r="B219" t="str">
        <f>MKM!B26</f>
        <v>MKM</v>
      </c>
      <c r="C219">
        <f>MKM!C26</f>
        <v>0</v>
      </c>
      <c r="D219" t="str">
        <f>MKM!D26</f>
        <v>ERDF</v>
      </c>
      <c r="E219" t="str">
        <f>MKM!E26</f>
        <v>Nutikam Eesti</v>
      </c>
      <c r="F219" t="str">
        <f>MKM!F26</f>
        <v>2021-2027.1.7</v>
      </c>
      <c r="G219" t="str">
        <f>MKM!G26</f>
        <v>(EK nr 1.7)</v>
      </c>
      <c r="H219" t="str">
        <f>MKM!H26</f>
        <v>Kaitseettevõtja tootearendusprogramm</v>
      </c>
      <c r="I219">
        <f>MKM!I26</f>
        <v>0</v>
      </c>
      <c r="J219">
        <f>MKM!J26</f>
        <v>23800000</v>
      </c>
      <c r="K219">
        <f>MKM!K26</f>
        <v>0</v>
      </c>
      <c r="L219">
        <f>MKM!L26</f>
        <v>0</v>
      </c>
      <c r="M219">
        <f>MKM!M26</f>
        <v>0</v>
      </c>
      <c r="N219">
        <f>MKM!N26</f>
        <v>0</v>
      </c>
      <c r="O219">
        <f>MKM!O26</f>
        <v>0</v>
      </c>
      <c r="P219">
        <f>MKM!P26</f>
        <v>0</v>
      </c>
      <c r="Q219">
        <f>MKM!Q26</f>
        <v>0</v>
      </c>
      <c r="R219">
        <f>MKM!R26</f>
        <v>0</v>
      </c>
      <c r="S219">
        <f>MKM!S26</f>
        <v>0</v>
      </c>
      <c r="T219">
        <f>MKM!T26</f>
        <v>0</v>
      </c>
      <c r="U219">
        <f>MKM!U26</f>
        <v>1200000</v>
      </c>
      <c r="V219">
        <f>MKM!V26</f>
        <v>5.0420168067226892E-2</v>
      </c>
      <c r="W219">
        <f>MKM!W26</f>
        <v>200000</v>
      </c>
      <c r="X219">
        <f>MKM!X26</f>
        <v>8.4033613445378148E-3</v>
      </c>
      <c r="Y219">
        <f>MKM!Y26</f>
        <v>1800000</v>
      </c>
      <c r="Z219">
        <f>MKM!Z26</f>
        <v>0.12605042016806722</v>
      </c>
      <c r="AA219">
        <f>MKM!AA26</f>
        <v>650000</v>
      </c>
      <c r="AB219">
        <f>MKM!AB26</f>
        <v>3.5714285714285712E-2</v>
      </c>
      <c r="AC219">
        <f>MKM!AC26</f>
        <v>9000000</v>
      </c>
      <c r="AD219">
        <f>MKM!AD26</f>
        <v>0.50420168067226889</v>
      </c>
      <c r="AE219">
        <f>MKM!AE26</f>
        <v>4800000</v>
      </c>
      <c r="AF219">
        <f>MKM!AF26</f>
        <v>0.23739495798319327</v>
      </c>
      <c r="AG219">
        <f>MKM!AG26</f>
        <v>9400000</v>
      </c>
      <c r="AH219">
        <f>MKM!AH26</f>
        <v>0.89915966386554624</v>
      </c>
      <c r="AI219">
        <f>MKM!AI26</f>
        <v>7200000</v>
      </c>
      <c r="AJ219">
        <f>MKM!AJ26</f>
        <v>0.53991596638655459</v>
      </c>
      <c r="AK219">
        <f>MKM!AK26</f>
        <v>2400000</v>
      </c>
      <c r="AL219">
        <f>MKM!AL26</f>
        <v>1</v>
      </c>
      <c r="AM219">
        <f>MKM!AM26</f>
        <v>9000000</v>
      </c>
      <c r="AN219">
        <f>MKM!AN26</f>
        <v>0.91806722689075626</v>
      </c>
      <c r="AO219">
        <f>MKM!AO26</f>
        <v>1950000</v>
      </c>
      <c r="AP219">
        <f>MKM!AP26</f>
        <v>1</v>
      </c>
      <c r="AQ219">
        <f>MKM!AQ26</f>
        <v>0</v>
      </c>
      <c r="AR219">
        <f>MKM!AR26</f>
        <v>0</v>
      </c>
      <c r="AS219">
        <f>MKM!AS26</f>
        <v>0</v>
      </c>
      <c r="AT219">
        <f>MKM!AT26</f>
        <v>0</v>
      </c>
    </row>
    <row r="220" spans="1:46" x14ac:dyDescent="0.25">
      <c r="A220">
        <f>MKM!A27</f>
        <v>0</v>
      </c>
      <c r="B220">
        <f>MKM!B27</f>
        <v>0</v>
      </c>
      <c r="C220">
        <f>MKM!C27</f>
        <v>0</v>
      </c>
      <c r="D220">
        <f>MKM!D27</f>
        <v>0</v>
      </c>
      <c r="E220">
        <f>MKM!E27</f>
        <v>0</v>
      </c>
      <c r="F220">
        <f>MKM!F27</f>
        <v>0</v>
      </c>
      <c r="G220">
        <f>MKM!G27</f>
        <v>0</v>
      </c>
      <c r="H220">
        <f>MKM!H27</f>
        <v>0</v>
      </c>
      <c r="I220" t="str">
        <f>MKM!I27</f>
        <v>Kokku</v>
      </c>
      <c r="J220">
        <f>MKM!J27</f>
        <v>565905741</v>
      </c>
      <c r="K220">
        <f>MKM!K27</f>
        <v>470626047</v>
      </c>
      <c r="L220">
        <f>MKM!L27</f>
        <v>0.83163327901280293</v>
      </c>
      <c r="M220">
        <f>MKM!M27</f>
        <v>75647537</v>
      </c>
      <c r="N220">
        <f>MKM!N27</f>
        <v>0.13367515386277024</v>
      </c>
      <c r="O220">
        <f>MKM!O27</f>
        <v>4619626</v>
      </c>
      <c r="P220">
        <f>MKM!P27</f>
        <v>0</v>
      </c>
      <c r="Q220">
        <f>MKM!Q27</f>
        <v>0</v>
      </c>
      <c r="R220">
        <f>MKM!R27</f>
        <v>0</v>
      </c>
      <c r="S220">
        <f>MKM!S27</f>
        <v>0</v>
      </c>
      <c r="T220">
        <f>MKM!T27</f>
        <v>0</v>
      </c>
      <c r="U220">
        <f>MKM!U27</f>
        <v>0</v>
      </c>
      <c r="V220">
        <f>MKM!V27</f>
        <v>0</v>
      </c>
      <c r="W220">
        <f>MKM!W27</f>
        <v>0</v>
      </c>
      <c r="X220">
        <f>MKM!X27</f>
        <v>0</v>
      </c>
      <c r="Y220">
        <f>MKM!Y27</f>
        <v>0</v>
      </c>
      <c r="Z220">
        <f>MKM!Z27</f>
        <v>0</v>
      </c>
      <c r="AA220">
        <f>MKM!AA27</f>
        <v>0</v>
      </c>
      <c r="AB220">
        <f>MKM!AB27</f>
        <v>0</v>
      </c>
      <c r="AC220">
        <f>MKM!AC27</f>
        <v>0</v>
      </c>
      <c r="AD220">
        <f>MKM!AD27</f>
        <v>0</v>
      </c>
      <c r="AE220">
        <f>MKM!AE27</f>
        <v>0</v>
      </c>
      <c r="AF220">
        <f>MKM!AF27</f>
        <v>0</v>
      </c>
      <c r="AG220">
        <f>MKM!AG27</f>
        <v>0</v>
      </c>
      <c r="AH220">
        <f>MKM!AH27</f>
        <v>0</v>
      </c>
      <c r="AI220">
        <f>MKM!AI27</f>
        <v>0</v>
      </c>
      <c r="AJ220">
        <f>MKM!AJ27</f>
        <v>0</v>
      </c>
      <c r="AK220">
        <f>MKM!AK27</f>
        <v>0</v>
      </c>
      <c r="AL220">
        <f>MKM!AL27</f>
        <v>0</v>
      </c>
      <c r="AM220">
        <f>MKM!AM27</f>
        <v>0</v>
      </c>
      <c r="AN220">
        <f>MKM!AN27</f>
        <v>0</v>
      </c>
      <c r="AO220">
        <f>MKM!AO27</f>
        <v>0</v>
      </c>
      <c r="AP220">
        <f>MKM!AP27</f>
        <v>0</v>
      </c>
      <c r="AQ220">
        <f>MKM!AQ27</f>
        <v>0</v>
      </c>
      <c r="AR220">
        <f>MKM!AR27</f>
        <v>0</v>
      </c>
      <c r="AS220">
        <f>MKM!AS27</f>
        <v>0</v>
      </c>
      <c r="AT220">
        <f>MKM!AT27</f>
        <v>0</v>
      </c>
    </row>
    <row r="221" spans="1:46" x14ac:dyDescent="0.25">
      <c r="A221">
        <f>MKM!A28</f>
        <v>0</v>
      </c>
      <c r="B221">
        <f>MKM!B28</f>
        <v>0</v>
      </c>
      <c r="C221">
        <f>MKM!C28</f>
        <v>0</v>
      </c>
      <c r="D221">
        <f>MKM!D28</f>
        <v>0</v>
      </c>
      <c r="E221">
        <f>MKM!E28</f>
        <v>0</v>
      </c>
      <c r="F221">
        <f>MKM!F28</f>
        <v>0</v>
      </c>
      <c r="G221">
        <f>MKM!G28</f>
        <v>0</v>
      </c>
      <c r="H221">
        <f>MKM!H28</f>
        <v>0</v>
      </c>
      <c r="I221">
        <f>MKM!I28</f>
        <v>0</v>
      </c>
      <c r="J221">
        <f>MKM!J28</f>
        <v>0</v>
      </c>
      <c r="K221">
        <f>MKM!K28</f>
        <v>0</v>
      </c>
      <c r="L221">
        <f>MKM!L28</f>
        <v>0</v>
      </c>
      <c r="M221">
        <f>MKM!M28</f>
        <v>0</v>
      </c>
      <c r="N221">
        <f>MKM!N28</f>
        <v>0</v>
      </c>
      <c r="O221">
        <f>MKM!O28</f>
        <v>0</v>
      </c>
      <c r="P221">
        <f>MKM!P28</f>
        <v>0</v>
      </c>
      <c r="Q221">
        <f>MKM!Q28</f>
        <v>0</v>
      </c>
      <c r="R221">
        <f>MKM!R28</f>
        <v>0</v>
      </c>
      <c r="S221">
        <f>MKM!S28</f>
        <v>0</v>
      </c>
      <c r="T221">
        <f>MKM!T28</f>
        <v>0</v>
      </c>
      <c r="U221">
        <f>MKM!U28</f>
        <v>0</v>
      </c>
      <c r="V221">
        <f>MKM!V28</f>
        <v>0</v>
      </c>
      <c r="W221">
        <f>MKM!W28</f>
        <v>0</v>
      </c>
      <c r="X221">
        <f>MKM!X28</f>
        <v>0</v>
      </c>
      <c r="Y221">
        <f>MKM!Y28</f>
        <v>0</v>
      </c>
      <c r="Z221">
        <f>MKM!Z28</f>
        <v>0</v>
      </c>
      <c r="AA221">
        <f>MKM!AA28</f>
        <v>0</v>
      </c>
      <c r="AB221">
        <f>MKM!AB28</f>
        <v>0</v>
      </c>
      <c r="AC221">
        <f>MKM!AC28</f>
        <v>0</v>
      </c>
      <c r="AD221">
        <f>MKM!AD28</f>
        <v>0</v>
      </c>
      <c r="AE221">
        <f>MKM!AE28</f>
        <v>0</v>
      </c>
      <c r="AF221">
        <f>MKM!AF28</f>
        <v>0</v>
      </c>
      <c r="AG221">
        <f>MKM!AG28</f>
        <v>0</v>
      </c>
      <c r="AH221">
        <f>MKM!AH28</f>
        <v>0</v>
      </c>
      <c r="AI221">
        <f>MKM!AI28</f>
        <v>0</v>
      </c>
      <c r="AJ221">
        <f>MKM!AJ28</f>
        <v>0</v>
      </c>
      <c r="AK221">
        <f>MKM!AK28</f>
        <v>0</v>
      </c>
      <c r="AL221">
        <f>MKM!AL28</f>
        <v>0</v>
      </c>
      <c r="AM221">
        <f>MKM!AM28</f>
        <v>0</v>
      </c>
      <c r="AN221">
        <f>MKM!AN28</f>
        <v>0</v>
      </c>
      <c r="AO221">
        <f>MKM!AO28</f>
        <v>0</v>
      </c>
      <c r="AP221">
        <f>MKM!AP28</f>
        <v>0</v>
      </c>
      <c r="AQ221">
        <f>MKM!AQ28</f>
        <v>0</v>
      </c>
      <c r="AR221">
        <f>MKM!AR28</f>
        <v>0</v>
      </c>
      <c r="AS221">
        <f>MKM!AS28</f>
        <v>0</v>
      </c>
      <c r="AT221">
        <f>MKM!AT28</f>
        <v>0</v>
      </c>
    </row>
    <row r="222" spans="1:46" x14ac:dyDescent="0.25">
      <c r="A222" t="str">
        <f>MKM!A29</f>
        <v>* Kavandatud eelarve muudatused on markeeritud kollasega, sh on arvestatud 28.05.2025 kinnitatud rakenduskava muudatusega nr 3 kaasnenud ja 5.06.2025 valitsuskabinetis heaks kiidetud kaitsevaldkonda vahendite ümbersuunamise ettepanekutega.</v>
      </c>
      <c r="B222">
        <f>MKM!B29</f>
        <v>0</v>
      </c>
      <c r="C222">
        <f>MKM!C29</f>
        <v>0</v>
      </c>
      <c r="D222">
        <f>MKM!D29</f>
        <v>0</v>
      </c>
      <c r="E222">
        <f>MKM!E29</f>
        <v>0</v>
      </c>
      <c r="F222">
        <f>MKM!F29</f>
        <v>0</v>
      </c>
      <c r="G222">
        <f>MKM!G29</f>
        <v>0</v>
      </c>
      <c r="H222">
        <f>MKM!H29</f>
        <v>0</v>
      </c>
      <c r="I222">
        <f>MKM!I29</f>
        <v>0</v>
      </c>
      <c r="J222">
        <f>MKM!J29</f>
        <v>0</v>
      </c>
      <c r="K222">
        <f>MKM!K29</f>
        <v>0</v>
      </c>
      <c r="L222">
        <f>MKM!L29</f>
        <v>0</v>
      </c>
      <c r="M222">
        <f>MKM!M29</f>
        <v>0</v>
      </c>
      <c r="N222">
        <f>MKM!N29</f>
        <v>0</v>
      </c>
      <c r="O222">
        <f>MKM!O29</f>
        <v>0</v>
      </c>
      <c r="P222">
        <f>MKM!P29</f>
        <v>0</v>
      </c>
      <c r="Q222">
        <f>MKM!Q29</f>
        <v>0</v>
      </c>
      <c r="R222">
        <f>MKM!R29</f>
        <v>0</v>
      </c>
      <c r="S222">
        <f>MKM!S29</f>
        <v>0</v>
      </c>
      <c r="T222">
        <f>MKM!T29</f>
        <v>0</v>
      </c>
      <c r="U222">
        <f>MKM!U29</f>
        <v>0</v>
      </c>
      <c r="V222">
        <f>MKM!V29</f>
        <v>0</v>
      </c>
      <c r="W222">
        <f>MKM!W29</f>
        <v>0</v>
      </c>
      <c r="X222">
        <f>MKM!X29</f>
        <v>0</v>
      </c>
      <c r="Y222">
        <f>MKM!Y29</f>
        <v>0</v>
      </c>
      <c r="Z222">
        <f>MKM!Z29</f>
        <v>0</v>
      </c>
      <c r="AA222">
        <f>MKM!AA29</f>
        <v>0</v>
      </c>
      <c r="AB222">
        <f>MKM!AB29</f>
        <v>0</v>
      </c>
      <c r="AC222">
        <f>MKM!AC29</f>
        <v>0</v>
      </c>
      <c r="AD222">
        <f>MKM!AD29</f>
        <v>0</v>
      </c>
      <c r="AE222">
        <f>MKM!AE29</f>
        <v>0</v>
      </c>
      <c r="AF222">
        <f>MKM!AF29</f>
        <v>0</v>
      </c>
      <c r="AG222">
        <f>MKM!AG29</f>
        <v>0</v>
      </c>
      <c r="AH222">
        <f>MKM!AH29</f>
        <v>0</v>
      </c>
      <c r="AI222">
        <f>MKM!AI29</f>
        <v>0</v>
      </c>
      <c r="AJ222">
        <f>MKM!AJ29</f>
        <v>0</v>
      </c>
      <c r="AK222">
        <f>MKM!AK29</f>
        <v>0</v>
      </c>
      <c r="AL222">
        <f>MKM!AL29</f>
        <v>0</v>
      </c>
      <c r="AM222">
        <f>MKM!AM29</f>
        <v>0</v>
      </c>
      <c r="AN222">
        <f>MKM!AN29</f>
        <v>0</v>
      </c>
      <c r="AO222">
        <f>MKM!AO29</f>
        <v>0</v>
      </c>
      <c r="AP222">
        <f>MKM!AP29</f>
        <v>0</v>
      </c>
      <c r="AQ222">
        <f>MKM!AQ29</f>
        <v>0</v>
      </c>
      <c r="AR222">
        <f>MKM!AR29</f>
        <v>0</v>
      </c>
      <c r="AS222">
        <f>MKM!AS29</f>
        <v>0</v>
      </c>
      <c r="AT222">
        <f>MKM!AT29</f>
        <v>0</v>
      </c>
    </row>
    <row r="223" spans="1:46" x14ac:dyDescent="0.25">
      <c r="A223">
        <f>MKM!A30</f>
        <v>0</v>
      </c>
      <c r="B223">
        <f>MKM!B30</f>
        <v>0</v>
      </c>
      <c r="C223">
        <f>MKM!C30</f>
        <v>0</v>
      </c>
      <c r="D223">
        <f>MKM!D30</f>
        <v>0</v>
      </c>
      <c r="E223">
        <f>MKM!E30</f>
        <v>0</v>
      </c>
      <c r="F223">
        <f>MKM!F30</f>
        <v>0</v>
      </c>
      <c r="G223">
        <f>MKM!G30</f>
        <v>0</v>
      </c>
      <c r="H223">
        <f>MKM!H30</f>
        <v>0</v>
      </c>
      <c r="I223">
        <f>MKM!I30</f>
        <v>0</v>
      </c>
      <c r="J223">
        <f>MKM!J30</f>
        <v>0</v>
      </c>
      <c r="K223">
        <f>MKM!K30</f>
        <v>0</v>
      </c>
      <c r="L223">
        <f>MKM!L30</f>
        <v>0</v>
      </c>
      <c r="M223">
        <f>MKM!M30</f>
        <v>0</v>
      </c>
      <c r="N223">
        <f>MKM!N30</f>
        <v>0</v>
      </c>
      <c r="O223">
        <f>MKM!O30</f>
        <v>0</v>
      </c>
      <c r="P223">
        <f>MKM!P30</f>
        <v>0</v>
      </c>
      <c r="Q223">
        <f>MKM!Q30</f>
        <v>0</v>
      </c>
      <c r="R223">
        <f>MKM!R30</f>
        <v>0</v>
      </c>
      <c r="S223">
        <f>MKM!S30</f>
        <v>0</v>
      </c>
      <c r="T223">
        <f>MKM!T30</f>
        <v>0</v>
      </c>
      <c r="U223">
        <f>MKM!U30</f>
        <v>0</v>
      </c>
      <c r="V223">
        <f>MKM!V30</f>
        <v>0</v>
      </c>
      <c r="W223">
        <f>MKM!W30</f>
        <v>0</v>
      </c>
      <c r="X223">
        <f>MKM!X30</f>
        <v>0</v>
      </c>
      <c r="Y223">
        <f>MKM!Y30</f>
        <v>0</v>
      </c>
      <c r="Z223">
        <f>MKM!Z30</f>
        <v>0</v>
      </c>
      <c r="AA223">
        <f>MKM!AA30</f>
        <v>0</v>
      </c>
      <c r="AB223">
        <f>MKM!AB30</f>
        <v>0</v>
      </c>
      <c r="AC223">
        <f>MKM!AC30</f>
        <v>0</v>
      </c>
      <c r="AD223">
        <f>MKM!AD30</f>
        <v>0</v>
      </c>
      <c r="AE223">
        <f>MKM!AE30</f>
        <v>0</v>
      </c>
      <c r="AF223">
        <f>MKM!AF30</f>
        <v>0</v>
      </c>
      <c r="AG223">
        <f>MKM!AG30</f>
        <v>0</v>
      </c>
      <c r="AH223">
        <f>MKM!AH30</f>
        <v>0</v>
      </c>
      <c r="AI223">
        <f>MKM!AI30</f>
        <v>0</v>
      </c>
      <c r="AJ223">
        <f>MKM!AJ30</f>
        <v>0</v>
      </c>
      <c r="AK223">
        <f>MKM!AK30</f>
        <v>0</v>
      </c>
      <c r="AL223">
        <f>MKM!AL30</f>
        <v>0</v>
      </c>
      <c r="AM223">
        <f>MKM!AM30</f>
        <v>0</v>
      </c>
      <c r="AN223">
        <f>MKM!AN30</f>
        <v>0</v>
      </c>
      <c r="AO223">
        <f>MKM!AO30</f>
        <v>0</v>
      </c>
      <c r="AP223">
        <f>MKM!AP30</f>
        <v>0</v>
      </c>
      <c r="AQ223">
        <f>MKM!AQ30</f>
        <v>0</v>
      </c>
      <c r="AR223">
        <f>MKM!AR30</f>
        <v>0</v>
      </c>
      <c r="AS223">
        <f>MKM!AS30</f>
        <v>0</v>
      </c>
      <c r="AT223">
        <f>MKM!AT30</f>
        <v>0</v>
      </c>
    </row>
    <row r="224" spans="1:46" x14ac:dyDescent="0.25">
      <c r="A224" t="str">
        <f>MKM!A31</f>
        <v>1. Andmed seisuga 31.05.2025.</v>
      </c>
      <c r="B224">
        <f>MKM!B31</f>
        <v>0</v>
      </c>
      <c r="C224">
        <f>MKM!C31</f>
        <v>0</v>
      </c>
      <c r="D224">
        <f>MKM!D31</f>
        <v>0</v>
      </c>
      <c r="E224">
        <f>MKM!E31</f>
        <v>0</v>
      </c>
      <c r="F224">
        <f>MKM!F31</f>
        <v>0</v>
      </c>
      <c r="G224">
        <f>MKM!G31</f>
        <v>0</v>
      </c>
      <c r="H224">
        <f>MKM!H31</f>
        <v>0</v>
      </c>
      <c r="I224">
        <f>MKM!I31</f>
        <v>0</v>
      </c>
      <c r="J224">
        <f>MKM!J31</f>
        <v>0</v>
      </c>
      <c r="K224">
        <f>MKM!K31</f>
        <v>0</v>
      </c>
      <c r="L224">
        <f>MKM!L31</f>
        <v>0</v>
      </c>
      <c r="M224">
        <f>MKM!M31</f>
        <v>0</v>
      </c>
      <c r="N224">
        <f>MKM!N31</f>
        <v>0</v>
      </c>
      <c r="O224">
        <f>MKM!O31</f>
        <v>0</v>
      </c>
      <c r="P224">
        <f>MKM!P31</f>
        <v>0</v>
      </c>
      <c r="Q224">
        <f>MKM!Q31</f>
        <v>0</v>
      </c>
      <c r="R224">
        <f>MKM!R31</f>
        <v>0</v>
      </c>
      <c r="S224">
        <f>MKM!S31</f>
        <v>0</v>
      </c>
      <c r="T224">
        <f>MKM!T31</f>
        <v>0</v>
      </c>
      <c r="U224">
        <f>MKM!U31</f>
        <v>0</v>
      </c>
      <c r="V224">
        <f>MKM!V31</f>
        <v>0</v>
      </c>
      <c r="W224">
        <f>MKM!W31</f>
        <v>0</v>
      </c>
      <c r="X224">
        <f>MKM!X31</f>
        <v>0</v>
      </c>
      <c r="Y224">
        <f>MKM!Y31</f>
        <v>0</v>
      </c>
      <c r="Z224">
        <f>MKM!Z31</f>
        <v>0</v>
      </c>
      <c r="AA224">
        <f>MKM!AA31</f>
        <v>0</v>
      </c>
      <c r="AB224">
        <f>MKM!AB31</f>
        <v>0</v>
      </c>
      <c r="AC224">
        <f>MKM!AC31</f>
        <v>0</v>
      </c>
      <c r="AD224">
        <f>MKM!AD31</f>
        <v>0</v>
      </c>
      <c r="AE224">
        <f>MKM!AE31</f>
        <v>0</v>
      </c>
      <c r="AF224">
        <f>MKM!AF31</f>
        <v>0</v>
      </c>
      <c r="AG224">
        <f>MKM!AG31</f>
        <v>0</v>
      </c>
      <c r="AH224">
        <f>MKM!AH31</f>
        <v>0</v>
      </c>
      <c r="AI224">
        <f>MKM!AI31</f>
        <v>0</v>
      </c>
      <c r="AJ224">
        <f>MKM!AJ31</f>
        <v>0</v>
      </c>
      <c r="AK224">
        <f>MKM!AK31</f>
        <v>0</v>
      </c>
      <c r="AL224">
        <f>MKM!AL31</f>
        <v>0</v>
      </c>
      <c r="AM224">
        <f>MKM!AM31</f>
        <v>0</v>
      </c>
      <c r="AN224">
        <f>MKM!AN31</f>
        <v>0</v>
      </c>
      <c r="AO224">
        <f>MKM!AO31</f>
        <v>0</v>
      </c>
      <c r="AP224">
        <f>MKM!AP31</f>
        <v>0</v>
      </c>
      <c r="AQ224">
        <f>MKM!AQ31</f>
        <v>0</v>
      </c>
      <c r="AR224">
        <f>MKM!AR31</f>
        <v>0</v>
      </c>
      <c r="AS224">
        <f>MKM!AS31</f>
        <v>0</v>
      </c>
      <c r="AT224">
        <f>MKM!AT31</f>
        <v>0</v>
      </c>
    </row>
    <row r="225" spans="1:46" x14ac:dyDescent="0.25">
      <c r="A225" t="str">
        <f>MKM!A32</f>
        <v>2. Aruanne on koostatud SAP BO aruannete SF 47 Väljamaksete prognoosid ja SFSA 2021-2027 eelarve täitmine alusel.</v>
      </c>
      <c r="B225">
        <f>MKM!B32</f>
        <v>0</v>
      </c>
      <c r="C225">
        <f>MKM!C32</f>
        <v>0</v>
      </c>
      <c r="D225">
        <f>MKM!D32</f>
        <v>0</v>
      </c>
      <c r="E225">
        <f>MKM!E32</f>
        <v>0</v>
      </c>
      <c r="F225">
        <f>MKM!F32</f>
        <v>0</v>
      </c>
      <c r="G225">
        <f>MKM!G32</f>
        <v>0</v>
      </c>
      <c r="H225">
        <f>MKM!H32</f>
        <v>0</v>
      </c>
      <c r="I225">
        <f>MKM!I32</f>
        <v>0</v>
      </c>
      <c r="J225">
        <f>MKM!J32</f>
        <v>0</v>
      </c>
      <c r="K225">
        <f>MKM!K32</f>
        <v>0</v>
      </c>
      <c r="L225">
        <f>MKM!L32</f>
        <v>0</v>
      </c>
      <c r="M225">
        <f>MKM!M32</f>
        <v>0</v>
      </c>
      <c r="N225">
        <f>MKM!N32</f>
        <v>0</v>
      </c>
      <c r="O225">
        <f>MKM!O32</f>
        <v>0</v>
      </c>
      <c r="P225">
        <f>MKM!P32</f>
        <v>0</v>
      </c>
      <c r="Q225">
        <f>MKM!Q32</f>
        <v>0</v>
      </c>
      <c r="R225">
        <f>MKM!R32</f>
        <v>0</v>
      </c>
      <c r="S225">
        <f>MKM!S32</f>
        <v>0</v>
      </c>
      <c r="T225">
        <f>MKM!T32</f>
        <v>0</v>
      </c>
      <c r="U225">
        <f>MKM!U32</f>
        <v>0</v>
      </c>
      <c r="V225">
        <f>MKM!V32</f>
        <v>0</v>
      </c>
      <c r="W225">
        <f>MKM!W32</f>
        <v>0</v>
      </c>
      <c r="X225">
        <f>MKM!X32</f>
        <v>0</v>
      </c>
      <c r="Y225">
        <f>MKM!Y32</f>
        <v>0</v>
      </c>
      <c r="Z225">
        <f>MKM!Z32</f>
        <v>0</v>
      </c>
      <c r="AA225">
        <f>MKM!AA32</f>
        <v>0</v>
      </c>
      <c r="AB225">
        <f>MKM!AB32</f>
        <v>0</v>
      </c>
      <c r="AC225">
        <f>MKM!AC32</f>
        <v>0</v>
      </c>
      <c r="AD225">
        <f>MKM!AD32</f>
        <v>0</v>
      </c>
      <c r="AE225">
        <f>MKM!AE32</f>
        <v>0</v>
      </c>
      <c r="AF225">
        <f>MKM!AF32</f>
        <v>0</v>
      </c>
      <c r="AG225">
        <f>MKM!AG32</f>
        <v>0</v>
      </c>
      <c r="AH225">
        <f>MKM!AH32</f>
        <v>0</v>
      </c>
      <c r="AI225">
        <f>MKM!AI32</f>
        <v>0</v>
      </c>
      <c r="AJ225">
        <f>MKM!AJ32</f>
        <v>0</v>
      </c>
      <c r="AK225">
        <f>MKM!AK32</f>
        <v>0</v>
      </c>
      <c r="AL225">
        <f>MKM!AL32</f>
        <v>0</v>
      </c>
      <c r="AM225">
        <f>MKM!AM32</f>
        <v>0</v>
      </c>
      <c r="AN225">
        <f>MKM!AN32</f>
        <v>0</v>
      </c>
      <c r="AO225">
        <f>MKM!AO32</f>
        <v>0</v>
      </c>
      <c r="AP225">
        <f>MKM!AP32</f>
        <v>0</v>
      </c>
      <c r="AQ225">
        <f>MKM!AQ32</f>
        <v>0</v>
      </c>
      <c r="AR225">
        <f>MKM!AR32</f>
        <v>0</v>
      </c>
      <c r="AS225">
        <f>MKM!AS32</f>
        <v>0</v>
      </c>
      <c r="AT225">
        <f>MKM!AT32</f>
        <v>0</v>
      </c>
    </row>
    <row r="226" spans="1:46" x14ac:dyDescent="0.25">
      <c r="A226" t="str">
        <f>MKM!A33</f>
        <v>3. Kajastatakse EL toetuse summasid.</v>
      </c>
      <c r="B226">
        <f>MKM!B33</f>
        <v>0</v>
      </c>
      <c r="C226">
        <f>MKM!C33</f>
        <v>0</v>
      </c>
      <c r="D226">
        <f>MKM!D33</f>
        <v>0</v>
      </c>
      <c r="E226">
        <f>MKM!E33</f>
        <v>0</v>
      </c>
      <c r="F226">
        <f>MKM!F33</f>
        <v>0</v>
      </c>
      <c r="G226">
        <f>MKM!G33</f>
        <v>0</v>
      </c>
      <c r="H226">
        <f>MKM!H33</f>
        <v>0</v>
      </c>
      <c r="I226">
        <f>MKM!I33</f>
        <v>0</v>
      </c>
      <c r="J226">
        <f>MKM!J33</f>
        <v>0</v>
      </c>
      <c r="K226">
        <f>MKM!K33</f>
        <v>0</v>
      </c>
      <c r="L226">
        <f>MKM!L33</f>
        <v>0</v>
      </c>
      <c r="M226">
        <f>MKM!M33</f>
        <v>0</v>
      </c>
      <c r="N226">
        <f>MKM!N33</f>
        <v>0</v>
      </c>
      <c r="O226">
        <f>MKM!O33</f>
        <v>0</v>
      </c>
      <c r="P226">
        <f>MKM!P33</f>
        <v>0</v>
      </c>
      <c r="Q226">
        <f>MKM!Q33</f>
        <v>0</v>
      </c>
      <c r="R226">
        <f>MKM!R33</f>
        <v>0</v>
      </c>
      <c r="S226">
        <f>MKM!S33</f>
        <v>0</v>
      </c>
      <c r="T226">
        <f>MKM!T33</f>
        <v>0</v>
      </c>
      <c r="U226">
        <f>MKM!U33</f>
        <v>0</v>
      </c>
      <c r="V226">
        <f>MKM!V33</f>
        <v>0</v>
      </c>
      <c r="W226">
        <f>MKM!W33</f>
        <v>0</v>
      </c>
      <c r="X226">
        <f>MKM!X33</f>
        <v>0</v>
      </c>
      <c r="Y226">
        <f>MKM!Y33</f>
        <v>0</v>
      </c>
      <c r="Z226">
        <f>MKM!Z33</f>
        <v>0</v>
      </c>
      <c r="AA226">
        <f>MKM!AA33</f>
        <v>0</v>
      </c>
      <c r="AB226">
        <f>MKM!AB33</f>
        <v>0</v>
      </c>
      <c r="AC226">
        <f>MKM!AC33</f>
        <v>0</v>
      </c>
      <c r="AD226">
        <f>MKM!AD33</f>
        <v>0</v>
      </c>
      <c r="AE226">
        <f>MKM!AE33</f>
        <v>0</v>
      </c>
      <c r="AF226">
        <f>MKM!AF33</f>
        <v>0</v>
      </c>
      <c r="AG226">
        <f>MKM!AG33</f>
        <v>0</v>
      </c>
      <c r="AH226">
        <f>MKM!AH33</f>
        <v>0</v>
      </c>
      <c r="AI226">
        <f>MKM!AI33</f>
        <v>0</v>
      </c>
      <c r="AJ226">
        <f>MKM!AJ33</f>
        <v>0</v>
      </c>
      <c r="AK226">
        <f>MKM!AK33</f>
        <v>0</v>
      </c>
      <c r="AL226">
        <f>MKM!AL33</f>
        <v>0</v>
      </c>
      <c r="AM226">
        <f>MKM!AM33</f>
        <v>0</v>
      </c>
      <c r="AN226">
        <f>MKM!AN33</f>
        <v>0</v>
      </c>
      <c r="AO226">
        <f>MKM!AO33</f>
        <v>0</v>
      </c>
      <c r="AP226">
        <f>MKM!AP33</f>
        <v>0</v>
      </c>
      <c r="AQ226">
        <f>MKM!AQ33</f>
        <v>0</v>
      </c>
      <c r="AR226">
        <f>MKM!AR33</f>
        <v>0</v>
      </c>
      <c r="AS226">
        <f>MKM!AS33</f>
        <v>0</v>
      </c>
      <c r="AT226">
        <f>MKM!AT33</f>
        <v>0</v>
      </c>
    </row>
    <row r="227" spans="1:46" x14ac:dyDescent="0.25">
      <c r="A227" t="str">
        <f>MKM!A34</f>
        <v>4. Arvestatud on kõiki sisestatud prognoose sõltumata nende seisundist.</v>
      </c>
      <c r="B227">
        <f>MKM!B34</f>
        <v>0</v>
      </c>
      <c r="C227">
        <f>MKM!C34</f>
        <v>0</v>
      </c>
      <c r="D227">
        <f>MKM!D34</f>
        <v>0</v>
      </c>
      <c r="E227">
        <f>MKM!E34</f>
        <v>0</v>
      </c>
      <c r="F227">
        <f>MKM!F34</f>
        <v>0</v>
      </c>
      <c r="G227">
        <f>MKM!G34</f>
        <v>0</v>
      </c>
      <c r="H227">
        <f>MKM!H34</f>
        <v>0</v>
      </c>
      <c r="I227">
        <f>MKM!I34</f>
        <v>0</v>
      </c>
      <c r="J227">
        <f>MKM!J34</f>
        <v>0</v>
      </c>
      <c r="K227">
        <f>MKM!K34</f>
        <v>0</v>
      </c>
      <c r="L227">
        <f>MKM!L34</f>
        <v>0</v>
      </c>
      <c r="M227">
        <f>MKM!M34</f>
        <v>0</v>
      </c>
      <c r="N227">
        <f>MKM!N34</f>
        <v>0</v>
      </c>
      <c r="O227">
        <f>MKM!O34</f>
        <v>0</v>
      </c>
      <c r="P227">
        <f>MKM!P34</f>
        <v>0</v>
      </c>
      <c r="Q227">
        <f>MKM!Q34</f>
        <v>0</v>
      </c>
      <c r="R227">
        <f>MKM!R34</f>
        <v>0</v>
      </c>
      <c r="S227">
        <f>MKM!S34</f>
        <v>0</v>
      </c>
      <c r="T227">
        <f>MKM!T34</f>
        <v>0</v>
      </c>
      <c r="U227">
        <f>MKM!U34</f>
        <v>0</v>
      </c>
      <c r="V227">
        <f>MKM!V34</f>
        <v>0</v>
      </c>
      <c r="W227">
        <f>MKM!W34</f>
        <v>0</v>
      </c>
      <c r="X227">
        <f>MKM!X34</f>
        <v>0</v>
      </c>
      <c r="Y227">
        <f>MKM!Y34</f>
        <v>0</v>
      </c>
      <c r="Z227">
        <f>MKM!Z34</f>
        <v>0</v>
      </c>
      <c r="AA227">
        <f>MKM!AA34</f>
        <v>0</v>
      </c>
      <c r="AB227">
        <f>MKM!AB34</f>
        <v>0</v>
      </c>
      <c r="AC227">
        <f>MKM!AC34</f>
        <v>0</v>
      </c>
      <c r="AD227">
        <f>MKM!AD34</f>
        <v>0</v>
      </c>
      <c r="AE227">
        <f>MKM!AE34</f>
        <v>0</v>
      </c>
      <c r="AF227">
        <f>MKM!AF34</f>
        <v>0</v>
      </c>
      <c r="AG227">
        <f>MKM!AG34</f>
        <v>0</v>
      </c>
      <c r="AH227">
        <f>MKM!AH34</f>
        <v>0</v>
      </c>
      <c r="AI227">
        <f>MKM!AI34</f>
        <v>0</v>
      </c>
      <c r="AJ227">
        <f>MKM!AJ34</f>
        <v>0</v>
      </c>
      <c r="AK227">
        <f>MKM!AK34</f>
        <v>0</v>
      </c>
      <c r="AL227">
        <f>MKM!AL34</f>
        <v>0</v>
      </c>
      <c r="AM227">
        <f>MKM!AM34</f>
        <v>0</v>
      </c>
      <c r="AN227">
        <f>MKM!AN34</f>
        <v>0</v>
      </c>
      <c r="AO227">
        <f>MKM!AO34</f>
        <v>0</v>
      </c>
      <c r="AP227">
        <f>MKM!AP34</f>
        <v>0</v>
      </c>
      <c r="AQ227">
        <f>MKM!AQ34</f>
        <v>0</v>
      </c>
      <c r="AR227">
        <f>MKM!AR34</f>
        <v>0</v>
      </c>
      <c r="AS227">
        <f>MKM!AS34</f>
        <v>0</v>
      </c>
      <c r="AT227">
        <f>MKM!AT34</f>
        <v>0</v>
      </c>
    </row>
    <row r="228" spans="1:46" x14ac:dyDescent="0.25">
      <c r="A228" t="str">
        <f>MKM!A35</f>
        <v xml:space="preserve">5. SFOS prognoositud väljamakse aeg tabelis=SFOS prognoosimoodulisse sisestatud maksetaotluse kuu +1 kuu. </v>
      </c>
      <c r="B228">
        <f>MKM!B35</f>
        <v>0</v>
      </c>
      <c r="C228">
        <f>MKM!C35</f>
        <v>0</v>
      </c>
      <c r="D228">
        <f>MKM!D35</f>
        <v>0</v>
      </c>
      <c r="E228">
        <f>MKM!E35</f>
        <v>0</v>
      </c>
      <c r="F228">
        <f>MKM!F35</f>
        <v>0</v>
      </c>
      <c r="G228">
        <f>MKM!G35</f>
        <v>0</v>
      </c>
      <c r="H228">
        <f>MKM!H35</f>
        <v>0</v>
      </c>
      <c r="I228">
        <f>MKM!I35</f>
        <v>0</v>
      </c>
      <c r="J228">
        <f>MKM!J35</f>
        <v>0</v>
      </c>
      <c r="K228">
        <f>MKM!K35</f>
        <v>0</v>
      </c>
      <c r="L228">
        <f>MKM!L35</f>
        <v>0</v>
      </c>
      <c r="M228">
        <f>MKM!M35</f>
        <v>0</v>
      </c>
      <c r="N228">
        <f>MKM!N35</f>
        <v>0</v>
      </c>
      <c r="O228">
        <f>MKM!O35</f>
        <v>0</v>
      </c>
      <c r="P228">
        <f>MKM!P35</f>
        <v>0</v>
      </c>
      <c r="Q228">
        <f>MKM!Q35</f>
        <v>0</v>
      </c>
      <c r="R228">
        <f>MKM!R35</f>
        <v>0</v>
      </c>
      <c r="S228">
        <f>MKM!S35</f>
        <v>0</v>
      </c>
      <c r="T228">
        <f>MKM!T35</f>
        <v>0</v>
      </c>
      <c r="U228">
        <f>MKM!U35</f>
        <v>0</v>
      </c>
      <c r="V228">
        <f>MKM!V35</f>
        <v>0</v>
      </c>
      <c r="W228">
        <f>MKM!W35</f>
        <v>0</v>
      </c>
      <c r="X228">
        <f>MKM!X35</f>
        <v>0</v>
      </c>
      <c r="Y228">
        <f>MKM!Y35</f>
        <v>0</v>
      </c>
      <c r="Z228">
        <f>MKM!Z35</f>
        <v>0</v>
      </c>
      <c r="AA228">
        <f>MKM!AA35</f>
        <v>0</v>
      </c>
      <c r="AB228">
        <f>MKM!AB35</f>
        <v>0</v>
      </c>
      <c r="AC228">
        <f>MKM!AC35</f>
        <v>0</v>
      </c>
      <c r="AD228">
        <f>MKM!AD35</f>
        <v>0</v>
      </c>
      <c r="AE228">
        <f>MKM!AE35</f>
        <v>0</v>
      </c>
      <c r="AF228">
        <f>MKM!AF35</f>
        <v>0</v>
      </c>
      <c r="AG228">
        <f>MKM!AG35</f>
        <v>0</v>
      </c>
      <c r="AH228">
        <f>MKM!AH35</f>
        <v>0</v>
      </c>
      <c r="AI228">
        <f>MKM!AI35</f>
        <v>0</v>
      </c>
      <c r="AJ228">
        <f>MKM!AJ35</f>
        <v>0</v>
      </c>
      <c r="AK228">
        <f>MKM!AK35</f>
        <v>0</v>
      </c>
      <c r="AL228">
        <f>MKM!AL35</f>
        <v>0</v>
      </c>
      <c r="AM228">
        <f>MKM!AM35</f>
        <v>0</v>
      </c>
      <c r="AN228">
        <f>MKM!AN35</f>
        <v>0</v>
      </c>
      <c r="AO228">
        <f>MKM!AO35</f>
        <v>0</v>
      </c>
      <c r="AP228">
        <f>MKM!AP35</f>
        <v>0</v>
      </c>
      <c r="AQ228">
        <f>MKM!AQ35</f>
        <v>0</v>
      </c>
      <c r="AR228">
        <f>MKM!AR35</f>
        <v>0</v>
      </c>
      <c r="AS228">
        <f>MKM!AS35</f>
        <v>0</v>
      </c>
      <c r="AT228">
        <f>MKM!AT35</f>
        <v>0</v>
      </c>
    </row>
    <row r="229" spans="1:46" x14ac:dyDescent="0.25">
      <c r="A229" t="str">
        <f>MKM!A36</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229">
        <f>MKM!B36</f>
        <v>0</v>
      </c>
      <c r="C229">
        <f>MKM!C36</f>
        <v>0</v>
      </c>
      <c r="D229">
        <f>MKM!D36</f>
        <v>0</v>
      </c>
      <c r="E229">
        <f>MKM!E36</f>
        <v>0</v>
      </c>
      <c r="F229">
        <f>MKM!F36</f>
        <v>0</v>
      </c>
      <c r="G229">
        <f>MKM!G36</f>
        <v>0</v>
      </c>
      <c r="H229">
        <f>MKM!H36</f>
        <v>0</v>
      </c>
      <c r="I229">
        <f>MKM!I36</f>
        <v>0</v>
      </c>
      <c r="J229">
        <f>MKM!J36</f>
        <v>0</v>
      </c>
      <c r="K229">
        <f>MKM!K36</f>
        <v>0</v>
      </c>
      <c r="L229">
        <f>MKM!L36</f>
        <v>0</v>
      </c>
      <c r="M229">
        <f>MKM!M36</f>
        <v>0</v>
      </c>
      <c r="N229">
        <f>MKM!N36</f>
        <v>0</v>
      </c>
      <c r="O229">
        <f>MKM!O36</f>
        <v>0</v>
      </c>
      <c r="P229">
        <f>MKM!P36</f>
        <v>0</v>
      </c>
      <c r="Q229">
        <f>MKM!Q36</f>
        <v>0</v>
      </c>
      <c r="R229">
        <f>MKM!R36</f>
        <v>0</v>
      </c>
      <c r="S229">
        <f>MKM!S36</f>
        <v>0</v>
      </c>
      <c r="T229">
        <f>MKM!T36</f>
        <v>0</v>
      </c>
      <c r="U229">
        <f>MKM!U36</f>
        <v>0</v>
      </c>
      <c r="V229">
        <f>MKM!V36</f>
        <v>0</v>
      </c>
      <c r="W229">
        <f>MKM!W36</f>
        <v>0</v>
      </c>
      <c r="X229">
        <f>MKM!X36</f>
        <v>0</v>
      </c>
      <c r="Y229">
        <f>MKM!Y36</f>
        <v>0</v>
      </c>
      <c r="Z229">
        <f>MKM!Z36</f>
        <v>0</v>
      </c>
      <c r="AA229">
        <f>MKM!AA36</f>
        <v>0</v>
      </c>
      <c r="AB229">
        <f>MKM!AB36</f>
        <v>0</v>
      </c>
      <c r="AC229">
        <f>MKM!AC36</f>
        <v>0</v>
      </c>
      <c r="AD229">
        <f>MKM!AD36</f>
        <v>0</v>
      </c>
      <c r="AE229">
        <f>MKM!AE36</f>
        <v>0</v>
      </c>
      <c r="AF229">
        <f>MKM!AF36</f>
        <v>0</v>
      </c>
      <c r="AG229">
        <f>MKM!AG36</f>
        <v>0</v>
      </c>
      <c r="AH229">
        <f>MKM!AH36</f>
        <v>0</v>
      </c>
      <c r="AI229">
        <f>MKM!AI36</f>
        <v>0</v>
      </c>
      <c r="AJ229">
        <f>MKM!AJ36</f>
        <v>0</v>
      </c>
      <c r="AK229">
        <f>MKM!AK36</f>
        <v>0</v>
      </c>
      <c r="AL229">
        <f>MKM!AL36</f>
        <v>0</v>
      </c>
      <c r="AM229">
        <f>MKM!AM36</f>
        <v>0</v>
      </c>
      <c r="AN229">
        <f>MKM!AN36</f>
        <v>0</v>
      </c>
      <c r="AO229">
        <f>MKM!AO36</f>
        <v>0</v>
      </c>
      <c r="AP229">
        <f>MKM!AP36</f>
        <v>0</v>
      </c>
      <c r="AQ229">
        <f>MKM!AQ36</f>
        <v>0</v>
      </c>
      <c r="AR229">
        <f>MKM!AR36</f>
        <v>0</v>
      </c>
      <c r="AS229">
        <f>MKM!AS36</f>
        <v>0</v>
      </c>
      <c r="AT229">
        <f>MKM!AT36</f>
        <v>0</v>
      </c>
    </row>
    <row r="230" spans="1:46" x14ac:dyDescent="0.25">
      <c r="A230" t="str">
        <f>MKM!A37</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230">
        <f>MKM!B37</f>
        <v>0</v>
      </c>
      <c r="C230">
        <f>MKM!C37</f>
        <v>0</v>
      </c>
      <c r="D230">
        <f>MKM!D37</f>
        <v>0</v>
      </c>
      <c r="E230">
        <f>MKM!E37</f>
        <v>0</v>
      </c>
      <c r="F230">
        <f>MKM!F37</f>
        <v>0</v>
      </c>
      <c r="G230">
        <f>MKM!G37</f>
        <v>0</v>
      </c>
      <c r="H230">
        <f>MKM!H37</f>
        <v>0</v>
      </c>
      <c r="I230">
        <f>MKM!I37</f>
        <v>0</v>
      </c>
      <c r="J230">
        <f>MKM!J37</f>
        <v>0</v>
      </c>
      <c r="K230">
        <f>MKM!K37</f>
        <v>0</v>
      </c>
      <c r="L230">
        <f>MKM!L37</f>
        <v>0</v>
      </c>
      <c r="M230">
        <f>MKM!M37</f>
        <v>0</v>
      </c>
      <c r="N230">
        <f>MKM!N37</f>
        <v>0</v>
      </c>
      <c r="O230">
        <f>MKM!O37</f>
        <v>0</v>
      </c>
      <c r="P230">
        <f>MKM!P37</f>
        <v>0</v>
      </c>
      <c r="Q230">
        <f>MKM!Q37</f>
        <v>0</v>
      </c>
      <c r="R230">
        <f>MKM!R37</f>
        <v>0</v>
      </c>
      <c r="S230">
        <f>MKM!S37</f>
        <v>0</v>
      </c>
      <c r="T230">
        <f>MKM!T37</f>
        <v>0</v>
      </c>
      <c r="U230">
        <f>MKM!U37</f>
        <v>0</v>
      </c>
      <c r="V230">
        <f>MKM!V37</f>
        <v>0</v>
      </c>
      <c r="W230">
        <f>MKM!W37</f>
        <v>0</v>
      </c>
      <c r="X230">
        <f>MKM!X37</f>
        <v>0</v>
      </c>
      <c r="Y230">
        <f>MKM!Y37</f>
        <v>0</v>
      </c>
      <c r="Z230">
        <f>MKM!Z37</f>
        <v>0</v>
      </c>
      <c r="AA230">
        <f>MKM!AA37</f>
        <v>0</v>
      </c>
      <c r="AB230">
        <f>MKM!AB37</f>
        <v>0</v>
      </c>
      <c r="AC230">
        <f>MKM!AC37</f>
        <v>0</v>
      </c>
      <c r="AD230">
        <f>MKM!AD37</f>
        <v>0</v>
      </c>
      <c r="AE230">
        <f>MKM!AE37</f>
        <v>0</v>
      </c>
      <c r="AF230">
        <f>MKM!AF37</f>
        <v>0</v>
      </c>
      <c r="AG230">
        <f>MKM!AG37</f>
        <v>0</v>
      </c>
      <c r="AH230">
        <f>MKM!AH37</f>
        <v>0</v>
      </c>
      <c r="AI230">
        <f>MKM!AI37</f>
        <v>0</v>
      </c>
      <c r="AJ230">
        <f>MKM!AJ37</f>
        <v>0</v>
      </c>
      <c r="AK230">
        <f>MKM!AK37</f>
        <v>0</v>
      </c>
      <c r="AL230">
        <f>MKM!AL37</f>
        <v>0</v>
      </c>
      <c r="AM230">
        <f>MKM!AM37</f>
        <v>0</v>
      </c>
      <c r="AN230">
        <f>MKM!AN37</f>
        <v>0</v>
      </c>
      <c r="AO230">
        <f>MKM!AO37</f>
        <v>0</v>
      </c>
      <c r="AP230">
        <f>MKM!AP37</f>
        <v>0</v>
      </c>
      <c r="AQ230">
        <f>MKM!AQ37</f>
        <v>0</v>
      </c>
      <c r="AR230">
        <f>MKM!AR37</f>
        <v>0</v>
      </c>
      <c r="AS230">
        <f>MKM!AS37</f>
        <v>0</v>
      </c>
      <c r="AT230">
        <f>MKM!AT37</f>
        <v>0</v>
      </c>
    </row>
    <row r="231" spans="1:46" x14ac:dyDescent="0.25">
      <c r="A231" t="str">
        <f>MKM!A38</f>
        <v xml:space="preserve">8. Tabeli viimastes veergudes "Prognoosimata kohustused" ja "Prognoosimata väljamaksed" kuvatakse summasid, mis on tarvis tabelis prognoosida. Veergudes olevad väärtused vähenevad vastavalt Teie poolt sisestatavatele summadele. </v>
      </c>
      <c r="B231">
        <f>MKM!B38</f>
        <v>0</v>
      </c>
      <c r="C231">
        <f>MKM!C38</f>
        <v>0</v>
      </c>
      <c r="D231">
        <f>MKM!D38</f>
        <v>0</v>
      </c>
      <c r="E231">
        <f>MKM!E38</f>
        <v>0</v>
      </c>
      <c r="F231">
        <f>MKM!F38</f>
        <v>0</v>
      </c>
      <c r="G231">
        <f>MKM!G38</f>
        <v>0</v>
      </c>
      <c r="H231">
        <f>MKM!H38</f>
        <v>0</v>
      </c>
      <c r="I231">
        <f>MKM!I38</f>
        <v>0</v>
      </c>
      <c r="J231">
        <f>MKM!J38</f>
        <v>0</v>
      </c>
      <c r="K231">
        <f>MKM!K38</f>
        <v>0</v>
      </c>
      <c r="L231">
        <f>MKM!L38</f>
        <v>0</v>
      </c>
      <c r="M231">
        <f>MKM!M38</f>
        <v>0</v>
      </c>
      <c r="N231">
        <f>MKM!N38</f>
        <v>0</v>
      </c>
      <c r="O231">
        <f>MKM!O38</f>
        <v>0</v>
      </c>
      <c r="P231">
        <f>MKM!P38</f>
        <v>0</v>
      </c>
      <c r="Q231">
        <f>MKM!Q38</f>
        <v>0</v>
      </c>
      <c r="R231">
        <f>MKM!R38</f>
        <v>0</v>
      </c>
      <c r="S231">
        <f>MKM!S38</f>
        <v>0</v>
      </c>
      <c r="T231">
        <f>MKM!T38</f>
        <v>0</v>
      </c>
      <c r="U231">
        <f>MKM!U38</f>
        <v>0</v>
      </c>
      <c r="V231">
        <f>MKM!V38</f>
        <v>0</v>
      </c>
      <c r="W231">
        <f>MKM!W38</f>
        <v>0</v>
      </c>
      <c r="X231">
        <f>MKM!X38</f>
        <v>0</v>
      </c>
      <c r="Y231">
        <f>MKM!Y38</f>
        <v>0</v>
      </c>
      <c r="Z231">
        <f>MKM!Z38</f>
        <v>0</v>
      </c>
      <c r="AA231">
        <f>MKM!AA38</f>
        <v>0</v>
      </c>
      <c r="AB231">
        <f>MKM!AB38</f>
        <v>0</v>
      </c>
      <c r="AC231">
        <f>MKM!AC38</f>
        <v>0</v>
      </c>
      <c r="AD231">
        <f>MKM!AD38</f>
        <v>0</v>
      </c>
      <c r="AE231">
        <f>MKM!AE38</f>
        <v>0</v>
      </c>
      <c r="AF231">
        <f>MKM!AF38</f>
        <v>0</v>
      </c>
      <c r="AG231">
        <f>MKM!AG38</f>
        <v>0</v>
      </c>
      <c r="AH231">
        <f>MKM!AH38</f>
        <v>0</v>
      </c>
      <c r="AI231">
        <f>MKM!AI38</f>
        <v>0</v>
      </c>
      <c r="AJ231">
        <f>MKM!AJ38</f>
        <v>0</v>
      </c>
      <c r="AK231">
        <f>MKM!AK38</f>
        <v>0</v>
      </c>
      <c r="AL231">
        <f>MKM!AL38</f>
        <v>0</v>
      </c>
      <c r="AM231">
        <f>MKM!AM38</f>
        <v>0</v>
      </c>
      <c r="AN231">
        <f>MKM!AN38</f>
        <v>0</v>
      </c>
      <c r="AO231">
        <f>MKM!AO38</f>
        <v>0</v>
      </c>
      <c r="AP231">
        <f>MKM!AP38</f>
        <v>0</v>
      </c>
      <c r="AQ231">
        <f>MKM!AQ38</f>
        <v>0</v>
      </c>
      <c r="AR231">
        <f>MKM!AR38</f>
        <v>0</v>
      </c>
      <c r="AS231">
        <f>MKM!AS38</f>
        <v>0</v>
      </c>
      <c r="AT231">
        <f>MKM!AT38</f>
        <v>0</v>
      </c>
    </row>
    <row r="232" spans="1:46" x14ac:dyDescent="0.25">
      <c r="A232">
        <f>MKM!A39</f>
        <v>0</v>
      </c>
      <c r="B232">
        <f>MKM!B39</f>
        <v>0</v>
      </c>
      <c r="C232">
        <f>MKM!C39</f>
        <v>0</v>
      </c>
      <c r="D232">
        <f>MKM!D39</f>
        <v>0</v>
      </c>
      <c r="E232">
        <f>MKM!E39</f>
        <v>0</v>
      </c>
      <c r="F232">
        <f>MKM!F39</f>
        <v>0</v>
      </c>
      <c r="G232">
        <f>MKM!G39</f>
        <v>0</v>
      </c>
      <c r="H232">
        <f>MKM!H39</f>
        <v>0</v>
      </c>
      <c r="I232">
        <f>MKM!I39</f>
        <v>0</v>
      </c>
      <c r="J232">
        <f>MKM!J39</f>
        <v>0</v>
      </c>
      <c r="K232">
        <f>MKM!K39</f>
        <v>0</v>
      </c>
      <c r="L232">
        <f>MKM!L39</f>
        <v>0</v>
      </c>
      <c r="M232">
        <f>MKM!M39</f>
        <v>0</v>
      </c>
      <c r="N232">
        <f>MKM!N39</f>
        <v>0</v>
      </c>
      <c r="O232">
        <f>MKM!O39</f>
        <v>0</v>
      </c>
      <c r="P232">
        <f>MKM!P39</f>
        <v>0</v>
      </c>
      <c r="Q232">
        <f>MKM!Q39</f>
        <v>0</v>
      </c>
      <c r="R232">
        <f>MKM!R39</f>
        <v>0</v>
      </c>
      <c r="S232">
        <f>MKM!S39</f>
        <v>0</v>
      </c>
      <c r="T232">
        <f>MKM!T39</f>
        <v>0</v>
      </c>
      <c r="U232">
        <f>MKM!U39</f>
        <v>0</v>
      </c>
      <c r="V232">
        <f>MKM!V39</f>
        <v>0</v>
      </c>
      <c r="W232">
        <f>MKM!W39</f>
        <v>0</v>
      </c>
      <c r="X232">
        <f>MKM!X39</f>
        <v>0</v>
      </c>
      <c r="Y232">
        <f>MKM!Y39</f>
        <v>0</v>
      </c>
      <c r="Z232">
        <f>MKM!Z39</f>
        <v>0</v>
      </c>
      <c r="AA232">
        <f>MKM!AA39</f>
        <v>0</v>
      </c>
      <c r="AB232">
        <f>MKM!AB39</f>
        <v>0</v>
      </c>
      <c r="AC232">
        <f>MKM!AC39</f>
        <v>0</v>
      </c>
      <c r="AD232">
        <f>MKM!AD39</f>
        <v>0</v>
      </c>
      <c r="AE232">
        <f>MKM!AE39</f>
        <v>0</v>
      </c>
      <c r="AF232">
        <f>MKM!AF39</f>
        <v>0</v>
      </c>
      <c r="AG232">
        <f>MKM!AG39</f>
        <v>0</v>
      </c>
      <c r="AH232">
        <f>MKM!AH39</f>
        <v>0</v>
      </c>
      <c r="AI232">
        <f>MKM!AI39</f>
        <v>0</v>
      </c>
      <c r="AJ232">
        <f>MKM!AJ39</f>
        <v>0</v>
      </c>
      <c r="AK232">
        <f>MKM!AK39</f>
        <v>0</v>
      </c>
      <c r="AL232">
        <f>MKM!AL39</f>
        <v>0</v>
      </c>
      <c r="AM232">
        <f>MKM!AM39</f>
        <v>0</v>
      </c>
      <c r="AN232">
        <f>MKM!AN39</f>
        <v>0</v>
      </c>
      <c r="AO232">
        <f>MKM!AO39</f>
        <v>0</v>
      </c>
      <c r="AP232">
        <f>MKM!AP39</f>
        <v>0</v>
      </c>
      <c r="AQ232">
        <f>MKM!AQ39</f>
        <v>0</v>
      </c>
      <c r="AR232">
        <f>MKM!AR39</f>
        <v>0</v>
      </c>
      <c r="AS232">
        <f>MKM!AS39</f>
        <v>0</v>
      </c>
      <c r="AT232">
        <f>MKM!AT39</f>
        <v>0</v>
      </c>
    </row>
    <row r="233" spans="1:46" x14ac:dyDescent="0.25">
      <c r="A233">
        <f>MKM!A40</f>
        <v>0</v>
      </c>
      <c r="B233">
        <f>MKM!B40</f>
        <v>0</v>
      </c>
      <c r="C233">
        <f>MKM!C40</f>
        <v>0</v>
      </c>
      <c r="D233">
        <f>MKM!D40</f>
        <v>0</v>
      </c>
      <c r="E233">
        <f>MKM!E40</f>
        <v>0</v>
      </c>
      <c r="F233">
        <f>MKM!F40</f>
        <v>0</v>
      </c>
      <c r="G233">
        <f>MKM!G40</f>
        <v>0</v>
      </c>
      <c r="H233">
        <f>MKM!H40</f>
        <v>0</v>
      </c>
      <c r="I233">
        <f>MKM!I40</f>
        <v>0</v>
      </c>
      <c r="J233">
        <f>MKM!J40</f>
        <v>0</v>
      </c>
      <c r="K233">
        <f>MKM!K40</f>
        <v>0</v>
      </c>
      <c r="L233">
        <f>MKM!L40</f>
        <v>0</v>
      </c>
      <c r="M233">
        <f>MKM!M40</f>
        <v>0</v>
      </c>
      <c r="N233">
        <f>MKM!N40</f>
        <v>0</v>
      </c>
      <c r="O233">
        <f>MKM!O40</f>
        <v>0</v>
      </c>
      <c r="P233">
        <f>MKM!P40</f>
        <v>0</v>
      </c>
      <c r="Q233">
        <f>MKM!Q40</f>
        <v>0</v>
      </c>
      <c r="R233">
        <f>MKM!R40</f>
        <v>0</v>
      </c>
      <c r="S233">
        <f>MKM!S40</f>
        <v>0</v>
      </c>
      <c r="T233">
        <f>MKM!T40</f>
        <v>0</v>
      </c>
      <c r="U233">
        <f>MKM!U40</f>
        <v>0</v>
      </c>
      <c r="V233">
        <f>MKM!V40</f>
        <v>0</v>
      </c>
      <c r="W233">
        <f>MKM!W40</f>
        <v>0</v>
      </c>
      <c r="X233">
        <f>MKM!X40</f>
        <v>0</v>
      </c>
      <c r="Y233">
        <f>MKM!Y40</f>
        <v>0</v>
      </c>
      <c r="Z233">
        <f>MKM!Z40</f>
        <v>0</v>
      </c>
      <c r="AA233">
        <f>MKM!AA40</f>
        <v>0</v>
      </c>
      <c r="AB233">
        <f>MKM!AB40</f>
        <v>0</v>
      </c>
      <c r="AC233">
        <f>MKM!AC40</f>
        <v>0</v>
      </c>
      <c r="AD233">
        <f>MKM!AD40</f>
        <v>0</v>
      </c>
      <c r="AE233">
        <f>MKM!AE40</f>
        <v>0</v>
      </c>
      <c r="AF233">
        <f>MKM!AF40</f>
        <v>0</v>
      </c>
      <c r="AG233">
        <f>MKM!AG40</f>
        <v>0</v>
      </c>
      <c r="AH233">
        <f>MKM!AH40</f>
        <v>0</v>
      </c>
      <c r="AI233">
        <f>MKM!AI40</f>
        <v>0</v>
      </c>
      <c r="AJ233">
        <f>MKM!AJ40</f>
        <v>0</v>
      </c>
      <c r="AK233">
        <f>MKM!AK40</f>
        <v>0</v>
      </c>
      <c r="AL233">
        <f>MKM!AL40</f>
        <v>0</v>
      </c>
      <c r="AM233">
        <f>MKM!AM40</f>
        <v>0</v>
      </c>
      <c r="AN233">
        <f>MKM!AN40</f>
        <v>0</v>
      </c>
      <c r="AO233">
        <f>MKM!AO40</f>
        <v>0</v>
      </c>
      <c r="AP233">
        <f>MKM!AP40</f>
        <v>0</v>
      </c>
      <c r="AQ233">
        <f>MKM!AQ40</f>
        <v>0</v>
      </c>
      <c r="AR233">
        <f>MKM!AR40</f>
        <v>0</v>
      </c>
      <c r="AS233">
        <f>MKM!AS40</f>
        <v>0</v>
      </c>
      <c r="AT233">
        <f>MKM!AT40</f>
        <v>0</v>
      </c>
    </row>
    <row r="234" spans="1:46" x14ac:dyDescent="0.25">
      <c r="A234">
        <f>MKM!A41</f>
        <v>0</v>
      </c>
      <c r="B234">
        <f>MKM!B41</f>
        <v>0</v>
      </c>
      <c r="C234">
        <f>MKM!C41</f>
        <v>0</v>
      </c>
      <c r="D234">
        <f>MKM!D41</f>
        <v>0</v>
      </c>
      <c r="E234">
        <f>MKM!E41</f>
        <v>0</v>
      </c>
      <c r="F234">
        <f>MKM!F41</f>
        <v>0</v>
      </c>
      <c r="G234">
        <f>MKM!G41</f>
        <v>0</v>
      </c>
      <c r="H234">
        <f>MKM!H41</f>
        <v>0</v>
      </c>
      <c r="I234">
        <f>MKM!I41</f>
        <v>0</v>
      </c>
      <c r="J234">
        <f>MKM!J41</f>
        <v>0</v>
      </c>
      <c r="K234">
        <f>MKM!K41</f>
        <v>0</v>
      </c>
      <c r="L234">
        <f>MKM!L41</f>
        <v>0</v>
      </c>
      <c r="M234">
        <f>MKM!M41</f>
        <v>0</v>
      </c>
      <c r="N234">
        <f>MKM!N41</f>
        <v>0</v>
      </c>
      <c r="O234">
        <f>MKM!O41</f>
        <v>0</v>
      </c>
      <c r="P234">
        <f>MKM!P41</f>
        <v>0</v>
      </c>
      <c r="Q234">
        <f>MKM!Q41</f>
        <v>0</v>
      </c>
      <c r="R234">
        <f>MKM!R41</f>
        <v>0</v>
      </c>
      <c r="S234">
        <f>MKM!S41</f>
        <v>0</v>
      </c>
      <c r="T234">
        <f>MKM!T41</f>
        <v>0</v>
      </c>
      <c r="U234">
        <f>MKM!U41</f>
        <v>0</v>
      </c>
      <c r="V234">
        <f>MKM!V41</f>
        <v>0</v>
      </c>
      <c r="W234">
        <f>MKM!W41</f>
        <v>0</v>
      </c>
      <c r="X234">
        <f>MKM!X41</f>
        <v>0</v>
      </c>
      <c r="Y234">
        <f>MKM!Y41</f>
        <v>0</v>
      </c>
      <c r="Z234">
        <f>MKM!Z41</f>
        <v>0</v>
      </c>
      <c r="AA234">
        <f>MKM!AA41</f>
        <v>0</v>
      </c>
      <c r="AB234">
        <f>MKM!AB41</f>
        <v>0</v>
      </c>
      <c r="AC234">
        <f>MKM!AC41</f>
        <v>0</v>
      </c>
      <c r="AD234">
        <f>MKM!AD41</f>
        <v>0</v>
      </c>
      <c r="AE234">
        <f>MKM!AE41</f>
        <v>0</v>
      </c>
      <c r="AF234">
        <f>MKM!AF41</f>
        <v>0</v>
      </c>
      <c r="AG234">
        <f>MKM!AG41</f>
        <v>0</v>
      </c>
      <c r="AH234">
        <f>MKM!AH41</f>
        <v>0</v>
      </c>
      <c r="AI234">
        <f>MKM!AI41</f>
        <v>0</v>
      </c>
      <c r="AJ234">
        <f>MKM!AJ41</f>
        <v>0</v>
      </c>
      <c r="AK234">
        <f>MKM!AK41</f>
        <v>0</v>
      </c>
      <c r="AL234">
        <f>MKM!AL41</f>
        <v>0</v>
      </c>
      <c r="AM234">
        <f>MKM!AM41</f>
        <v>0</v>
      </c>
      <c r="AN234">
        <f>MKM!AN41</f>
        <v>0</v>
      </c>
      <c r="AO234">
        <f>MKM!AO41</f>
        <v>0</v>
      </c>
      <c r="AP234">
        <f>MKM!AP41</f>
        <v>0</v>
      </c>
      <c r="AQ234">
        <f>MKM!AQ41</f>
        <v>0</v>
      </c>
      <c r="AR234">
        <f>MKM!AR41</f>
        <v>0</v>
      </c>
      <c r="AS234">
        <f>MKM!AS41</f>
        <v>0</v>
      </c>
      <c r="AT234">
        <f>MKM!AT41</f>
        <v>0</v>
      </c>
    </row>
    <row r="235" spans="1:46" x14ac:dyDescent="0.25">
      <c r="A235">
        <f>MKM!A42</f>
        <v>0</v>
      </c>
      <c r="B235">
        <f>MKM!B42</f>
        <v>0</v>
      </c>
      <c r="C235">
        <f>MKM!C42</f>
        <v>0</v>
      </c>
      <c r="D235">
        <f>MKM!D42</f>
        <v>0</v>
      </c>
      <c r="E235">
        <f>MKM!E42</f>
        <v>0</v>
      </c>
      <c r="F235">
        <f>MKM!F42</f>
        <v>0</v>
      </c>
      <c r="G235">
        <f>MKM!G42</f>
        <v>0</v>
      </c>
      <c r="H235">
        <f>MKM!H42</f>
        <v>0</v>
      </c>
      <c r="I235">
        <f>MKM!I42</f>
        <v>0</v>
      </c>
      <c r="J235">
        <f>MKM!J42</f>
        <v>0</v>
      </c>
      <c r="K235">
        <f>MKM!K42</f>
        <v>0</v>
      </c>
      <c r="L235">
        <f>MKM!L42</f>
        <v>0</v>
      </c>
      <c r="M235">
        <f>MKM!M42</f>
        <v>0</v>
      </c>
      <c r="N235">
        <f>MKM!N42</f>
        <v>0</v>
      </c>
      <c r="O235">
        <f>MKM!O42</f>
        <v>0</v>
      </c>
      <c r="P235">
        <f>MKM!P42</f>
        <v>0</v>
      </c>
      <c r="Q235">
        <f>MKM!Q42</f>
        <v>0</v>
      </c>
      <c r="R235">
        <f>MKM!R42</f>
        <v>0</v>
      </c>
      <c r="S235">
        <f>MKM!S42</f>
        <v>0</v>
      </c>
      <c r="T235">
        <f>MKM!T42</f>
        <v>0</v>
      </c>
      <c r="U235">
        <f>MKM!U42</f>
        <v>0</v>
      </c>
      <c r="V235">
        <f>MKM!V42</f>
        <v>0</v>
      </c>
      <c r="W235">
        <f>MKM!W42</f>
        <v>0</v>
      </c>
      <c r="X235">
        <f>MKM!X42</f>
        <v>0</v>
      </c>
      <c r="Y235">
        <f>MKM!Y42</f>
        <v>0</v>
      </c>
      <c r="Z235">
        <f>MKM!Z42</f>
        <v>0</v>
      </c>
      <c r="AA235">
        <f>MKM!AA42</f>
        <v>0</v>
      </c>
      <c r="AB235">
        <f>MKM!AB42</f>
        <v>0</v>
      </c>
      <c r="AC235">
        <f>MKM!AC42</f>
        <v>0</v>
      </c>
      <c r="AD235">
        <f>MKM!AD42</f>
        <v>0</v>
      </c>
      <c r="AE235">
        <f>MKM!AE42</f>
        <v>0</v>
      </c>
      <c r="AF235">
        <f>MKM!AF42</f>
        <v>0</v>
      </c>
      <c r="AG235">
        <f>MKM!AG42</f>
        <v>0</v>
      </c>
      <c r="AH235">
        <f>MKM!AH42</f>
        <v>0</v>
      </c>
      <c r="AI235">
        <f>MKM!AI42</f>
        <v>0</v>
      </c>
      <c r="AJ235">
        <f>MKM!AJ42</f>
        <v>0</v>
      </c>
      <c r="AK235">
        <f>MKM!AK42</f>
        <v>0</v>
      </c>
      <c r="AL235">
        <f>MKM!AL42</f>
        <v>0</v>
      </c>
      <c r="AM235">
        <f>MKM!AM42</f>
        <v>0</v>
      </c>
      <c r="AN235">
        <f>MKM!AN42</f>
        <v>0</v>
      </c>
      <c r="AO235">
        <f>MKM!AO42</f>
        <v>0</v>
      </c>
      <c r="AP235">
        <f>MKM!AP42</f>
        <v>0</v>
      </c>
      <c r="AQ235">
        <f>MKM!AQ42</f>
        <v>0</v>
      </c>
      <c r="AR235">
        <f>MKM!AR42</f>
        <v>0</v>
      </c>
      <c r="AS235">
        <f>MKM!AS42</f>
        <v>0</v>
      </c>
      <c r="AT235">
        <f>MKM!AT42</f>
        <v>0</v>
      </c>
    </row>
    <row r="236" spans="1:46" x14ac:dyDescent="0.25">
      <c r="A236">
        <f>MKM!A43</f>
        <v>0</v>
      </c>
      <c r="B236">
        <f>MKM!B43</f>
        <v>0</v>
      </c>
      <c r="C236">
        <f>MKM!C43</f>
        <v>0</v>
      </c>
      <c r="D236">
        <f>MKM!D43</f>
        <v>0</v>
      </c>
      <c r="E236">
        <f>MKM!E43</f>
        <v>0</v>
      </c>
      <c r="F236">
        <f>MKM!F43</f>
        <v>0</v>
      </c>
      <c r="G236">
        <f>MKM!G43</f>
        <v>0</v>
      </c>
      <c r="H236">
        <f>MKM!H43</f>
        <v>0</v>
      </c>
      <c r="I236">
        <f>MKM!I43</f>
        <v>0</v>
      </c>
      <c r="J236">
        <f>MKM!J43</f>
        <v>0</v>
      </c>
      <c r="K236">
        <f>MKM!K43</f>
        <v>0</v>
      </c>
      <c r="L236">
        <f>MKM!L43</f>
        <v>0</v>
      </c>
      <c r="M236">
        <f>MKM!M43</f>
        <v>0</v>
      </c>
      <c r="N236">
        <f>MKM!N43</f>
        <v>0</v>
      </c>
      <c r="O236">
        <f>MKM!O43</f>
        <v>0</v>
      </c>
      <c r="P236">
        <f>MKM!P43</f>
        <v>0</v>
      </c>
      <c r="Q236">
        <f>MKM!Q43</f>
        <v>0</v>
      </c>
      <c r="R236">
        <f>MKM!R43</f>
        <v>0</v>
      </c>
      <c r="S236">
        <f>MKM!S43</f>
        <v>0</v>
      </c>
      <c r="T236">
        <f>MKM!T43</f>
        <v>0</v>
      </c>
      <c r="U236">
        <f>MKM!U43</f>
        <v>0</v>
      </c>
      <c r="V236">
        <f>MKM!V43</f>
        <v>0</v>
      </c>
      <c r="W236">
        <f>MKM!W43</f>
        <v>0</v>
      </c>
      <c r="X236">
        <f>MKM!X43</f>
        <v>0</v>
      </c>
      <c r="Y236">
        <f>MKM!Y43</f>
        <v>0</v>
      </c>
      <c r="Z236">
        <f>MKM!Z43</f>
        <v>0</v>
      </c>
      <c r="AA236">
        <f>MKM!AA43</f>
        <v>0</v>
      </c>
      <c r="AB236">
        <f>MKM!AB43</f>
        <v>0</v>
      </c>
      <c r="AC236">
        <f>MKM!AC43</f>
        <v>0</v>
      </c>
      <c r="AD236">
        <f>MKM!AD43</f>
        <v>0</v>
      </c>
      <c r="AE236">
        <f>MKM!AE43</f>
        <v>0</v>
      </c>
      <c r="AF236">
        <f>MKM!AF43</f>
        <v>0</v>
      </c>
      <c r="AG236">
        <f>MKM!AG43</f>
        <v>0</v>
      </c>
      <c r="AH236">
        <f>MKM!AH43</f>
        <v>0</v>
      </c>
      <c r="AI236">
        <f>MKM!AI43</f>
        <v>0</v>
      </c>
      <c r="AJ236">
        <f>MKM!AJ43</f>
        <v>0</v>
      </c>
      <c r="AK236">
        <f>MKM!AK43</f>
        <v>0</v>
      </c>
      <c r="AL236">
        <f>MKM!AL43</f>
        <v>0</v>
      </c>
      <c r="AM236">
        <f>MKM!AM43</f>
        <v>0</v>
      </c>
      <c r="AN236">
        <f>MKM!AN43</f>
        <v>0</v>
      </c>
      <c r="AO236">
        <f>MKM!AO43</f>
        <v>0</v>
      </c>
      <c r="AP236">
        <f>MKM!AP43</f>
        <v>0</v>
      </c>
      <c r="AQ236">
        <f>MKM!AQ43</f>
        <v>0</v>
      </c>
      <c r="AR236">
        <f>MKM!AR43</f>
        <v>0</v>
      </c>
      <c r="AS236">
        <f>MKM!AS43</f>
        <v>0</v>
      </c>
      <c r="AT236">
        <f>MKM!AT43</f>
        <v>0</v>
      </c>
    </row>
    <row r="237" spans="1:46" x14ac:dyDescent="0.25">
      <c r="A237">
        <f>MKM!A44</f>
        <v>0</v>
      </c>
      <c r="B237">
        <f>MKM!B44</f>
        <v>0</v>
      </c>
      <c r="C237">
        <f>MKM!C44</f>
        <v>0</v>
      </c>
      <c r="D237">
        <f>MKM!D44</f>
        <v>0</v>
      </c>
      <c r="E237">
        <f>MKM!E44</f>
        <v>0</v>
      </c>
      <c r="F237">
        <f>MKM!F44</f>
        <v>0</v>
      </c>
      <c r="G237">
        <f>MKM!G44</f>
        <v>0</v>
      </c>
      <c r="H237">
        <f>MKM!H44</f>
        <v>0</v>
      </c>
      <c r="I237">
        <f>MKM!I44</f>
        <v>0</v>
      </c>
      <c r="J237">
        <f>MKM!J44</f>
        <v>0</v>
      </c>
      <c r="K237">
        <f>MKM!K44</f>
        <v>0</v>
      </c>
      <c r="L237">
        <f>MKM!L44</f>
        <v>0</v>
      </c>
      <c r="M237">
        <f>MKM!M44</f>
        <v>0</v>
      </c>
      <c r="N237">
        <f>MKM!N44</f>
        <v>0</v>
      </c>
      <c r="O237">
        <f>MKM!O44</f>
        <v>0</v>
      </c>
      <c r="P237">
        <f>MKM!P44</f>
        <v>0</v>
      </c>
      <c r="Q237">
        <f>MKM!Q44</f>
        <v>0</v>
      </c>
      <c r="R237">
        <f>MKM!R44</f>
        <v>0</v>
      </c>
      <c r="S237">
        <f>MKM!S44</f>
        <v>0</v>
      </c>
      <c r="T237">
        <f>MKM!T44</f>
        <v>0</v>
      </c>
      <c r="U237">
        <f>MKM!U44</f>
        <v>0</v>
      </c>
      <c r="V237">
        <f>MKM!V44</f>
        <v>0</v>
      </c>
      <c r="W237">
        <f>MKM!W44</f>
        <v>0</v>
      </c>
      <c r="X237">
        <f>MKM!X44</f>
        <v>0</v>
      </c>
      <c r="Y237">
        <f>MKM!Y44</f>
        <v>0</v>
      </c>
      <c r="Z237">
        <f>MKM!Z44</f>
        <v>0</v>
      </c>
      <c r="AA237">
        <f>MKM!AA44</f>
        <v>0</v>
      </c>
      <c r="AB237">
        <f>MKM!AB44</f>
        <v>0</v>
      </c>
      <c r="AC237">
        <f>MKM!AC44</f>
        <v>0</v>
      </c>
      <c r="AD237">
        <f>MKM!AD44</f>
        <v>0</v>
      </c>
      <c r="AE237">
        <f>MKM!AE44</f>
        <v>0</v>
      </c>
      <c r="AF237">
        <f>MKM!AF44</f>
        <v>0</v>
      </c>
      <c r="AG237">
        <f>MKM!AG44</f>
        <v>0</v>
      </c>
      <c r="AH237">
        <f>MKM!AH44</f>
        <v>0</v>
      </c>
      <c r="AI237">
        <f>MKM!AI44</f>
        <v>0</v>
      </c>
      <c r="AJ237">
        <f>MKM!AJ44</f>
        <v>0</v>
      </c>
      <c r="AK237">
        <f>MKM!AK44</f>
        <v>0</v>
      </c>
      <c r="AL237">
        <f>MKM!AL44</f>
        <v>0</v>
      </c>
      <c r="AM237">
        <f>MKM!AM44</f>
        <v>0</v>
      </c>
      <c r="AN237">
        <f>MKM!AN44</f>
        <v>0</v>
      </c>
      <c r="AO237">
        <f>MKM!AO44</f>
        <v>0</v>
      </c>
      <c r="AP237">
        <f>MKM!AP44</f>
        <v>0</v>
      </c>
      <c r="AQ237">
        <f>MKM!AQ44</f>
        <v>0</v>
      </c>
      <c r="AR237">
        <f>MKM!AR44</f>
        <v>0</v>
      </c>
      <c r="AS237">
        <f>MKM!AS44</f>
        <v>0</v>
      </c>
      <c r="AT237">
        <f>MKM!AT44</f>
        <v>0</v>
      </c>
    </row>
    <row r="238" spans="1:46" x14ac:dyDescent="0.25">
      <c r="A238">
        <f>MKM!A45</f>
        <v>0</v>
      </c>
      <c r="B238">
        <f>MKM!B45</f>
        <v>0</v>
      </c>
      <c r="C238">
        <f>MKM!C45</f>
        <v>0</v>
      </c>
      <c r="D238">
        <f>MKM!D45</f>
        <v>0</v>
      </c>
      <c r="E238">
        <f>MKM!E45</f>
        <v>0</v>
      </c>
      <c r="F238">
        <f>MKM!F45</f>
        <v>0</v>
      </c>
      <c r="G238">
        <f>MKM!G45</f>
        <v>0</v>
      </c>
      <c r="H238">
        <f>MKM!H45</f>
        <v>0</v>
      </c>
      <c r="I238">
        <f>MKM!I45</f>
        <v>0</v>
      </c>
      <c r="J238">
        <f>MKM!J45</f>
        <v>0</v>
      </c>
      <c r="K238">
        <f>MKM!K45</f>
        <v>0</v>
      </c>
      <c r="L238">
        <f>MKM!L45</f>
        <v>0</v>
      </c>
      <c r="M238">
        <f>MKM!M45</f>
        <v>0</v>
      </c>
      <c r="N238">
        <f>MKM!N45</f>
        <v>0</v>
      </c>
      <c r="O238">
        <f>MKM!O45</f>
        <v>0</v>
      </c>
      <c r="P238">
        <f>MKM!P45</f>
        <v>0</v>
      </c>
      <c r="Q238">
        <f>MKM!Q45</f>
        <v>0</v>
      </c>
      <c r="R238">
        <f>MKM!R45</f>
        <v>0</v>
      </c>
      <c r="S238">
        <f>MKM!S45</f>
        <v>0</v>
      </c>
      <c r="T238">
        <f>MKM!T45</f>
        <v>0</v>
      </c>
      <c r="U238">
        <f>MKM!U45</f>
        <v>0</v>
      </c>
      <c r="V238">
        <f>MKM!V45</f>
        <v>0</v>
      </c>
      <c r="W238">
        <f>MKM!W45</f>
        <v>0</v>
      </c>
      <c r="X238">
        <f>MKM!X45</f>
        <v>0</v>
      </c>
      <c r="Y238">
        <f>MKM!Y45</f>
        <v>0</v>
      </c>
      <c r="Z238">
        <f>MKM!Z45</f>
        <v>0</v>
      </c>
      <c r="AA238">
        <f>MKM!AA45</f>
        <v>0</v>
      </c>
      <c r="AB238">
        <f>MKM!AB45</f>
        <v>0</v>
      </c>
      <c r="AC238">
        <f>MKM!AC45</f>
        <v>0</v>
      </c>
      <c r="AD238">
        <f>MKM!AD45</f>
        <v>0</v>
      </c>
      <c r="AE238">
        <f>MKM!AE45</f>
        <v>0</v>
      </c>
      <c r="AF238">
        <f>MKM!AF45</f>
        <v>0</v>
      </c>
      <c r="AG238">
        <f>MKM!AG45</f>
        <v>0</v>
      </c>
      <c r="AH238">
        <f>MKM!AH45</f>
        <v>0</v>
      </c>
      <c r="AI238">
        <f>MKM!AI45</f>
        <v>0</v>
      </c>
      <c r="AJ238">
        <f>MKM!AJ45</f>
        <v>0</v>
      </c>
      <c r="AK238">
        <f>MKM!AK45</f>
        <v>0</v>
      </c>
      <c r="AL238">
        <f>MKM!AL45</f>
        <v>0</v>
      </c>
      <c r="AM238">
        <f>MKM!AM45</f>
        <v>0</v>
      </c>
      <c r="AN238">
        <f>MKM!AN45</f>
        <v>0</v>
      </c>
      <c r="AO238">
        <f>MKM!AO45</f>
        <v>0</v>
      </c>
      <c r="AP238">
        <f>MKM!AP45</f>
        <v>0</v>
      </c>
      <c r="AQ238">
        <f>MKM!AQ45</f>
        <v>0</v>
      </c>
      <c r="AR238">
        <f>MKM!AR45</f>
        <v>0</v>
      </c>
      <c r="AS238">
        <f>MKM!AS45</f>
        <v>0</v>
      </c>
      <c r="AT238">
        <f>MKM!AT45</f>
        <v>0</v>
      </c>
    </row>
    <row r="239" spans="1:46" x14ac:dyDescent="0.25">
      <c r="A239" t="str">
        <f>REM!A4</f>
        <v>RTK</v>
      </c>
      <c r="B239" t="str">
        <f>REM!B4</f>
        <v>REM</v>
      </c>
      <c r="C239" t="str">
        <f>REM!C4</f>
        <v>Tõhus riik</v>
      </c>
      <c r="D239" t="str">
        <f>REM!D4</f>
        <v>ERDF</v>
      </c>
      <c r="E239" t="str">
        <f>REM!E4</f>
        <v>Nutikam Eesti</v>
      </c>
      <c r="F239" t="str">
        <f>REM!F4</f>
        <v>2021-2027.1.3</v>
      </c>
      <c r="G239" t="str">
        <f>REM!G4</f>
        <v>(EK nr 1.3) VKEde kestliku majanduskasvu ja konkurentsivõime tõhustamine</v>
      </c>
      <c r="H239" t="str">
        <f>REM!H4</f>
        <v>Regionaalareng (Kagu-Eesti)</v>
      </c>
      <c r="I239" t="str">
        <f>REM!I4</f>
        <v>2021-2027.1.3.3</v>
      </c>
      <c r="J239">
        <f>REM!J4</f>
        <v>6490570</v>
      </c>
      <c r="K239">
        <f>REM!K4</f>
        <v>2728112</v>
      </c>
      <c r="L239">
        <f>REM!L4</f>
        <v>0.42031932480506334</v>
      </c>
      <c r="M239">
        <f>REM!M4</f>
        <v>1115891</v>
      </c>
      <c r="N239">
        <f>REM!N4</f>
        <v>0.17192496190627327</v>
      </c>
      <c r="O239">
        <f>REM!O4</f>
        <v>14276</v>
      </c>
      <c r="P239">
        <f>REM!P4</f>
        <v>300000</v>
      </c>
      <c r="Q239">
        <f>REM!Q4</f>
        <v>0.46654022682137314</v>
      </c>
      <c r="R239">
        <f>REM!R4</f>
        <v>333569</v>
      </c>
      <c r="S239">
        <f>REM!S4</f>
        <v>500000</v>
      </c>
      <c r="T239">
        <f>REM!T4</f>
        <v>0.24895979860012296</v>
      </c>
      <c r="U239">
        <f>REM!U4</f>
        <v>750000</v>
      </c>
      <c r="V239">
        <f>REM!V4</f>
        <v>0.58209248186214768</v>
      </c>
      <c r="W239">
        <f>REM!W4</f>
        <v>700000</v>
      </c>
      <c r="X239">
        <f>REM!X4</f>
        <v>0.3568085699715125</v>
      </c>
      <c r="Y239">
        <f>REM!Y4</f>
        <v>750000</v>
      </c>
      <c r="Z239">
        <f>REM!Z4</f>
        <v>0.69764473690292228</v>
      </c>
      <c r="AA239">
        <f>REM!AA4</f>
        <v>700000</v>
      </c>
      <c r="AB239">
        <f>REM!AB4</f>
        <v>0.4646573413429021</v>
      </c>
      <c r="AC239">
        <f>REM!AC4</f>
        <v>1500000</v>
      </c>
      <c r="AD239">
        <f>REM!AD4</f>
        <v>0.92874924698447137</v>
      </c>
      <c r="AE239">
        <f>REM!AE4</f>
        <v>1400000</v>
      </c>
      <c r="AF239">
        <f>REM!AF4</f>
        <v>0.68035488408568123</v>
      </c>
      <c r="AG239">
        <f>REM!AG4</f>
        <v>462458</v>
      </c>
      <c r="AH239">
        <f>REM!AH4</f>
        <v>1</v>
      </c>
      <c r="AI239">
        <f>REM!AI4</f>
        <v>1400000</v>
      </c>
      <c r="AJ239">
        <f>REM!AJ4</f>
        <v>0.89605242682846031</v>
      </c>
      <c r="AK239">
        <f>REM!AK4</f>
        <v>0</v>
      </c>
      <c r="AL239">
        <f>REM!AL4</f>
        <v>1</v>
      </c>
      <c r="AM239">
        <f>REM!AM4</f>
        <v>674679</v>
      </c>
      <c r="AN239">
        <f>REM!AN4</f>
        <v>1</v>
      </c>
      <c r="AO239">
        <f>REM!AO4</f>
        <v>0</v>
      </c>
      <c r="AP239">
        <f>REM!AP4</f>
        <v>1</v>
      </c>
      <c r="AQ239">
        <f>REM!AQ4</f>
        <v>0</v>
      </c>
      <c r="AR239">
        <f>REM!AR4</f>
        <v>0</v>
      </c>
      <c r="AS239" t="str">
        <f>REM!AS4</f>
        <v>Enamik projekte kindlasummalise maksega projekti lõpus, viiteks kohustuste ja maksete vahel ca 1 a</v>
      </c>
      <c r="AT239">
        <f>REM!AT4</f>
        <v>0</v>
      </c>
    </row>
    <row r="240" spans="1:46" x14ac:dyDescent="0.25">
      <c r="A240" t="str">
        <f>REM!A5</f>
        <v>RTK</v>
      </c>
      <c r="B240" t="str">
        <f>REM!B5</f>
        <v>REM</v>
      </c>
      <c r="C240" t="str">
        <f>REM!C5</f>
        <v>Teadus- ja arendustegevus ning ettevõtlus</v>
      </c>
      <c r="D240" t="str">
        <f>REM!D5</f>
        <v>ERDF</v>
      </c>
      <c r="E240" t="str">
        <f>REM!E5</f>
        <v>Nutikam Eesti</v>
      </c>
      <c r="F240" t="str">
        <f>REM!F5</f>
        <v>2021-2027.1.3</v>
      </c>
      <c r="G240" t="str">
        <f>REM!G5</f>
        <v>(EK nr 1.3) VKEde kestliku majanduskasvu ja konkurentsivõime tõhustamine</v>
      </c>
      <c r="H240" t="str">
        <f>REM!H5</f>
        <v>Ettevõtluskeskkonna arendamine, rahvusvahelistumise toetamine ja investeeringute soodustamine</v>
      </c>
      <c r="I240" t="str">
        <f>REM!I5</f>
        <v>2021-2027.1.3.5</v>
      </c>
      <c r="J240">
        <f>REM!J5</f>
        <v>5770000</v>
      </c>
      <c r="K240">
        <f>REM!K5</f>
        <v>5770000</v>
      </c>
      <c r="L240">
        <f>REM!L5</f>
        <v>1</v>
      </c>
      <c r="M240">
        <f>REM!M5</f>
        <v>1150482</v>
      </c>
      <c r="N240">
        <f>REM!N5</f>
        <v>0.199390294627383</v>
      </c>
      <c r="O240">
        <f>REM!O5</f>
        <v>3862</v>
      </c>
      <c r="P240">
        <f>REM!P5</f>
        <v>0</v>
      </c>
      <c r="Q240">
        <f>REM!Q5</f>
        <v>1</v>
      </c>
      <c r="R240">
        <f>REM!R5</f>
        <v>517782</v>
      </c>
      <c r="S240">
        <f>REM!S5</f>
        <v>500000</v>
      </c>
      <c r="T240">
        <f>REM!T5</f>
        <v>0.28604540727902944</v>
      </c>
      <c r="U240">
        <f>REM!U5</f>
        <v>0</v>
      </c>
      <c r="V240">
        <f>REM!V5</f>
        <v>1</v>
      </c>
      <c r="W240">
        <f>REM!W5</f>
        <v>450000</v>
      </c>
      <c r="X240">
        <f>REM!X5</f>
        <v>0.36403500866551125</v>
      </c>
      <c r="Y240">
        <f>REM!Y5</f>
        <v>0</v>
      </c>
      <c r="Z240">
        <f>REM!Z5</f>
        <v>1</v>
      </c>
      <c r="AA240">
        <f>REM!AA5</f>
        <v>500000</v>
      </c>
      <c r="AB240">
        <f>REM!AB5</f>
        <v>0.45069012131715769</v>
      </c>
      <c r="AC240">
        <f>REM!AC5</f>
        <v>0</v>
      </c>
      <c r="AD240">
        <f>REM!AD5</f>
        <v>1</v>
      </c>
      <c r="AE240">
        <f>REM!AE5</f>
        <v>950000</v>
      </c>
      <c r="AF240">
        <f>REM!AF5</f>
        <v>0.61533483535528599</v>
      </c>
      <c r="AG240">
        <f>REM!AG5</f>
        <v>0</v>
      </c>
      <c r="AH240">
        <f>REM!AH5</f>
        <v>1</v>
      </c>
      <c r="AI240">
        <f>REM!AI5</f>
        <v>950000</v>
      </c>
      <c r="AJ240">
        <f>REM!AJ5</f>
        <v>0.77997954939341418</v>
      </c>
      <c r="AK240">
        <f>REM!AK5</f>
        <v>0</v>
      </c>
      <c r="AL240">
        <f>REM!AL5</f>
        <v>1</v>
      </c>
      <c r="AM240">
        <f>REM!AM5</f>
        <v>950000</v>
      </c>
      <c r="AN240">
        <f>REM!AN5</f>
        <v>0.94462426343154249</v>
      </c>
      <c r="AO240">
        <f>REM!AO5</f>
        <v>319518</v>
      </c>
      <c r="AP240">
        <f>REM!AP5</f>
        <v>1</v>
      </c>
      <c r="AQ240">
        <f>REM!AQ5</f>
        <v>0</v>
      </c>
      <c r="AR240">
        <f>REM!AR5</f>
        <v>0</v>
      </c>
      <c r="AS240" t="str">
        <f>REM!AS5</f>
        <v>Kohustused võetud üles perioodi alguses, maksed ühtlaselt kogu perioodi vältel, tegevused toimuvad 2029 a lõpuni, viimane makse 2030</v>
      </c>
      <c r="AT240">
        <f>REM!AT5</f>
        <v>0</v>
      </c>
    </row>
    <row r="241" spans="1:46" x14ac:dyDescent="0.25">
      <c r="A241" t="str">
        <f>REM!A6</f>
        <v>RTK</v>
      </c>
      <c r="B241" t="str">
        <f>REM!B6</f>
        <v>REM</v>
      </c>
      <c r="C241" t="str">
        <f>REM!C6</f>
        <v>Teadus- ja arendustegevus ning ettevõtlus</v>
      </c>
      <c r="D241" t="str">
        <f>REM!D6</f>
        <v>ERDF</v>
      </c>
      <c r="E241" t="str">
        <f>REM!E6</f>
        <v>Nutikam Eesti</v>
      </c>
      <c r="F241" t="str">
        <f>REM!F6</f>
        <v>2021-2027.1.4</v>
      </c>
      <c r="G241" t="str">
        <f>REM!G6</f>
        <v>(EK nr 1.4) Aruka spetsialiseerumise, tööstusliku ülemineku ja ettevõtluse oskuste arendamine</v>
      </c>
      <c r="H241" t="str">
        <f>REM!H6</f>
        <v>Ettevõtluskeskkonna arendamine, rahvusvahelistumise toetamine ja investeeringute soodustamine</v>
      </c>
      <c r="I241" t="str">
        <f>REM!I6</f>
        <v>2021-2027.1.4.1</v>
      </c>
      <c r="J241">
        <f>REM!J6</f>
        <v>3000000</v>
      </c>
      <c r="K241">
        <f>REM!K6</f>
        <v>3000000</v>
      </c>
      <c r="L241">
        <f>REM!L6</f>
        <v>1</v>
      </c>
      <c r="M241">
        <f>REM!M6</f>
        <v>535702</v>
      </c>
      <c r="N241">
        <f>REM!N6</f>
        <v>0.17856733333333333</v>
      </c>
      <c r="O241">
        <f>REM!O6</f>
        <v>1934</v>
      </c>
      <c r="P241">
        <f>REM!P6</f>
        <v>0</v>
      </c>
      <c r="Q241">
        <f>REM!Q6</f>
        <v>1</v>
      </c>
      <c r="R241">
        <f>REM!R6</f>
        <v>250632</v>
      </c>
      <c r="S241">
        <f>REM!S6</f>
        <v>250000</v>
      </c>
      <c r="T241">
        <f>REM!T6</f>
        <v>0.26190066666666667</v>
      </c>
      <c r="U241">
        <f>REM!U6</f>
        <v>0</v>
      </c>
      <c r="V241">
        <f>REM!V6</f>
        <v>1</v>
      </c>
      <c r="W241">
        <f>REM!W6</f>
        <v>200000</v>
      </c>
      <c r="X241">
        <f>REM!X6</f>
        <v>0.32856733333333332</v>
      </c>
      <c r="Y241">
        <f>REM!Y6</f>
        <v>0</v>
      </c>
      <c r="Z241">
        <f>REM!Z6</f>
        <v>1</v>
      </c>
      <c r="AA241">
        <f>REM!AA6</f>
        <v>250000</v>
      </c>
      <c r="AB241">
        <f>REM!AB6</f>
        <v>0.41190066666666669</v>
      </c>
      <c r="AC241">
        <f>REM!AC6</f>
        <v>0</v>
      </c>
      <c r="AD241">
        <f>REM!AD6</f>
        <v>1</v>
      </c>
      <c r="AE241">
        <f>REM!AE6</f>
        <v>450000</v>
      </c>
      <c r="AF241">
        <f>REM!AF6</f>
        <v>0.56190066666666671</v>
      </c>
      <c r="AG241">
        <f>REM!AG6</f>
        <v>0</v>
      </c>
      <c r="AH241">
        <f>REM!AH6</f>
        <v>1</v>
      </c>
      <c r="AI241">
        <f>REM!AI6</f>
        <v>450000</v>
      </c>
      <c r="AJ241">
        <f>REM!AJ6</f>
        <v>0.71190066666666663</v>
      </c>
      <c r="AK241">
        <f>REM!AK6</f>
        <v>0</v>
      </c>
      <c r="AL241">
        <f>REM!AL6</f>
        <v>1</v>
      </c>
      <c r="AM241">
        <f>REM!AM6</f>
        <v>450000</v>
      </c>
      <c r="AN241">
        <f>REM!AN6</f>
        <v>0.86190066666666665</v>
      </c>
      <c r="AO241">
        <f>REM!AO6</f>
        <v>414298</v>
      </c>
      <c r="AP241">
        <f>REM!AP6</f>
        <v>1</v>
      </c>
      <c r="AQ241">
        <f>REM!AQ6</f>
        <v>0</v>
      </c>
      <c r="AR241">
        <f>REM!AR6</f>
        <v>0</v>
      </c>
      <c r="AS241" t="str">
        <f>REM!AS6</f>
        <v>Kohustused võetud üles perioodi alguses, maksed ühtlaselt kogu perioodi vältel, tegevused toimuvad 2029 a lõpuni, viimane makse 2030</v>
      </c>
      <c r="AT241">
        <f>REM!AT6</f>
        <v>0</v>
      </c>
    </row>
    <row r="242" spans="1:46" x14ac:dyDescent="0.25">
      <c r="A242" t="str">
        <f>REM!A7</f>
        <v>RTK</v>
      </c>
      <c r="B242" t="str">
        <f>REM!B7</f>
        <v>REM</v>
      </c>
      <c r="C242" t="str">
        <f>REM!C7</f>
        <v>Tõhus riik</v>
      </c>
      <c r="D242" t="str">
        <f>REM!D7</f>
        <v>CF</v>
      </c>
      <c r="E242" t="str">
        <f>REM!E7</f>
        <v>Ühendatum Eesti</v>
      </c>
      <c r="F242" t="str">
        <f>REM!F7</f>
        <v>2021-2027.3.2</v>
      </c>
      <c r="G242" t="str">
        <f>REM!G7</f>
        <v>(EK nr 3.2) Säästva piirkondliku ja kohaliku liikuvuse edendamine</v>
      </c>
      <c r="H242" t="str">
        <f>REM!H7</f>
        <v>Regionaalareng (jalgratta- ja/või jalgteed)</v>
      </c>
      <c r="I242" t="str">
        <f>REM!I7</f>
        <v>2021-2027.3.2.1</v>
      </c>
      <c r="J242">
        <f>REM!J7</f>
        <v>17696732</v>
      </c>
      <c r="K242">
        <f>REM!K7</f>
        <v>10000000</v>
      </c>
      <c r="L242">
        <f>REM!L7</f>
        <v>0.56507608297396383</v>
      </c>
      <c r="M242">
        <f>REM!M7</f>
        <v>546190</v>
      </c>
      <c r="N242">
        <f>REM!N7</f>
        <v>3.0863890575954928E-2</v>
      </c>
      <c r="O242">
        <f>REM!O7</f>
        <v>129030</v>
      </c>
      <c r="P242">
        <f>REM!P7</f>
        <v>0</v>
      </c>
      <c r="Q242">
        <f>REM!Q7</f>
        <v>0.56507608297396383</v>
      </c>
      <c r="R242">
        <f>REM!R7</f>
        <v>7215145</v>
      </c>
      <c r="S242">
        <f>REM!S7</f>
        <v>3000000</v>
      </c>
      <c r="T242">
        <f>REM!T7</f>
        <v>0.20038671546814407</v>
      </c>
      <c r="U242">
        <f>REM!U7</f>
        <v>7696732</v>
      </c>
      <c r="V242">
        <f>REM!V7</f>
        <v>1</v>
      </c>
      <c r="W242">
        <f>REM!W7</f>
        <v>2000000</v>
      </c>
      <c r="X242">
        <f>REM!X7</f>
        <v>0.31340193206293682</v>
      </c>
      <c r="Y242">
        <f>REM!Y7</f>
        <v>0</v>
      </c>
      <c r="Z242">
        <f>REM!Z7</f>
        <v>1</v>
      </c>
      <c r="AA242">
        <f>REM!AA7</f>
        <v>4021512</v>
      </c>
      <c r="AB242">
        <f>REM!AB7</f>
        <v>0.5406479569222159</v>
      </c>
      <c r="AC242">
        <f>REM!AC7</f>
        <v>-500000</v>
      </c>
      <c r="AD242">
        <f>REM!AD7</f>
        <v>0.97174619585130184</v>
      </c>
      <c r="AE242">
        <f>REM!AE7</f>
        <v>6000000</v>
      </c>
      <c r="AF242">
        <f>REM!AF7</f>
        <v>0.87969360670659424</v>
      </c>
      <c r="AG242">
        <f>REM!AG7</f>
        <v>500000</v>
      </c>
      <c r="AH242">
        <f>REM!AH7</f>
        <v>1</v>
      </c>
      <c r="AI242">
        <f>REM!AI7</f>
        <v>2129030</v>
      </c>
      <c r="AJ242">
        <f>REM!AJ7</f>
        <v>1</v>
      </c>
      <c r="AK242">
        <f>REM!AK7</f>
        <v>0</v>
      </c>
      <c r="AL242">
        <f>REM!AL7</f>
        <v>1</v>
      </c>
      <c r="AM242">
        <f>REM!AM7</f>
        <v>0</v>
      </c>
      <c r="AN242">
        <f>REM!AN7</f>
        <v>1</v>
      </c>
      <c r="AO242">
        <f>REM!AO7</f>
        <v>0</v>
      </c>
      <c r="AP242">
        <f>REM!AP7</f>
        <v>1</v>
      </c>
      <c r="AQ242">
        <f>REM!AQ7</f>
        <v>0</v>
      </c>
      <c r="AR242">
        <f>REM!AR7</f>
        <v>0</v>
      </c>
      <c r="AS242" t="str">
        <f>REM!AS7</f>
        <v>II vooru tulemused selguvad 2026, võimaliku projektide äralangemise korral määrusesse sisse kirjutatud reservprojektide rahastamise markeerimiseks ajutine kohustuste vähenemine 2027</v>
      </c>
      <c r="AT242">
        <f>REM!AT7</f>
        <v>0</v>
      </c>
    </row>
    <row r="243" spans="1:46" x14ac:dyDescent="0.25">
      <c r="A243" t="str">
        <f>REM!A8</f>
        <v>RTK</v>
      </c>
      <c r="B243" t="str">
        <f>REM!B8</f>
        <v>REM</v>
      </c>
      <c r="C243" t="str">
        <f>REM!C8</f>
        <v>Tõhus riik</v>
      </c>
      <c r="D243" t="str">
        <f>REM!D8</f>
        <v>ERDF</v>
      </c>
      <c r="E243" t="str">
        <f>REM!E8</f>
        <v>Inimestele lähedasem Eesti</v>
      </c>
      <c r="F243" t="str">
        <f>REM!F8</f>
        <v>2021-2027.5.1</v>
      </c>
      <c r="G243" t="str">
        <f>REM!G8</f>
        <v>(EK nr 5.1) Tervikliku arengu, jne. soodustamine linnapiirkondades</v>
      </c>
      <c r="H243" t="str">
        <f>REM!H8</f>
        <v>Regionaalareng (linnapiirkondades)</v>
      </c>
      <c r="I243" t="str">
        <f>REM!I8</f>
        <v>2021-2027.5.1.1</v>
      </c>
      <c r="J243">
        <f>REM!J8</f>
        <v>41716000</v>
      </c>
      <c r="K243">
        <f>REM!K8</f>
        <v>9520737</v>
      </c>
      <c r="L243">
        <f>REM!L8</f>
        <v>0.22822746667945154</v>
      </c>
      <c r="M243">
        <f>REM!M8</f>
        <v>362711</v>
      </c>
      <c r="N243">
        <f>REM!N8</f>
        <v>8.6947693930386431E-3</v>
      </c>
      <c r="O243">
        <f>REM!O8</f>
        <v>0</v>
      </c>
      <c r="P243">
        <f>REM!P8</f>
        <v>6000000</v>
      </c>
      <c r="Q243">
        <f>REM!Q8</f>
        <v>0.37205717230798735</v>
      </c>
      <c r="R243">
        <f>REM!R8</f>
        <v>3989978</v>
      </c>
      <c r="S243">
        <f>REM!S8</f>
        <v>800000</v>
      </c>
      <c r="T243">
        <f>REM!T8</f>
        <v>2.7872063476843418E-2</v>
      </c>
      <c r="U243">
        <f>REM!U8</f>
        <v>15000000</v>
      </c>
      <c r="V243">
        <f>REM!V8</f>
        <v>0.73163143637932693</v>
      </c>
      <c r="W243">
        <f>REM!W8</f>
        <v>2500000</v>
      </c>
      <c r="X243">
        <f>REM!X8</f>
        <v>8.7801107488733335E-2</v>
      </c>
      <c r="Y243">
        <f>REM!Y8</f>
        <v>3000000</v>
      </c>
      <c r="Z243">
        <f>REM!Z8</f>
        <v>0.80354628919359483</v>
      </c>
      <c r="AA243">
        <f>REM!AA8</f>
        <v>4000000</v>
      </c>
      <c r="AB243">
        <f>REM!AB8</f>
        <v>0.18368757790775722</v>
      </c>
      <c r="AC243">
        <f>REM!AC8</f>
        <v>8195263</v>
      </c>
      <c r="AD243">
        <f>REM!AD8</f>
        <v>1</v>
      </c>
      <c r="AE243">
        <f>REM!AE8</f>
        <v>11700000</v>
      </c>
      <c r="AF243">
        <f>REM!AF8</f>
        <v>0.46415550388340204</v>
      </c>
      <c r="AG243">
        <f>REM!AG8</f>
        <v>0</v>
      </c>
      <c r="AH243">
        <f>REM!AH8</f>
        <v>1</v>
      </c>
      <c r="AI243">
        <f>REM!AI8</f>
        <v>16500000</v>
      </c>
      <c r="AJ243">
        <f>REM!AJ8</f>
        <v>0.85968719436187557</v>
      </c>
      <c r="AK243">
        <f>REM!AK8</f>
        <v>0</v>
      </c>
      <c r="AL243">
        <f>REM!AL8</f>
        <v>1</v>
      </c>
      <c r="AM243">
        <f>REM!AM8</f>
        <v>4000000</v>
      </c>
      <c r="AN243">
        <f>REM!AN8</f>
        <v>0.95557366478089945</v>
      </c>
      <c r="AO243">
        <f>REM!AO8</f>
        <v>1853289</v>
      </c>
      <c r="AP243">
        <f>REM!AP8</f>
        <v>1</v>
      </c>
      <c r="AQ243">
        <f>REM!AQ8</f>
        <v>0</v>
      </c>
      <c r="AR243">
        <f>REM!AR8</f>
        <v>0</v>
      </c>
      <c r="AS243" t="str">
        <f>REM!AS8</f>
        <v>Aluseks taotlusvoorud ning linnapiirkondade tegevuskava projektidele seatud esitamise tähtaeg + plaanitava lisavooru ajakava</v>
      </c>
      <c r="AT243">
        <f>REM!AT8</f>
        <v>0</v>
      </c>
    </row>
    <row r="244" spans="1:46" x14ac:dyDescent="0.25">
      <c r="A244" t="str">
        <f>REM!A9</f>
        <v>RTK</v>
      </c>
      <c r="B244" t="str">
        <f>REM!B9</f>
        <v>REM</v>
      </c>
      <c r="C244" t="str">
        <f>REM!C9</f>
        <v>Tõhus riik</v>
      </c>
      <c r="D244" t="str">
        <f>REM!D9</f>
        <v>ERDF</v>
      </c>
      <c r="E244" t="str">
        <f>REM!E9</f>
        <v>Inimestele lähedasem Eesti</v>
      </c>
      <c r="F244" t="str">
        <f>REM!F9</f>
        <v>2021-2027.5.2</v>
      </c>
      <c r="G244" t="str">
        <f>REM!G9</f>
        <v>(EK nr 5.2) Tervikliku arengu jne soodustamine mujal kui linnapiirkonnas</v>
      </c>
      <c r="H244" t="str">
        <f>REM!H9</f>
        <v>Regionaalareng (mujal kui linnapiirkondades)</v>
      </c>
      <c r="I244" t="str">
        <f>REM!I9</f>
        <v>2021-2027.5.2.1</v>
      </c>
      <c r="J244">
        <f>REM!J9</f>
        <v>138607904</v>
      </c>
      <c r="K244">
        <f>REM!K9</f>
        <v>94093907</v>
      </c>
      <c r="L244">
        <f>REM!L9</f>
        <v>0.67884950485940543</v>
      </c>
      <c r="M244">
        <f>REM!M9</f>
        <v>17960812</v>
      </c>
      <c r="N244">
        <f>REM!N9</f>
        <v>0.12957999855477217</v>
      </c>
      <c r="O244">
        <f>REM!O9</f>
        <v>1492850</v>
      </c>
      <c r="P244">
        <f>REM!P9</f>
        <v>2267127</v>
      </c>
      <c r="Q244">
        <f>REM!Q9</f>
        <v>0.69520590975821983</v>
      </c>
      <c r="R244">
        <f>REM!R9</f>
        <v>33799814</v>
      </c>
      <c r="S244">
        <f>REM!S9</f>
        <v>15000000</v>
      </c>
      <c r="T244">
        <f>REM!T9</f>
        <v>0.23779893533344246</v>
      </c>
      <c r="U244">
        <f>REM!U9</f>
        <v>42000000</v>
      </c>
      <c r="V244">
        <f>REM!V9</f>
        <v>0.9982189327384966</v>
      </c>
      <c r="W244">
        <f>REM!W9</f>
        <v>19000000</v>
      </c>
      <c r="X244">
        <f>REM!X9</f>
        <v>0.37487625525309148</v>
      </c>
      <c r="Y244">
        <f>REM!Y9</f>
        <v>0</v>
      </c>
      <c r="Z244">
        <f>REM!Z9</f>
        <v>0.9982189327384966</v>
      </c>
      <c r="AA244">
        <f>REM!AA9</f>
        <v>24000000</v>
      </c>
      <c r="AB244">
        <f>REM!AB9</f>
        <v>0.54802655409896395</v>
      </c>
      <c r="AC244">
        <f>REM!AC9</f>
        <v>246870</v>
      </c>
      <c r="AD244">
        <f>REM!AD9</f>
        <v>1</v>
      </c>
      <c r="AE244">
        <f>REM!AE9</f>
        <v>30000000</v>
      </c>
      <c r="AF244">
        <f>REM!AF9</f>
        <v>0.76446442765630451</v>
      </c>
      <c r="AG244">
        <f>REM!AG9</f>
        <v>0</v>
      </c>
      <c r="AH244">
        <f>REM!AH9</f>
        <v>1</v>
      </c>
      <c r="AI244">
        <f>REM!AI9</f>
        <v>18000000</v>
      </c>
      <c r="AJ244">
        <f>REM!AJ9</f>
        <v>0.89432715179070887</v>
      </c>
      <c r="AK244">
        <f>REM!AK9</f>
        <v>0</v>
      </c>
      <c r="AL244">
        <f>REM!AL9</f>
        <v>1</v>
      </c>
      <c r="AM244">
        <f>REM!AM9</f>
        <v>10492850</v>
      </c>
      <c r="AN244">
        <f>REM!AN9</f>
        <v>0.97002882317591355</v>
      </c>
      <c r="AO244">
        <f>REM!AO9</f>
        <v>4154242</v>
      </c>
      <c r="AP244">
        <f>REM!AP9</f>
        <v>1</v>
      </c>
      <c r="AQ244">
        <f>REM!AQ9</f>
        <v>0</v>
      </c>
      <c r="AR244">
        <f>REM!AR9</f>
        <v>0</v>
      </c>
      <c r="AS244" t="str">
        <f>REM!AS9</f>
        <v>Aluseks taotlusvoorude ajakava ning projektide pikkus</v>
      </c>
      <c r="AT244">
        <f>REM!AT9</f>
        <v>0</v>
      </c>
    </row>
    <row r="245" spans="1:46" x14ac:dyDescent="0.25">
      <c r="A245" t="str">
        <f>REM!A10</f>
        <v>RTK</v>
      </c>
      <c r="B245" t="str">
        <f>REM!B10</f>
        <v>REM</v>
      </c>
      <c r="C245" t="str">
        <f>REM!C10</f>
        <v>Tõhus riik</v>
      </c>
      <c r="D245" t="str">
        <f>REM!D10</f>
        <v>JTF</v>
      </c>
      <c r="E245" t="str">
        <f>REM!E10</f>
        <v>Õiglane üleminek</v>
      </c>
      <c r="F245" t="str">
        <f>REM!F10</f>
        <v>2021-2027.6.1</v>
      </c>
      <c r="G245" t="str">
        <f>REM!G10</f>
        <v>(EK nr 8.1) Õiglane üleminek</v>
      </c>
      <c r="H245" t="str">
        <f>REM!H10</f>
        <v>Regionaalareng - KOV investeeringud</v>
      </c>
      <c r="I245" t="str">
        <f>REM!I10</f>
        <v>2021-2027.6.1.10</v>
      </c>
      <c r="J245">
        <f>REM!J10</f>
        <v>20100000</v>
      </c>
      <c r="K245">
        <f>REM!K10</f>
        <v>19854533</v>
      </c>
      <c r="L245">
        <f>REM!L10</f>
        <v>0.9877877114427861</v>
      </c>
      <c r="M245">
        <f>REM!M10</f>
        <v>560321</v>
      </c>
      <c r="N245">
        <f>REM!N10</f>
        <v>2.7876666666666668E-2</v>
      </c>
      <c r="O245">
        <f>REM!O10</f>
        <v>389174</v>
      </c>
      <c r="P245">
        <f>REM!P10</f>
        <v>0</v>
      </c>
      <c r="Q245">
        <f>REM!Q10</f>
        <v>0.9877877114427861</v>
      </c>
      <c r="R245">
        <f>REM!R10</f>
        <v>8783289</v>
      </c>
      <c r="S245">
        <f>REM!S10</f>
        <v>5000000</v>
      </c>
      <c r="T245">
        <f>REM!T10</f>
        <v>0.27663288557213933</v>
      </c>
      <c r="U245">
        <f>REM!U10</f>
        <v>0</v>
      </c>
      <c r="V245">
        <f>REM!V10</f>
        <v>0.9877877114427861</v>
      </c>
      <c r="W245">
        <f>REM!W10</f>
        <v>3000000</v>
      </c>
      <c r="X245">
        <f>REM!X10</f>
        <v>0.4258866169154229</v>
      </c>
      <c r="Y245">
        <f>REM!Y10</f>
        <v>245467</v>
      </c>
      <c r="Z245">
        <f>REM!Z10</f>
        <v>1</v>
      </c>
      <c r="AA245">
        <f>REM!AA10</f>
        <v>5000000</v>
      </c>
      <c r="AB245">
        <f>REM!AB10</f>
        <v>0.67464283582089557</v>
      </c>
      <c r="AC245">
        <f>REM!AC10</f>
        <v>0</v>
      </c>
      <c r="AD245">
        <f>REM!AD10</f>
        <v>1</v>
      </c>
      <c r="AE245">
        <f>REM!AE10</f>
        <v>6539679</v>
      </c>
      <c r="AF245">
        <f>REM!AF10</f>
        <v>1</v>
      </c>
      <c r="AG245">
        <f>REM!AG10</f>
        <v>0</v>
      </c>
      <c r="AH245">
        <f>REM!AH10</f>
        <v>1</v>
      </c>
      <c r="AI245">
        <f>REM!AI10</f>
        <v>0</v>
      </c>
      <c r="AJ245">
        <f>REM!AJ10</f>
        <v>1</v>
      </c>
      <c r="AK245">
        <f>REM!AK10</f>
        <v>0</v>
      </c>
      <c r="AL245">
        <f>REM!AL10</f>
        <v>1</v>
      </c>
      <c r="AM245">
        <f>REM!AM10</f>
        <v>0</v>
      </c>
      <c r="AN245">
        <f>REM!AN10</f>
        <v>1</v>
      </c>
      <c r="AO245">
        <f>REM!AO10</f>
        <v>0</v>
      </c>
      <c r="AP245">
        <f>REM!AP10</f>
        <v>1</v>
      </c>
      <c r="AQ245">
        <f>REM!AQ10</f>
        <v>0</v>
      </c>
      <c r="AR245">
        <f>REM!AR10</f>
        <v>0</v>
      </c>
      <c r="AS245" t="str">
        <f>REM!AS10</f>
        <v>Meetme abikõlblikkuse periood kuni aprill 2027, eeldatavalt tehakse kõik maksed 2027 a lõpuks</v>
      </c>
      <c r="AT245">
        <f>REM!AT10</f>
        <v>0</v>
      </c>
    </row>
    <row r="246" spans="1:46" x14ac:dyDescent="0.25">
      <c r="A246" t="str">
        <f>REM!A11</f>
        <v>RTK</v>
      </c>
      <c r="B246" t="str">
        <f>REM!B11</f>
        <v>REM</v>
      </c>
      <c r="C246" t="str">
        <f>REM!C11</f>
        <v>Tõhus riik</v>
      </c>
      <c r="D246" t="str">
        <f>REM!D11</f>
        <v>JTF</v>
      </c>
      <c r="E246" t="str">
        <f>REM!E11</f>
        <v>Õiglane üleminek</v>
      </c>
      <c r="F246" t="str">
        <f>REM!F11</f>
        <v>2021-2027.6.1</v>
      </c>
      <c r="G246" t="str">
        <f>REM!G11</f>
        <v>(EK nr 8.1) Õiglane üleminek</v>
      </c>
      <c r="H246" t="str">
        <f>REM!H11</f>
        <v>Regionaalareng - piirkondlikud algatused</v>
      </c>
      <c r="I246" t="str">
        <f>REM!I11</f>
        <v>2021-2027.6.1.11</v>
      </c>
      <c r="J246">
        <f>REM!J11</f>
        <v>16740430.720000001</v>
      </c>
      <c r="K246">
        <f>REM!K11</f>
        <v>14540060</v>
      </c>
      <c r="L246">
        <f>REM!L11</f>
        <v>0.86855949187907155</v>
      </c>
      <c r="M246">
        <f>REM!M11</f>
        <v>2025844</v>
      </c>
      <c r="N246">
        <f>REM!N11</f>
        <v>0.1210150463798819</v>
      </c>
      <c r="O246">
        <f>REM!O11</f>
        <v>279304</v>
      </c>
      <c r="P246">
        <f>REM!P11</f>
        <v>1500000</v>
      </c>
      <c r="Q246">
        <f>REM!Q11</f>
        <v>0.95816292115093193</v>
      </c>
      <c r="R246">
        <f>REM!R11</f>
        <v>5666392</v>
      </c>
      <c r="S246">
        <f>REM!S11</f>
        <v>4000000</v>
      </c>
      <c r="T246">
        <f>REM!T11</f>
        <v>0.35995752443817647</v>
      </c>
      <c r="U246">
        <f>REM!U11</f>
        <v>400000</v>
      </c>
      <c r="V246">
        <f>REM!V11</f>
        <v>0.98205716895676143</v>
      </c>
      <c r="W246">
        <f>REM!W11</f>
        <v>3500000</v>
      </c>
      <c r="X246">
        <f>REM!X11</f>
        <v>0.56903219273918415</v>
      </c>
      <c r="Y246">
        <f>REM!Y11</f>
        <v>300371</v>
      </c>
      <c r="Z246">
        <f>REM!Z11</f>
        <v>1.0000000167259735</v>
      </c>
      <c r="AA246">
        <f>REM!AA11</f>
        <v>5000000</v>
      </c>
      <c r="AB246">
        <f>REM!AB11</f>
        <v>0.86771029031205238</v>
      </c>
      <c r="AC246">
        <f>REM!AC11</f>
        <v>0</v>
      </c>
      <c r="AD246">
        <f>REM!AD11</f>
        <v>1.0000000167259735</v>
      </c>
      <c r="AE246">
        <f>REM!AE11</f>
        <v>1800000</v>
      </c>
      <c r="AF246">
        <f>REM!AF11</f>
        <v>0.97523440543828488</v>
      </c>
      <c r="AG246">
        <f>REM!AG11</f>
        <v>0</v>
      </c>
      <c r="AH246">
        <f>REM!AH11</f>
        <v>1.0000000167259735</v>
      </c>
      <c r="AI246">
        <f>REM!AI11</f>
        <v>414587</v>
      </c>
      <c r="AJ246">
        <f>REM!AJ11</f>
        <v>1.0000000167259735</v>
      </c>
      <c r="AK246">
        <f>REM!AK11</f>
        <v>0</v>
      </c>
      <c r="AL246">
        <f>REM!AL11</f>
        <v>1.0000000167259735</v>
      </c>
      <c r="AM246">
        <f>REM!AM11</f>
        <v>0</v>
      </c>
      <c r="AN246">
        <f>REM!AN11</f>
        <v>1.0000000167259735</v>
      </c>
      <c r="AO246">
        <f>REM!AO11</f>
        <v>0</v>
      </c>
      <c r="AP246">
        <f>REM!AP11</f>
        <v>1.0000000167259735</v>
      </c>
      <c r="AQ246">
        <f>REM!AQ11</f>
        <v>-0.27999999932944775</v>
      </c>
      <c r="AR246">
        <f>REM!AR11</f>
        <v>-0.27999999932944775</v>
      </c>
      <c r="AS246" t="str">
        <f>REM!AS11</f>
        <v>Voorudest võimalikud vabanevad vahendid raskesti prognoositavad ning nende ajastusega pole arvestatud. Teatud vabanemisi keskmiste ja suurporojektide voorust ilmselt tuleb, mida saab võtta kasutusele väikeprojektide vooru pikendamiseks</v>
      </c>
      <c r="AT246">
        <f>REM!AT11</f>
        <v>0</v>
      </c>
    </row>
    <row r="247" spans="1:46" x14ac:dyDescent="0.25">
      <c r="A247">
        <f>REM!A12</f>
        <v>0</v>
      </c>
      <c r="B247">
        <f>REM!B12</f>
        <v>0</v>
      </c>
      <c r="C247">
        <f>REM!C12</f>
        <v>0</v>
      </c>
      <c r="D247">
        <f>REM!D12</f>
        <v>0</v>
      </c>
      <c r="E247">
        <f>REM!E12</f>
        <v>0</v>
      </c>
      <c r="F247">
        <f>REM!F12</f>
        <v>0</v>
      </c>
      <c r="G247">
        <f>REM!G12</f>
        <v>0</v>
      </c>
      <c r="H247">
        <f>REM!H12</f>
        <v>0</v>
      </c>
      <c r="I247" t="str">
        <f>REM!I12</f>
        <v>Kokku</v>
      </c>
      <c r="J247">
        <f>REM!J12</f>
        <v>250121636.72</v>
      </c>
      <c r="K247">
        <f>REM!K12</f>
        <v>159507349</v>
      </c>
      <c r="L247">
        <f>REM!L12</f>
        <v>0.6377191157539136</v>
      </c>
      <c r="M247">
        <f>REM!M12</f>
        <v>24257953</v>
      </c>
      <c r="N247">
        <f>REM!N12</f>
        <v>9.6984624433573877E-2</v>
      </c>
      <c r="O247">
        <f>REM!O12</f>
        <v>2310430</v>
      </c>
      <c r="P247">
        <f>REM!P12</f>
        <v>0</v>
      </c>
      <c r="Q247">
        <f>REM!Q12</f>
        <v>0</v>
      </c>
      <c r="R247">
        <f>REM!R12</f>
        <v>0</v>
      </c>
      <c r="S247">
        <f>REM!S12</f>
        <v>0</v>
      </c>
      <c r="T247">
        <f>REM!T12</f>
        <v>0</v>
      </c>
      <c r="U247">
        <f>REM!U12</f>
        <v>0</v>
      </c>
      <c r="V247">
        <f>REM!V12</f>
        <v>0</v>
      </c>
      <c r="W247">
        <f>REM!W12</f>
        <v>0</v>
      </c>
      <c r="X247">
        <f>REM!X12</f>
        <v>0</v>
      </c>
      <c r="Y247">
        <f>REM!Y12</f>
        <v>0</v>
      </c>
      <c r="Z247">
        <f>REM!Z12</f>
        <v>0</v>
      </c>
      <c r="AA247">
        <f>REM!AA12</f>
        <v>0</v>
      </c>
      <c r="AB247">
        <f>REM!AB12</f>
        <v>0</v>
      </c>
      <c r="AC247">
        <f>REM!AC12</f>
        <v>0</v>
      </c>
      <c r="AD247">
        <f>REM!AD12</f>
        <v>0</v>
      </c>
      <c r="AE247">
        <f>REM!AE12</f>
        <v>0</v>
      </c>
      <c r="AF247">
        <f>REM!AF12</f>
        <v>0</v>
      </c>
      <c r="AG247">
        <f>REM!AG12</f>
        <v>0</v>
      </c>
      <c r="AH247">
        <f>REM!AH12</f>
        <v>0</v>
      </c>
      <c r="AI247">
        <f>REM!AI12</f>
        <v>0</v>
      </c>
      <c r="AJ247">
        <f>REM!AJ12</f>
        <v>0</v>
      </c>
      <c r="AK247">
        <f>REM!AK12</f>
        <v>0</v>
      </c>
      <c r="AL247">
        <f>REM!AL12</f>
        <v>0</v>
      </c>
      <c r="AM247">
        <f>REM!AM12</f>
        <v>0</v>
      </c>
      <c r="AN247">
        <f>REM!AN12</f>
        <v>0</v>
      </c>
      <c r="AO247">
        <f>REM!AO12</f>
        <v>0</v>
      </c>
      <c r="AP247">
        <f>REM!AP12</f>
        <v>0</v>
      </c>
      <c r="AQ247">
        <f>REM!AQ12</f>
        <v>0</v>
      </c>
      <c r="AR247">
        <f>REM!AR12</f>
        <v>0</v>
      </c>
      <c r="AS247">
        <f>REM!AS12</f>
        <v>0</v>
      </c>
      <c r="AT247">
        <f>REM!AT12</f>
        <v>0</v>
      </c>
    </row>
    <row r="248" spans="1:46" x14ac:dyDescent="0.25">
      <c r="A248">
        <f>REM!A13</f>
        <v>0</v>
      </c>
      <c r="B248">
        <f>REM!B13</f>
        <v>0</v>
      </c>
      <c r="C248">
        <f>REM!C13</f>
        <v>0</v>
      </c>
      <c r="D248">
        <f>REM!D13</f>
        <v>0</v>
      </c>
      <c r="E248">
        <f>REM!E13</f>
        <v>0</v>
      </c>
      <c r="F248">
        <f>REM!F13</f>
        <v>0</v>
      </c>
      <c r="G248">
        <f>REM!G13</f>
        <v>0</v>
      </c>
      <c r="H248">
        <f>REM!H13</f>
        <v>0</v>
      </c>
      <c r="I248">
        <f>REM!I13</f>
        <v>0</v>
      </c>
      <c r="J248">
        <f>REM!J13</f>
        <v>0</v>
      </c>
      <c r="K248">
        <f>REM!K13</f>
        <v>0</v>
      </c>
      <c r="L248">
        <f>REM!L13</f>
        <v>0</v>
      </c>
      <c r="M248">
        <f>REM!M13</f>
        <v>0</v>
      </c>
      <c r="N248">
        <f>REM!N13</f>
        <v>0</v>
      </c>
      <c r="O248">
        <f>REM!O13</f>
        <v>0</v>
      </c>
      <c r="P248">
        <f>REM!P13</f>
        <v>0</v>
      </c>
      <c r="Q248">
        <f>REM!Q13</f>
        <v>0</v>
      </c>
      <c r="R248">
        <f>REM!R13</f>
        <v>0</v>
      </c>
      <c r="S248">
        <f>REM!S13</f>
        <v>0</v>
      </c>
      <c r="T248">
        <f>REM!T13</f>
        <v>0</v>
      </c>
      <c r="U248">
        <f>REM!U13</f>
        <v>0</v>
      </c>
      <c r="V248">
        <f>REM!V13</f>
        <v>0</v>
      </c>
      <c r="W248">
        <f>REM!W13</f>
        <v>0</v>
      </c>
      <c r="X248">
        <f>REM!X13</f>
        <v>0</v>
      </c>
      <c r="Y248">
        <f>REM!Y13</f>
        <v>0</v>
      </c>
      <c r="Z248">
        <f>REM!Z13</f>
        <v>0</v>
      </c>
      <c r="AA248">
        <f>REM!AA13</f>
        <v>0</v>
      </c>
      <c r="AB248">
        <f>REM!AB13</f>
        <v>0</v>
      </c>
      <c r="AC248">
        <f>REM!AC13</f>
        <v>0</v>
      </c>
      <c r="AD248">
        <f>REM!AD13</f>
        <v>0</v>
      </c>
      <c r="AE248">
        <f>REM!AE13</f>
        <v>0</v>
      </c>
      <c r="AF248">
        <f>REM!AF13</f>
        <v>0</v>
      </c>
      <c r="AG248">
        <f>REM!AG13</f>
        <v>0</v>
      </c>
      <c r="AH248">
        <f>REM!AH13</f>
        <v>0</v>
      </c>
      <c r="AI248">
        <f>REM!AI13</f>
        <v>0</v>
      </c>
      <c r="AJ248">
        <f>REM!AJ13</f>
        <v>0</v>
      </c>
      <c r="AK248">
        <f>REM!AK13</f>
        <v>0</v>
      </c>
      <c r="AL248">
        <f>REM!AL13</f>
        <v>0</v>
      </c>
      <c r="AM248">
        <f>REM!AM13</f>
        <v>0</v>
      </c>
      <c r="AN248">
        <f>REM!AN13</f>
        <v>0</v>
      </c>
      <c r="AO248">
        <f>REM!AO13</f>
        <v>0</v>
      </c>
      <c r="AP248">
        <f>REM!AP13</f>
        <v>0</v>
      </c>
      <c r="AQ248">
        <f>REM!AQ13</f>
        <v>0</v>
      </c>
      <c r="AR248">
        <f>REM!AR13</f>
        <v>0</v>
      </c>
      <c r="AS248">
        <f>REM!AS13</f>
        <v>0</v>
      </c>
      <c r="AT248">
        <f>REM!AT13</f>
        <v>0</v>
      </c>
    </row>
    <row r="249" spans="1:46" x14ac:dyDescent="0.25">
      <c r="A249" t="str">
        <f>REM!A14</f>
        <v>* Kavandatud eelarve muudatused on markeeritud kollasega, sh on arvestatud 28.05.2025 kinnitatud rakenduskava muudatusega nr 3 kaasnenud ja 5.06.2025 valitsuskabinetis heaks kiidetud kaitsevaldkonda vahendite ümbersuunamise ettepanekutega.</v>
      </c>
      <c r="B249">
        <f>REM!B14</f>
        <v>0</v>
      </c>
      <c r="C249">
        <f>REM!C14</f>
        <v>0</v>
      </c>
      <c r="D249">
        <f>REM!D14</f>
        <v>0</v>
      </c>
      <c r="E249">
        <f>REM!E14</f>
        <v>0</v>
      </c>
      <c r="F249">
        <f>REM!F14</f>
        <v>0</v>
      </c>
      <c r="G249">
        <f>REM!G14</f>
        <v>0</v>
      </c>
      <c r="H249">
        <f>REM!H14</f>
        <v>0</v>
      </c>
      <c r="I249">
        <f>REM!I14</f>
        <v>0</v>
      </c>
      <c r="J249">
        <f>REM!J14</f>
        <v>0</v>
      </c>
      <c r="K249">
        <f>REM!K14</f>
        <v>0</v>
      </c>
      <c r="L249">
        <f>REM!L14</f>
        <v>0</v>
      </c>
      <c r="M249">
        <f>REM!M14</f>
        <v>0</v>
      </c>
      <c r="N249">
        <f>REM!N14</f>
        <v>0</v>
      </c>
      <c r="O249">
        <f>REM!O14</f>
        <v>0</v>
      </c>
      <c r="P249">
        <f>REM!P14</f>
        <v>0</v>
      </c>
      <c r="Q249">
        <f>REM!Q14</f>
        <v>0</v>
      </c>
      <c r="R249">
        <f>REM!R14</f>
        <v>0</v>
      </c>
      <c r="S249">
        <f>REM!S14</f>
        <v>0</v>
      </c>
      <c r="T249">
        <f>REM!T14</f>
        <v>0</v>
      </c>
      <c r="U249">
        <f>REM!U14</f>
        <v>0</v>
      </c>
      <c r="V249">
        <f>REM!V14</f>
        <v>0</v>
      </c>
      <c r="W249">
        <f>REM!W14</f>
        <v>0</v>
      </c>
      <c r="X249">
        <f>REM!X14</f>
        <v>0</v>
      </c>
      <c r="Y249">
        <f>REM!Y14</f>
        <v>0</v>
      </c>
      <c r="Z249">
        <f>REM!Z14</f>
        <v>0</v>
      </c>
      <c r="AA249">
        <f>REM!AA14</f>
        <v>0</v>
      </c>
      <c r="AB249">
        <f>REM!AB14</f>
        <v>0</v>
      </c>
      <c r="AC249">
        <f>REM!AC14</f>
        <v>0</v>
      </c>
      <c r="AD249">
        <f>REM!AD14</f>
        <v>0</v>
      </c>
      <c r="AE249">
        <f>REM!AE14</f>
        <v>0</v>
      </c>
      <c r="AF249">
        <f>REM!AF14</f>
        <v>0</v>
      </c>
      <c r="AG249">
        <f>REM!AG14</f>
        <v>0</v>
      </c>
      <c r="AH249">
        <f>REM!AH14</f>
        <v>0</v>
      </c>
      <c r="AI249">
        <f>REM!AI14</f>
        <v>0</v>
      </c>
      <c r="AJ249">
        <f>REM!AJ14</f>
        <v>0</v>
      </c>
      <c r="AK249">
        <f>REM!AK14</f>
        <v>0</v>
      </c>
      <c r="AL249">
        <f>REM!AL14</f>
        <v>0</v>
      </c>
      <c r="AM249">
        <f>REM!AM14</f>
        <v>0</v>
      </c>
      <c r="AN249">
        <f>REM!AN14</f>
        <v>0</v>
      </c>
      <c r="AO249">
        <f>REM!AO14</f>
        <v>0</v>
      </c>
      <c r="AP249">
        <f>REM!AP14</f>
        <v>0</v>
      </c>
      <c r="AQ249">
        <f>REM!AQ14</f>
        <v>0</v>
      </c>
      <c r="AR249">
        <f>REM!AR14</f>
        <v>0</v>
      </c>
      <c r="AS249">
        <f>REM!AS14</f>
        <v>0</v>
      </c>
      <c r="AT249">
        <f>REM!AT14</f>
        <v>0</v>
      </c>
    </row>
    <row r="250" spans="1:46" x14ac:dyDescent="0.25">
      <c r="A250">
        <f>REM!A15</f>
        <v>0</v>
      </c>
      <c r="B250">
        <f>REM!B15</f>
        <v>0</v>
      </c>
      <c r="C250">
        <f>REM!C15</f>
        <v>0</v>
      </c>
      <c r="D250">
        <f>REM!D15</f>
        <v>0</v>
      </c>
      <c r="E250">
        <f>REM!E15</f>
        <v>0</v>
      </c>
      <c r="F250">
        <f>REM!F15</f>
        <v>0</v>
      </c>
      <c r="G250">
        <f>REM!G15</f>
        <v>0</v>
      </c>
      <c r="H250">
        <f>REM!H15</f>
        <v>0</v>
      </c>
      <c r="I250">
        <f>REM!I15</f>
        <v>0</v>
      </c>
      <c r="J250">
        <f>REM!J15</f>
        <v>0</v>
      </c>
      <c r="K250">
        <f>REM!K15</f>
        <v>0</v>
      </c>
      <c r="L250">
        <f>REM!L15</f>
        <v>0</v>
      </c>
      <c r="M250">
        <f>REM!M15</f>
        <v>0</v>
      </c>
      <c r="N250">
        <f>REM!N15</f>
        <v>0</v>
      </c>
      <c r="O250">
        <f>REM!O15</f>
        <v>0</v>
      </c>
      <c r="P250">
        <f>REM!P15</f>
        <v>0</v>
      </c>
      <c r="Q250">
        <f>REM!Q15</f>
        <v>0</v>
      </c>
      <c r="R250">
        <f>REM!R15</f>
        <v>0</v>
      </c>
      <c r="S250">
        <f>REM!S15</f>
        <v>0</v>
      </c>
      <c r="T250">
        <f>REM!T15</f>
        <v>0</v>
      </c>
      <c r="U250">
        <f>REM!U15</f>
        <v>0</v>
      </c>
      <c r="V250">
        <f>REM!V15</f>
        <v>0</v>
      </c>
      <c r="W250">
        <f>REM!W15</f>
        <v>0</v>
      </c>
      <c r="X250">
        <f>REM!X15</f>
        <v>0</v>
      </c>
      <c r="Y250">
        <f>REM!Y15</f>
        <v>0</v>
      </c>
      <c r="Z250">
        <f>REM!Z15</f>
        <v>0</v>
      </c>
      <c r="AA250">
        <f>REM!AA15</f>
        <v>0</v>
      </c>
      <c r="AB250">
        <f>REM!AB15</f>
        <v>0</v>
      </c>
      <c r="AC250">
        <f>REM!AC15</f>
        <v>0</v>
      </c>
      <c r="AD250">
        <f>REM!AD15</f>
        <v>0</v>
      </c>
      <c r="AE250">
        <f>REM!AE15</f>
        <v>0</v>
      </c>
      <c r="AF250">
        <f>REM!AF15</f>
        <v>0</v>
      </c>
      <c r="AG250">
        <f>REM!AG15</f>
        <v>0</v>
      </c>
      <c r="AH250">
        <f>REM!AH15</f>
        <v>0</v>
      </c>
      <c r="AI250">
        <f>REM!AI15</f>
        <v>0</v>
      </c>
      <c r="AJ250">
        <f>REM!AJ15</f>
        <v>0</v>
      </c>
      <c r="AK250">
        <f>REM!AK15</f>
        <v>0</v>
      </c>
      <c r="AL250">
        <f>REM!AL15</f>
        <v>0</v>
      </c>
      <c r="AM250">
        <f>REM!AM15</f>
        <v>0</v>
      </c>
      <c r="AN250">
        <f>REM!AN15</f>
        <v>0</v>
      </c>
      <c r="AO250">
        <f>REM!AO15</f>
        <v>0</v>
      </c>
      <c r="AP250">
        <f>REM!AP15</f>
        <v>0</v>
      </c>
      <c r="AQ250">
        <f>REM!AQ15</f>
        <v>0</v>
      </c>
      <c r="AR250">
        <f>REM!AR15</f>
        <v>0</v>
      </c>
      <c r="AS250">
        <f>REM!AS15</f>
        <v>0</v>
      </c>
      <c r="AT250">
        <f>REM!AT15</f>
        <v>0</v>
      </c>
    </row>
    <row r="251" spans="1:46" x14ac:dyDescent="0.25">
      <c r="A251" t="str">
        <f>REM!A16</f>
        <v>1. Andmed seisuga 31.05.2025.</v>
      </c>
      <c r="B251">
        <f>REM!B16</f>
        <v>0</v>
      </c>
      <c r="C251">
        <f>REM!C16</f>
        <v>0</v>
      </c>
      <c r="D251">
        <f>REM!D16</f>
        <v>0</v>
      </c>
      <c r="E251">
        <f>REM!E16</f>
        <v>0</v>
      </c>
      <c r="F251">
        <f>REM!F16</f>
        <v>0</v>
      </c>
      <c r="G251">
        <f>REM!G16</f>
        <v>0</v>
      </c>
      <c r="H251">
        <f>REM!H16</f>
        <v>0</v>
      </c>
      <c r="I251">
        <f>REM!I16</f>
        <v>0</v>
      </c>
      <c r="J251">
        <f>REM!J16</f>
        <v>0</v>
      </c>
      <c r="K251">
        <f>REM!K16</f>
        <v>0</v>
      </c>
      <c r="L251">
        <f>REM!L16</f>
        <v>0</v>
      </c>
      <c r="M251">
        <f>REM!M16</f>
        <v>0</v>
      </c>
      <c r="N251">
        <f>REM!N16</f>
        <v>0</v>
      </c>
      <c r="O251">
        <f>REM!O16</f>
        <v>0</v>
      </c>
      <c r="P251">
        <f>REM!P16</f>
        <v>0</v>
      </c>
      <c r="Q251">
        <f>REM!Q16</f>
        <v>0</v>
      </c>
      <c r="R251">
        <f>REM!R16</f>
        <v>0</v>
      </c>
      <c r="S251">
        <f>REM!S16</f>
        <v>0</v>
      </c>
      <c r="T251">
        <f>REM!T16</f>
        <v>0</v>
      </c>
      <c r="U251">
        <f>REM!U16</f>
        <v>0</v>
      </c>
      <c r="V251">
        <f>REM!V16</f>
        <v>0</v>
      </c>
      <c r="W251">
        <f>REM!W16</f>
        <v>0</v>
      </c>
      <c r="X251">
        <f>REM!X16</f>
        <v>0</v>
      </c>
      <c r="Y251">
        <f>REM!Y16</f>
        <v>0</v>
      </c>
      <c r="Z251">
        <f>REM!Z16</f>
        <v>0</v>
      </c>
      <c r="AA251">
        <f>REM!AA16</f>
        <v>0</v>
      </c>
      <c r="AB251">
        <f>REM!AB16</f>
        <v>0</v>
      </c>
      <c r="AC251">
        <f>REM!AC16</f>
        <v>0</v>
      </c>
      <c r="AD251">
        <f>REM!AD16</f>
        <v>0</v>
      </c>
      <c r="AE251">
        <f>REM!AE16</f>
        <v>0</v>
      </c>
      <c r="AF251">
        <f>REM!AF16</f>
        <v>0</v>
      </c>
      <c r="AG251">
        <f>REM!AG16</f>
        <v>0</v>
      </c>
      <c r="AH251">
        <f>REM!AH16</f>
        <v>0</v>
      </c>
      <c r="AI251">
        <f>REM!AI16</f>
        <v>0</v>
      </c>
      <c r="AJ251">
        <f>REM!AJ16</f>
        <v>0</v>
      </c>
      <c r="AK251">
        <f>REM!AK16</f>
        <v>0</v>
      </c>
      <c r="AL251">
        <f>REM!AL16</f>
        <v>0</v>
      </c>
      <c r="AM251">
        <f>REM!AM16</f>
        <v>0</v>
      </c>
      <c r="AN251">
        <f>REM!AN16</f>
        <v>0</v>
      </c>
      <c r="AO251">
        <f>REM!AO16</f>
        <v>0</v>
      </c>
      <c r="AP251">
        <f>REM!AP16</f>
        <v>0</v>
      </c>
      <c r="AQ251">
        <f>REM!AQ16</f>
        <v>0</v>
      </c>
      <c r="AR251">
        <f>REM!AR16</f>
        <v>0</v>
      </c>
      <c r="AS251">
        <f>REM!AS16</f>
        <v>0</v>
      </c>
      <c r="AT251">
        <f>REM!AT16</f>
        <v>0</v>
      </c>
    </row>
    <row r="252" spans="1:46" x14ac:dyDescent="0.25">
      <c r="A252" t="str">
        <f>REM!A17</f>
        <v>2. Aruanne on koostatud SAP BO aruannete SF 47 Väljamaksete prognoosid ja SFSA 2021-2027 eelarve täitmine alusel.</v>
      </c>
      <c r="B252">
        <f>REM!B17</f>
        <v>0</v>
      </c>
      <c r="C252">
        <f>REM!C17</f>
        <v>0</v>
      </c>
      <c r="D252">
        <f>REM!D17</f>
        <v>0</v>
      </c>
      <c r="E252">
        <f>REM!E17</f>
        <v>0</v>
      </c>
      <c r="F252">
        <f>REM!F17</f>
        <v>0</v>
      </c>
      <c r="G252">
        <f>REM!G17</f>
        <v>0</v>
      </c>
      <c r="H252">
        <f>REM!H17</f>
        <v>0</v>
      </c>
      <c r="I252">
        <f>REM!I17</f>
        <v>0</v>
      </c>
      <c r="J252">
        <f>REM!J17</f>
        <v>0</v>
      </c>
      <c r="K252">
        <f>REM!K17</f>
        <v>0</v>
      </c>
      <c r="L252">
        <f>REM!L17</f>
        <v>0</v>
      </c>
      <c r="M252">
        <f>REM!M17</f>
        <v>0</v>
      </c>
      <c r="N252">
        <f>REM!N17</f>
        <v>0</v>
      </c>
      <c r="O252">
        <f>REM!O17</f>
        <v>0</v>
      </c>
      <c r="P252">
        <f>REM!P17</f>
        <v>0</v>
      </c>
      <c r="Q252">
        <f>REM!Q17</f>
        <v>0</v>
      </c>
      <c r="R252">
        <f>REM!R17</f>
        <v>0</v>
      </c>
      <c r="S252">
        <f>REM!S17</f>
        <v>0</v>
      </c>
      <c r="T252">
        <f>REM!T17</f>
        <v>0</v>
      </c>
      <c r="U252">
        <f>REM!U17</f>
        <v>0</v>
      </c>
      <c r="V252">
        <f>REM!V17</f>
        <v>0</v>
      </c>
      <c r="W252">
        <f>REM!W17</f>
        <v>0</v>
      </c>
      <c r="X252">
        <f>REM!X17</f>
        <v>0</v>
      </c>
      <c r="Y252">
        <f>REM!Y17</f>
        <v>0</v>
      </c>
      <c r="Z252">
        <f>REM!Z17</f>
        <v>0</v>
      </c>
      <c r="AA252">
        <f>REM!AA17</f>
        <v>0</v>
      </c>
      <c r="AB252">
        <f>REM!AB17</f>
        <v>0</v>
      </c>
      <c r="AC252">
        <f>REM!AC17</f>
        <v>0</v>
      </c>
      <c r="AD252">
        <f>REM!AD17</f>
        <v>0</v>
      </c>
      <c r="AE252">
        <f>REM!AE17</f>
        <v>0</v>
      </c>
      <c r="AF252">
        <f>REM!AF17</f>
        <v>0</v>
      </c>
      <c r="AG252">
        <f>REM!AG17</f>
        <v>0</v>
      </c>
      <c r="AH252">
        <f>REM!AH17</f>
        <v>0</v>
      </c>
      <c r="AI252">
        <f>REM!AI17</f>
        <v>0</v>
      </c>
      <c r="AJ252">
        <f>REM!AJ17</f>
        <v>0</v>
      </c>
      <c r="AK252">
        <f>REM!AK17</f>
        <v>0</v>
      </c>
      <c r="AL252">
        <f>REM!AL17</f>
        <v>0</v>
      </c>
      <c r="AM252">
        <f>REM!AM17</f>
        <v>0</v>
      </c>
      <c r="AN252">
        <f>REM!AN17</f>
        <v>0</v>
      </c>
      <c r="AO252">
        <f>REM!AO17</f>
        <v>0</v>
      </c>
      <c r="AP252">
        <f>REM!AP17</f>
        <v>0</v>
      </c>
      <c r="AQ252">
        <f>REM!AQ17</f>
        <v>0</v>
      </c>
      <c r="AR252">
        <f>REM!AR17</f>
        <v>0</v>
      </c>
      <c r="AS252">
        <f>REM!AS17</f>
        <v>0</v>
      </c>
      <c r="AT252">
        <f>REM!AT17</f>
        <v>0</v>
      </c>
    </row>
    <row r="253" spans="1:46" x14ac:dyDescent="0.25">
      <c r="A253" t="str">
        <f>REM!A18</f>
        <v>3. Kajastatakse EL toetuse summasid.</v>
      </c>
      <c r="B253">
        <f>REM!B18</f>
        <v>0</v>
      </c>
      <c r="C253">
        <f>REM!C18</f>
        <v>0</v>
      </c>
      <c r="D253">
        <f>REM!D18</f>
        <v>0</v>
      </c>
      <c r="E253">
        <f>REM!E18</f>
        <v>0</v>
      </c>
      <c r="F253">
        <f>REM!F18</f>
        <v>0</v>
      </c>
      <c r="G253">
        <f>REM!G18</f>
        <v>0</v>
      </c>
      <c r="H253">
        <f>REM!H18</f>
        <v>0</v>
      </c>
      <c r="I253">
        <f>REM!I18</f>
        <v>0</v>
      </c>
      <c r="J253">
        <f>REM!J18</f>
        <v>0</v>
      </c>
      <c r="K253">
        <f>REM!K18</f>
        <v>0</v>
      </c>
      <c r="L253">
        <f>REM!L18</f>
        <v>0</v>
      </c>
      <c r="M253">
        <f>REM!M18</f>
        <v>0</v>
      </c>
      <c r="N253">
        <f>REM!N18</f>
        <v>0</v>
      </c>
      <c r="O253">
        <f>REM!O18</f>
        <v>0</v>
      </c>
      <c r="P253">
        <f>REM!P18</f>
        <v>0</v>
      </c>
      <c r="Q253">
        <f>REM!Q18</f>
        <v>0</v>
      </c>
      <c r="R253">
        <f>REM!R18</f>
        <v>0</v>
      </c>
      <c r="S253">
        <f>REM!S18</f>
        <v>0</v>
      </c>
      <c r="T253">
        <f>REM!T18</f>
        <v>0</v>
      </c>
      <c r="U253">
        <f>REM!U18</f>
        <v>0</v>
      </c>
      <c r="V253">
        <f>REM!V18</f>
        <v>0</v>
      </c>
      <c r="W253">
        <f>REM!W18</f>
        <v>0</v>
      </c>
      <c r="X253">
        <f>REM!X18</f>
        <v>0</v>
      </c>
      <c r="Y253">
        <f>REM!Y18</f>
        <v>0</v>
      </c>
      <c r="Z253">
        <f>REM!Z18</f>
        <v>0</v>
      </c>
      <c r="AA253">
        <f>REM!AA18</f>
        <v>0</v>
      </c>
      <c r="AB253">
        <f>REM!AB18</f>
        <v>0</v>
      </c>
      <c r="AC253">
        <f>REM!AC18</f>
        <v>0</v>
      </c>
      <c r="AD253">
        <f>REM!AD18</f>
        <v>0</v>
      </c>
      <c r="AE253">
        <f>REM!AE18</f>
        <v>0</v>
      </c>
      <c r="AF253">
        <f>REM!AF18</f>
        <v>0</v>
      </c>
      <c r="AG253">
        <f>REM!AG18</f>
        <v>0</v>
      </c>
      <c r="AH253">
        <f>REM!AH18</f>
        <v>0</v>
      </c>
      <c r="AI253">
        <f>REM!AI18</f>
        <v>0</v>
      </c>
      <c r="AJ253">
        <f>REM!AJ18</f>
        <v>0</v>
      </c>
      <c r="AK253">
        <f>REM!AK18</f>
        <v>0</v>
      </c>
      <c r="AL253">
        <f>REM!AL18</f>
        <v>0</v>
      </c>
      <c r="AM253">
        <f>REM!AM18</f>
        <v>0</v>
      </c>
      <c r="AN253">
        <f>REM!AN18</f>
        <v>0</v>
      </c>
      <c r="AO253">
        <f>REM!AO18</f>
        <v>0</v>
      </c>
      <c r="AP253">
        <f>REM!AP18</f>
        <v>0</v>
      </c>
      <c r="AQ253">
        <f>REM!AQ18</f>
        <v>0</v>
      </c>
      <c r="AR253">
        <f>REM!AR18</f>
        <v>0</v>
      </c>
      <c r="AS253">
        <f>REM!AS18</f>
        <v>0</v>
      </c>
      <c r="AT253">
        <f>REM!AT18</f>
        <v>0</v>
      </c>
    </row>
    <row r="254" spans="1:46" x14ac:dyDescent="0.25">
      <c r="A254" t="str">
        <f>REM!A19</f>
        <v>4. Arvestatud on kõiki sisestatud prognoose sõltumata nende seisundist.</v>
      </c>
      <c r="B254">
        <f>REM!B19</f>
        <v>0</v>
      </c>
      <c r="C254">
        <f>REM!C19</f>
        <v>0</v>
      </c>
      <c r="D254">
        <f>REM!D19</f>
        <v>0</v>
      </c>
      <c r="E254">
        <f>REM!E19</f>
        <v>0</v>
      </c>
      <c r="F254">
        <f>REM!F19</f>
        <v>0</v>
      </c>
      <c r="G254">
        <f>REM!G19</f>
        <v>0</v>
      </c>
      <c r="H254">
        <f>REM!H19</f>
        <v>0</v>
      </c>
      <c r="I254">
        <f>REM!I19</f>
        <v>0</v>
      </c>
      <c r="J254">
        <f>REM!J19</f>
        <v>0</v>
      </c>
      <c r="K254">
        <f>REM!K19</f>
        <v>0</v>
      </c>
      <c r="L254">
        <f>REM!L19</f>
        <v>0</v>
      </c>
      <c r="M254">
        <f>REM!M19</f>
        <v>0</v>
      </c>
      <c r="N254">
        <f>REM!N19</f>
        <v>0</v>
      </c>
      <c r="O254">
        <f>REM!O19</f>
        <v>0</v>
      </c>
      <c r="P254">
        <f>REM!P19</f>
        <v>0</v>
      </c>
      <c r="Q254">
        <f>REM!Q19</f>
        <v>0</v>
      </c>
      <c r="R254">
        <f>REM!R19</f>
        <v>0</v>
      </c>
      <c r="S254">
        <f>REM!S19</f>
        <v>0</v>
      </c>
      <c r="T254">
        <f>REM!T19</f>
        <v>0</v>
      </c>
      <c r="U254">
        <f>REM!U19</f>
        <v>0</v>
      </c>
      <c r="V254">
        <f>REM!V19</f>
        <v>0</v>
      </c>
      <c r="W254">
        <f>REM!W19</f>
        <v>0</v>
      </c>
      <c r="X254">
        <f>REM!X19</f>
        <v>0</v>
      </c>
      <c r="Y254">
        <f>REM!Y19</f>
        <v>0</v>
      </c>
      <c r="Z254">
        <f>REM!Z19</f>
        <v>0</v>
      </c>
      <c r="AA254">
        <f>REM!AA19</f>
        <v>0</v>
      </c>
      <c r="AB254">
        <f>REM!AB19</f>
        <v>0</v>
      </c>
      <c r="AC254">
        <f>REM!AC19</f>
        <v>0</v>
      </c>
      <c r="AD254">
        <f>REM!AD19</f>
        <v>0</v>
      </c>
      <c r="AE254">
        <f>REM!AE19</f>
        <v>0</v>
      </c>
      <c r="AF254">
        <f>REM!AF19</f>
        <v>0</v>
      </c>
      <c r="AG254">
        <f>REM!AG19</f>
        <v>0</v>
      </c>
      <c r="AH254">
        <f>REM!AH19</f>
        <v>0</v>
      </c>
      <c r="AI254">
        <f>REM!AI19</f>
        <v>0</v>
      </c>
      <c r="AJ254">
        <f>REM!AJ19</f>
        <v>0</v>
      </c>
      <c r="AK254">
        <f>REM!AK19</f>
        <v>0</v>
      </c>
      <c r="AL254">
        <f>REM!AL19</f>
        <v>0</v>
      </c>
      <c r="AM254">
        <f>REM!AM19</f>
        <v>0</v>
      </c>
      <c r="AN254">
        <f>REM!AN19</f>
        <v>0</v>
      </c>
      <c r="AO254">
        <f>REM!AO19</f>
        <v>0</v>
      </c>
      <c r="AP254">
        <f>REM!AP19</f>
        <v>0</v>
      </c>
      <c r="AQ254">
        <f>REM!AQ19</f>
        <v>0</v>
      </c>
      <c r="AR254">
        <f>REM!AR19</f>
        <v>0</v>
      </c>
      <c r="AS254">
        <f>REM!AS19</f>
        <v>0</v>
      </c>
      <c r="AT254">
        <f>REM!AT19</f>
        <v>0</v>
      </c>
    </row>
    <row r="255" spans="1:46" x14ac:dyDescent="0.25">
      <c r="A255" t="str">
        <f>REM!A20</f>
        <v xml:space="preserve">5. SFOS prognoositud väljamakse aeg tabelis=SFOS prognoosimoodulisse sisestatud maksetaotluse kuu +1 kuu. </v>
      </c>
      <c r="B255">
        <f>REM!B20</f>
        <v>0</v>
      </c>
      <c r="C255">
        <f>REM!C20</f>
        <v>0</v>
      </c>
      <c r="D255">
        <f>REM!D20</f>
        <v>0</v>
      </c>
      <c r="E255">
        <f>REM!E20</f>
        <v>0</v>
      </c>
      <c r="F255">
        <f>REM!F20</f>
        <v>0</v>
      </c>
      <c r="G255">
        <f>REM!G20</f>
        <v>0</v>
      </c>
      <c r="H255">
        <f>REM!H20</f>
        <v>0</v>
      </c>
      <c r="I255">
        <f>REM!I20</f>
        <v>0</v>
      </c>
      <c r="J255">
        <f>REM!J20</f>
        <v>0</v>
      </c>
      <c r="K255">
        <f>REM!K20</f>
        <v>0</v>
      </c>
      <c r="L255">
        <f>REM!L20</f>
        <v>0</v>
      </c>
      <c r="M255">
        <f>REM!M20</f>
        <v>0</v>
      </c>
      <c r="N255">
        <f>REM!N20</f>
        <v>0</v>
      </c>
      <c r="O255">
        <f>REM!O20</f>
        <v>0</v>
      </c>
      <c r="P255">
        <f>REM!P20</f>
        <v>0</v>
      </c>
      <c r="Q255">
        <f>REM!Q20</f>
        <v>0</v>
      </c>
      <c r="R255">
        <f>REM!R20</f>
        <v>0</v>
      </c>
      <c r="S255">
        <f>REM!S20</f>
        <v>0</v>
      </c>
      <c r="T255">
        <f>REM!T20</f>
        <v>0</v>
      </c>
      <c r="U255">
        <f>REM!U20</f>
        <v>0</v>
      </c>
      <c r="V255">
        <f>REM!V20</f>
        <v>0</v>
      </c>
      <c r="W255">
        <f>REM!W20</f>
        <v>0</v>
      </c>
      <c r="X255">
        <f>REM!X20</f>
        <v>0</v>
      </c>
      <c r="Y255">
        <f>REM!Y20</f>
        <v>0</v>
      </c>
      <c r="Z255">
        <f>REM!Z20</f>
        <v>0</v>
      </c>
      <c r="AA255">
        <f>REM!AA20</f>
        <v>0</v>
      </c>
      <c r="AB255">
        <f>REM!AB20</f>
        <v>0</v>
      </c>
      <c r="AC255">
        <f>REM!AC20</f>
        <v>0</v>
      </c>
      <c r="AD255">
        <f>REM!AD20</f>
        <v>0</v>
      </c>
      <c r="AE255">
        <f>REM!AE20</f>
        <v>0</v>
      </c>
      <c r="AF255">
        <f>REM!AF20</f>
        <v>0</v>
      </c>
      <c r="AG255">
        <f>REM!AG20</f>
        <v>0</v>
      </c>
      <c r="AH255">
        <f>REM!AH20</f>
        <v>0</v>
      </c>
      <c r="AI255">
        <f>REM!AI20</f>
        <v>0</v>
      </c>
      <c r="AJ255">
        <f>REM!AJ20</f>
        <v>0</v>
      </c>
      <c r="AK255">
        <f>REM!AK20</f>
        <v>0</v>
      </c>
      <c r="AL255">
        <f>REM!AL20</f>
        <v>0</v>
      </c>
      <c r="AM255">
        <f>REM!AM20</f>
        <v>0</v>
      </c>
      <c r="AN255">
        <f>REM!AN20</f>
        <v>0</v>
      </c>
      <c r="AO255">
        <f>REM!AO20</f>
        <v>0</v>
      </c>
      <c r="AP255">
        <f>REM!AP20</f>
        <v>0</v>
      </c>
      <c r="AQ255">
        <f>REM!AQ20</f>
        <v>0</v>
      </c>
      <c r="AR255">
        <f>REM!AR20</f>
        <v>0</v>
      </c>
      <c r="AS255">
        <f>REM!AS20</f>
        <v>0</v>
      </c>
      <c r="AT255">
        <f>REM!AT20</f>
        <v>0</v>
      </c>
    </row>
    <row r="256" spans="1:46" x14ac:dyDescent="0.25">
      <c r="A256" t="str">
        <f>REM!A21</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256">
        <f>REM!B21</f>
        <v>0</v>
      </c>
      <c r="C256">
        <f>REM!C21</f>
        <v>0</v>
      </c>
      <c r="D256">
        <f>REM!D21</f>
        <v>0</v>
      </c>
      <c r="E256">
        <f>REM!E21</f>
        <v>0</v>
      </c>
      <c r="F256">
        <f>REM!F21</f>
        <v>0</v>
      </c>
      <c r="G256">
        <f>REM!G21</f>
        <v>0</v>
      </c>
      <c r="H256">
        <f>REM!H21</f>
        <v>0</v>
      </c>
      <c r="I256">
        <f>REM!I21</f>
        <v>0</v>
      </c>
      <c r="J256">
        <f>REM!J21</f>
        <v>0</v>
      </c>
      <c r="K256">
        <f>REM!K21</f>
        <v>0</v>
      </c>
      <c r="L256">
        <f>REM!L21</f>
        <v>0</v>
      </c>
      <c r="M256">
        <f>REM!M21</f>
        <v>0</v>
      </c>
      <c r="N256">
        <f>REM!N21</f>
        <v>0</v>
      </c>
      <c r="O256">
        <f>REM!O21</f>
        <v>0</v>
      </c>
      <c r="P256">
        <f>REM!P21</f>
        <v>0</v>
      </c>
      <c r="Q256">
        <f>REM!Q21</f>
        <v>0</v>
      </c>
      <c r="R256">
        <f>REM!R21</f>
        <v>0</v>
      </c>
      <c r="S256">
        <f>REM!S21</f>
        <v>0</v>
      </c>
      <c r="T256">
        <f>REM!T21</f>
        <v>0</v>
      </c>
      <c r="U256">
        <f>REM!U21</f>
        <v>0</v>
      </c>
      <c r="V256">
        <f>REM!V21</f>
        <v>0</v>
      </c>
      <c r="W256">
        <f>REM!W21</f>
        <v>0</v>
      </c>
      <c r="X256">
        <f>REM!X21</f>
        <v>0</v>
      </c>
      <c r="Y256">
        <f>REM!Y21</f>
        <v>0</v>
      </c>
      <c r="Z256">
        <f>REM!Z21</f>
        <v>0</v>
      </c>
      <c r="AA256">
        <f>REM!AA21</f>
        <v>0</v>
      </c>
      <c r="AB256">
        <f>REM!AB21</f>
        <v>0</v>
      </c>
      <c r="AC256">
        <f>REM!AC21</f>
        <v>0</v>
      </c>
      <c r="AD256">
        <f>REM!AD21</f>
        <v>0</v>
      </c>
      <c r="AE256">
        <f>REM!AE21</f>
        <v>0</v>
      </c>
      <c r="AF256">
        <f>REM!AF21</f>
        <v>0</v>
      </c>
      <c r="AG256">
        <f>REM!AG21</f>
        <v>0</v>
      </c>
      <c r="AH256">
        <f>REM!AH21</f>
        <v>0</v>
      </c>
      <c r="AI256">
        <f>REM!AI21</f>
        <v>0</v>
      </c>
      <c r="AJ256">
        <f>REM!AJ21</f>
        <v>0</v>
      </c>
      <c r="AK256">
        <f>REM!AK21</f>
        <v>0</v>
      </c>
      <c r="AL256">
        <f>REM!AL21</f>
        <v>0</v>
      </c>
      <c r="AM256">
        <f>REM!AM21</f>
        <v>0</v>
      </c>
      <c r="AN256">
        <f>REM!AN21</f>
        <v>0</v>
      </c>
      <c r="AO256">
        <f>REM!AO21</f>
        <v>0</v>
      </c>
      <c r="AP256">
        <f>REM!AP21</f>
        <v>0</v>
      </c>
      <c r="AQ256">
        <f>REM!AQ21</f>
        <v>0</v>
      </c>
      <c r="AR256">
        <f>REM!AR21</f>
        <v>0</v>
      </c>
      <c r="AS256">
        <f>REM!AS21</f>
        <v>0</v>
      </c>
      <c r="AT256">
        <f>REM!AT21</f>
        <v>0</v>
      </c>
    </row>
    <row r="257" spans="1:46" x14ac:dyDescent="0.25">
      <c r="A257" t="str">
        <f>REM!A22</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257">
        <f>REM!B22</f>
        <v>0</v>
      </c>
      <c r="C257">
        <f>REM!C22</f>
        <v>0</v>
      </c>
      <c r="D257">
        <f>REM!D22</f>
        <v>0</v>
      </c>
      <c r="E257">
        <f>REM!E22</f>
        <v>0</v>
      </c>
      <c r="F257">
        <f>REM!F22</f>
        <v>0</v>
      </c>
      <c r="G257">
        <f>REM!G22</f>
        <v>0</v>
      </c>
      <c r="H257">
        <f>REM!H22</f>
        <v>0</v>
      </c>
      <c r="I257">
        <f>REM!I22</f>
        <v>0</v>
      </c>
      <c r="J257">
        <f>REM!J22</f>
        <v>0</v>
      </c>
      <c r="K257">
        <f>REM!K22</f>
        <v>0</v>
      </c>
      <c r="L257">
        <f>REM!L22</f>
        <v>0</v>
      </c>
      <c r="M257">
        <f>REM!M22</f>
        <v>0</v>
      </c>
      <c r="N257">
        <f>REM!N22</f>
        <v>0</v>
      </c>
      <c r="O257">
        <f>REM!O22</f>
        <v>0</v>
      </c>
      <c r="P257">
        <f>REM!P22</f>
        <v>0</v>
      </c>
      <c r="Q257">
        <f>REM!Q22</f>
        <v>0</v>
      </c>
      <c r="R257">
        <f>REM!R22</f>
        <v>0</v>
      </c>
      <c r="S257">
        <f>REM!S22</f>
        <v>0</v>
      </c>
      <c r="T257">
        <f>REM!T22</f>
        <v>0</v>
      </c>
      <c r="U257">
        <f>REM!U22</f>
        <v>0</v>
      </c>
      <c r="V257">
        <f>REM!V22</f>
        <v>0</v>
      </c>
      <c r="W257">
        <f>REM!W22</f>
        <v>0</v>
      </c>
      <c r="X257">
        <f>REM!X22</f>
        <v>0</v>
      </c>
      <c r="Y257">
        <f>REM!Y22</f>
        <v>0</v>
      </c>
      <c r="Z257">
        <f>REM!Z22</f>
        <v>0</v>
      </c>
      <c r="AA257">
        <f>REM!AA22</f>
        <v>0</v>
      </c>
      <c r="AB257">
        <f>REM!AB22</f>
        <v>0</v>
      </c>
      <c r="AC257">
        <f>REM!AC22</f>
        <v>0</v>
      </c>
      <c r="AD257">
        <f>REM!AD22</f>
        <v>0</v>
      </c>
      <c r="AE257">
        <f>REM!AE22</f>
        <v>0</v>
      </c>
      <c r="AF257">
        <f>REM!AF22</f>
        <v>0</v>
      </c>
      <c r="AG257">
        <f>REM!AG22</f>
        <v>0</v>
      </c>
      <c r="AH257">
        <f>REM!AH22</f>
        <v>0</v>
      </c>
      <c r="AI257">
        <f>REM!AI22</f>
        <v>0</v>
      </c>
      <c r="AJ257">
        <f>REM!AJ22</f>
        <v>0</v>
      </c>
      <c r="AK257">
        <f>REM!AK22</f>
        <v>0</v>
      </c>
      <c r="AL257">
        <f>REM!AL22</f>
        <v>0</v>
      </c>
      <c r="AM257">
        <f>REM!AM22</f>
        <v>0</v>
      </c>
      <c r="AN257">
        <f>REM!AN22</f>
        <v>0</v>
      </c>
      <c r="AO257">
        <f>REM!AO22</f>
        <v>0</v>
      </c>
      <c r="AP257">
        <f>REM!AP22</f>
        <v>0</v>
      </c>
      <c r="AQ257">
        <f>REM!AQ22</f>
        <v>0</v>
      </c>
      <c r="AR257">
        <f>REM!AR22</f>
        <v>0</v>
      </c>
      <c r="AS257">
        <f>REM!AS22</f>
        <v>0</v>
      </c>
      <c r="AT257">
        <f>REM!AT22</f>
        <v>0</v>
      </c>
    </row>
    <row r="258" spans="1:46" x14ac:dyDescent="0.25">
      <c r="A258" t="str">
        <f>REM!A23</f>
        <v xml:space="preserve">8. Tabeli viimastes veergudes "Prognoosimata kohustused" ja "Prognoosimata väljamaksed" kuvatakse summasid, mis on tarvis tabelis prognoosida. Veergudes olevad väärtused vähenevad vastavalt Teie poolt sisestatavatele summadele. </v>
      </c>
      <c r="B258">
        <f>REM!B23</f>
        <v>0</v>
      </c>
      <c r="C258">
        <f>REM!C23</f>
        <v>0</v>
      </c>
      <c r="D258">
        <f>REM!D23</f>
        <v>0</v>
      </c>
      <c r="E258">
        <f>REM!E23</f>
        <v>0</v>
      </c>
      <c r="F258">
        <f>REM!F23</f>
        <v>0</v>
      </c>
      <c r="G258">
        <f>REM!G23</f>
        <v>0</v>
      </c>
      <c r="H258">
        <f>REM!H23</f>
        <v>0</v>
      </c>
      <c r="I258">
        <f>REM!I23</f>
        <v>0</v>
      </c>
      <c r="J258">
        <f>REM!J23</f>
        <v>0</v>
      </c>
      <c r="K258">
        <f>REM!K23</f>
        <v>0</v>
      </c>
      <c r="L258">
        <f>REM!L23</f>
        <v>0</v>
      </c>
      <c r="M258">
        <f>REM!M23</f>
        <v>0</v>
      </c>
      <c r="N258">
        <f>REM!N23</f>
        <v>0</v>
      </c>
      <c r="O258">
        <f>REM!O23</f>
        <v>0</v>
      </c>
      <c r="P258">
        <f>REM!P23</f>
        <v>0</v>
      </c>
      <c r="Q258">
        <f>REM!Q23</f>
        <v>0</v>
      </c>
      <c r="R258">
        <f>REM!R23</f>
        <v>0</v>
      </c>
      <c r="S258">
        <f>REM!S23</f>
        <v>0</v>
      </c>
      <c r="T258">
        <f>REM!T23</f>
        <v>0</v>
      </c>
      <c r="U258">
        <f>REM!U23</f>
        <v>0</v>
      </c>
      <c r="V258">
        <f>REM!V23</f>
        <v>0</v>
      </c>
      <c r="W258">
        <f>REM!W23</f>
        <v>0</v>
      </c>
      <c r="X258">
        <f>REM!X23</f>
        <v>0</v>
      </c>
      <c r="Y258">
        <f>REM!Y23</f>
        <v>0</v>
      </c>
      <c r="Z258">
        <f>REM!Z23</f>
        <v>0</v>
      </c>
      <c r="AA258">
        <f>REM!AA23</f>
        <v>0</v>
      </c>
      <c r="AB258">
        <f>REM!AB23</f>
        <v>0</v>
      </c>
      <c r="AC258">
        <f>REM!AC23</f>
        <v>0</v>
      </c>
      <c r="AD258">
        <f>REM!AD23</f>
        <v>0</v>
      </c>
      <c r="AE258">
        <f>REM!AE23</f>
        <v>0</v>
      </c>
      <c r="AF258">
        <f>REM!AF23</f>
        <v>0</v>
      </c>
      <c r="AG258">
        <f>REM!AG23</f>
        <v>0</v>
      </c>
      <c r="AH258">
        <f>REM!AH23</f>
        <v>0</v>
      </c>
      <c r="AI258">
        <f>REM!AI23</f>
        <v>0</v>
      </c>
      <c r="AJ258">
        <f>REM!AJ23</f>
        <v>0</v>
      </c>
      <c r="AK258">
        <f>REM!AK23</f>
        <v>0</v>
      </c>
      <c r="AL258">
        <f>REM!AL23</f>
        <v>0</v>
      </c>
      <c r="AM258">
        <f>REM!AM23</f>
        <v>0</v>
      </c>
      <c r="AN258">
        <f>REM!AN23</f>
        <v>0</v>
      </c>
      <c r="AO258">
        <f>REM!AO23</f>
        <v>0</v>
      </c>
      <c r="AP258">
        <f>REM!AP23</f>
        <v>0</v>
      </c>
      <c r="AQ258">
        <f>REM!AQ23</f>
        <v>0</v>
      </c>
      <c r="AR258">
        <f>REM!AR23</f>
        <v>0</v>
      </c>
      <c r="AS258">
        <f>REM!AS23</f>
        <v>0</v>
      </c>
      <c r="AT258">
        <f>REM!AT23</f>
        <v>0</v>
      </c>
    </row>
    <row r="259" spans="1:46" x14ac:dyDescent="0.25">
      <c r="A259">
        <f>REM!A24</f>
        <v>0</v>
      </c>
      <c r="B259">
        <f>REM!B24</f>
        <v>0</v>
      </c>
      <c r="C259">
        <f>REM!C24</f>
        <v>0</v>
      </c>
      <c r="D259">
        <f>REM!D24</f>
        <v>0</v>
      </c>
      <c r="E259">
        <f>REM!E24</f>
        <v>0</v>
      </c>
      <c r="F259">
        <f>REM!F24</f>
        <v>0</v>
      </c>
      <c r="G259">
        <f>REM!G24</f>
        <v>0</v>
      </c>
      <c r="H259">
        <f>REM!H24</f>
        <v>0</v>
      </c>
      <c r="I259">
        <f>REM!I24</f>
        <v>0</v>
      </c>
      <c r="J259">
        <f>REM!J24</f>
        <v>0</v>
      </c>
      <c r="K259">
        <f>REM!K24</f>
        <v>0</v>
      </c>
      <c r="L259">
        <f>REM!L24</f>
        <v>0</v>
      </c>
      <c r="M259">
        <f>REM!M24</f>
        <v>0</v>
      </c>
      <c r="N259">
        <f>REM!N24</f>
        <v>0</v>
      </c>
      <c r="O259">
        <f>REM!O24</f>
        <v>0</v>
      </c>
      <c r="P259">
        <f>REM!P24</f>
        <v>0</v>
      </c>
      <c r="Q259">
        <f>REM!Q24</f>
        <v>0</v>
      </c>
      <c r="R259">
        <f>REM!R24</f>
        <v>0</v>
      </c>
      <c r="S259">
        <f>REM!S24</f>
        <v>0</v>
      </c>
      <c r="T259">
        <f>REM!T24</f>
        <v>0</v>
      </c>
      <c r="U259">
        <f>REM!U24</f>
        <v>0</v>
      </c>
      <c r="V259">
        <f>REM!V24</f>
        <v>0</v>
      </c>
      <c r="W259">
        <f>REM!W24</f>
        <v>0</v>
      </c>
      <c r="X259">
        <f>REM!X24</f>
        <v>0</v>
      </c>
      <c r="Y259">
        <f>REM!Y24</f>
        <v>0</v>
      </c>
      <c r="Z259">
        <f>REM!Z24</f>
        <v>0</v>
      </c>
      <c r="AA259">
        <f>REM!AA24</f>
        <v>0</v>
      </c>
      <c r="AB259">
        <f>REM!AB24</f>
        <v>0</v>
      </c>
      <c r="AC259">
        <f>REM!AC24</f>
        <v>0</v>
      </c>
      <c r="AD259">
        <f>REM!AD24</f>
        <v>0</v>
      </c>
      <c r="AE259">
        <f>REM!AE24</f>
        <v>0</v>
      </c>
      <c r="AF259">
        <f>REM!AF24</f>
        <v>0</v>
      </c>
      <c r="AG259">
        <f>REM!AG24</f>
        <v>0</v>
      </c>
      <c r="AH259">
        <f>REM!AH24</f>
        <v>0</v>
      </c>
      <c r="AI259">
        <f>REM!AI24</f>
        <v>0</v>
      </c>
      <c r="AJ259">
        <f>REM!AJ24</f>
        <v>0</v>
      </c>
      <c r="AK259">
        <f>REM!AK24</f>
        <v>0</v>
      </c>
      <c r="AL259">
        <f>REM!AL24</f>
        <v>0</v>
      </c>
      <c r="AM259">
        <f>REM!AM24</f>
        <v>0</v>
      </c>
      <c r="AN259">
        <f>REM!AN24</f>
        <v>0</v>
      </c>
      <c r="AO259">
        <f>REM!AO24</f>
        <v>0</v>
      </c>
      <c r="AP259">
        <f>REM!AP24</f>
        <v>0</v>
      </c>
      <c r="AQ259">
        <f>REM!AQ24</f>
        <v>0</v>
      </c>
      <c r="AR259">
        <f>REM!AR24</f>
        <v>0</v>
      </c>
      <c r="AS259">
        <f>REM!AS24</f>
        <v>0</v>
      </c>
      <c r="AT259">
        <f>REM!AT24</f>
        <v>0</v>
      </c>
    </row>
    <row r="260" spans="1:46" x14ac:dyDescent="0.25">
      <c r="A260">
        <f>REM!A25</f>
        <v>0</v>
      </c>
      <c r="B260">
        <f>REM!B25</f>
        <v>0</v>
      </c>
      <c r="C260">
        <f>REM!C25</f>
        <v>0</v>
      </c>
      <c r="D260">
        <f>REM!D25</f>
        <v>0</v>
      </c>
      <c r="E260">
        <f>REM!E25</f>
        <v>0</v>
      </c>
      <c r="F260">
        <f>REM!F25</f>
        <v>0</v>
      </c>
      <c r="G260">
        <f>REM!G25</f>
        <v>0</v>
      </c>
      <c r="H260">
        <f>REM!H25</f>
        <v>0</v>
      </c>
      <c r="I260">
        <f>REM!I25</f>
        <v>0</v>
      </c>
      <c r="J260">
        <f>REM!J25</f>
        <v>0</v>
      </c>
      <c r="K260">
        <f>REM!K25</f>
        <v>0</v>
      </c>
      <c r="L260">
        <f>REM!L25</f>
        <v>0</v>
      </c>
      <c r="M260">
        <f>REM!M25</f>
        <v>0</v>
      </c>
      <c r="N260">
        <f>REM!N25</f>
        <v>0</v>
      </c>
      <c r="O260">
        <f>REM!O25</f>
        <v>0</v>
      </c>
      <c r="P260">
        <f>REM!P25</f>
        <v>0</v>
      </c>
      <c r="Q260">
        <f>REM!Q25</f>
        <v>0</v>
      </c>
      <c r="R260">
        <f>REM!R25</f>
        <v>0</v>
      </c>
      <c r="S260">
        <f>REM!S25</f>
        <v>0</v>
      </c>
      <c r="T260">
        <f>REM!T25</f>
        <v>0</v>
      </c>
      <c r="U260">
        <f>REM!U25</f>
        <v>0</v>
      </c>
      <c r="V260">
        <f>REM!V25</f>
        <v>0</v>
      </c>
      <c r="W260">
        <f>REM!W25</f>
        <v>0</v>
      </c>
      <c r="X260">
        <f>REM!X25</f>
        <v>0</v>
      </c>
      <c r="Y260">
        <f>REM!Y25</f>
        <v>0</v>
      </c>
      <c r="Z260">
        <f>REM!Z25</f>
        <v>0</v>
      </c>
      <c r="AA260">
        <f>REM!AA25</f>
        <v>0</v>
      </c>
      <c r="AB260">
        <f>REM!AB25</f>
        <v>0</v>
      </c>
      <c r="AC260">
        <f>REM!AC25</f>
        <v>0</v>
      </c>
      <c r="AD260">
        <f>REM!AD25</f>
        <v>0</v>
      </c>
      <c r="AE260">
        <f>REM!AE25</f>
        <v>0</v>
      </c>
      <c r="AF260">
        <f>REM!AF25</f>
        <v>0</v>
      </c>
      <c r="AG260">
        <f>REM!AG25</f>
        <v>0</v>
      </c>
      <c r="AH260">
        <f>REM!AH25</f>
        <v>0</v>
      </c>
      <c r="AI260">
        <f>REM!AI25</f>
        <v>0</v>
      </c>
      <c r="AJ260">
        <f>REM!AJ25</f>
        <v>0</v>
      </c>
      <c r="AK260">
        <f>REM!AK25</f>
        <v>0</v>
      </c>
      <c r="AL260">
        <f>REM!AL25</f>
        <v>0</v>
      </c>
      <c r="AM260">
        <f>REM!AM25</f>
        <v>0</v>
      </c>
      <c r="AN260">
        <f>REM!AN25</f>
        <v>0</v>
      </c>
      <c r="AO260">
        <f>REM!AO25</f>
        <v>0</v>
      </c>
      <c r="AP260">
        <f>REM!AP25</f>
        <v>0</v>
      </c>
      <c r="AQ260">
        <f>REM!AQ25</f>
        <v>0</v>
      </c>
      <c r="AR260">
        <f>REM!AR25</f>
        <v>0</v>
      </c>
      <c r="AS260">
        <f>REM!AS25</f>
        <v>0</v>
      </c>
      <c r="AT260">
        <f>REM!AT25</f>
        <v>0</v>
      </c>
    </row>
    <row r="261" spans="1:46" x14ac:dyDescent="0.25">
      <c r="A261">
        <f>REM!A26</f>
        <v>0</v>
      </c>
      <c r="B261">
        <f>REM!B26</f>
        <v>0</v>
      </c>
      <c r="C261">
        <f>REM!C26</f>
        <v>0</v>
      </c>
      <c r="D261">
        <f>REM!D26</f>
        <v>0</v>
      </c>
      <c r="E261">
        <f>REM!E26</f>
        <v>0</v>
      </c>
      <c r="F261">
        <f>REM!F26</f>
        <v>0</v>
      </c>
      <c r="G261">
        <f>REM!G26</f>
        <v>0</v>
      </c>
      <c r="H261">
        <f>REM!H26</f>
        <v>0</v>
      </c>
      <c r="I261">
        <f>REM!I26</f>
        <v>0</v>
      </c>
      <c r="J261">
        <f>REM!J26</f>
        <v>0</v>
      </c>
      <c r="K261">
        <f>REM!K26</f>
        <v>0</v>
      </c>
      <c r="L261">
        <f>REM!L26</f>
        <v>0</v>
      </c>
      <c r="M261">
        <f>REM!M26</f>
        <v>0</v>
      </c>
      <c r="N261">
        <f>REM!N26</f>
        <v>0</v>
      </c>
      <c r="O261">
        <f>REM!O26</f>
        <v>0</v>
      </c>
      <c r="P261">
        <f>REM!P26</f>
        <v>0</v>
      </c>
      <c r="Q261">
        <f>REM!Q26</f>
        <v>0</v>
      </c>
      <c r="R261">
        <f>REM!R26</f>
        <v>0</v>
      </c>
      <c r="S261">
        <f>REM!S26</f>
        <v>0</v>
      </c>
      <c r="T261">
        <f>REM!T26</f>
        <v>0</v>
      </c>
      <c r="U261">
        <f>REM!U26</f>
        <v>0</v>
      </c>
      <c r="V261">
        <f>REM!V26</f>
        <v>0</v>
      </c>
      <c r="W261">
        <f>REM!W26</f>
        <v>0</v>
      </c>
      <c r="X261">
        <f>REM!X26</f>
        <v>0</v>
      </c>
      <c r="Y261">
        <f>REM!Y26</f>
        <v>0</v>
      </c>
      <c r="Z261">
        <f>REM!Z26</f>
        <v>0</v>
      </c>
      <c r="AA261">
        <f>REM!AA26</f>
        <v>0</v>
      </c>
      <c r="AB261">
        <f>REM!AB26</f>
        <v>0</v>
      </c>
      <c r="AC261">
        <f>REM!AC26</f>
        <v>0</v>
      </c>
      <c r="AD261">
        <f>REM!AD26</f>
        <v>0</v>
      </c>
      <c r="AE261">
        <f>REM!AE26</f>
        <v>0</v>
      </c>
      <c r="AF261">
        <f>REM!AF26</f>
        <v>0</v>
      </c>
      <c r="AG261">
        <f>REM!AG26</f>
        <v>0</v>
      </c>
      <c r="AH261">
        <f>REM!AH26</f>
        <v>0</v>
      </c>
      <c r="AI261">
        <f>REM!AI26</f>
        <v>0</v>
      </c>
      <c r="AJ261">
        <f>REM!AJ26</f>
        <v>0</v>
      </c>
      <c r="AK261">
        <f>REM!AK26</f>
        <v>0</v>
      </c>
      <c r="AL261">
        <f>REM!AL26</f>
        <v>0</v>
      </c>
      <c r="AM261">
        <f>REM!AM26</f>
        <v>0</v>
      </c>
      <c r="AN261">
        <f>REM!AN26</f>
        <v>0</v>
      </c>
      <c r="AO261">
        <f>REM!AO26</f>
        <v>0</v>
      </c>
      <c r="AP261">
        <f>REM!AP26</f>
        <v>0</v>
      </c>
      <c r="AQ261">
        <f>REM!AQ26</f>
        <v>0</v>
      </c>
      <c r="AR261">
        <f>REM!AR26</f>
        <v>0</v>
      </c>
      <c r="AS261">
        <f>REM!AS26</f>
        <v>0</v>
      </c>
      <c r="AT261">
        <f>REM!AT26</f>
        <v>0</v>
      </c>
    </row>
    <row r="262" spans="1:46" x14ac:dyDescent="0.25">
      <c r="A262">
        <f>REM!A27</f>
        <v>0</v>
      </c>
      <c r="B262">
        <f>REM!B27</f>
        <v>0</v>
      </c>
      <c r="C262">
        <f>REM!C27</f>
        <v>0</v>
      </c>
      <c r="D262">
        <f>REM!D27</f>
        <v>0</v>
      </c>
      <c r="E262">
        <f>REM!E27</f>
        <v>0</v>
      </c>
      <c r="F262">
        <f>REM!F27</f>
        <v>0</v>
      </c>
      <c r="G262">
        <f>REM!G27</f>
        <v>0</v>
      </c>
      <c r="H262">
        <f>REM!H27</f>
        <v>0</v>
      </c>
      <c r="I262">
        <f>REM!I27</f>
        <v>0</v>
      </c>
      <c r="J262">
        <f>REM!J27</f>
        <v>0</v>
      </c>
      <c r="K262">
        <f>REM!K27</f>
        <v>0</v>
      </c>
      <c r="L262">
        <f>REM!L27</f>
        <v>0</v>
      </c>
      <c r="M262">
        <f>REM!M27</f>
        <v>0</v>
      </c>
      <c r="N262">
        <f>REM!N27</f>
        <v>0</v>
      </c>
      <c r="O262">
        <f>REM!O27</f>
        <v>0</v>
      </c>
      <c r="P262">
        <f>REM!P27</f>
        <v>0</v>
      </c>
      <c r="Q262">
        <f>REM!Q27</f>
        <v>0</v>
      </c>
      <c r="R262">
        <f>REM!R27</f>
        <v>0</v>
      </c>
      <c r="S262">
        <f>REM!S27</f>
        <v>0</v>
      </c>
      <c r="T262">
        <f>REM!T27</f>
        <v>0</v>
      </c>
      <c r="U262">
        <f>REM!U27</f>
        <v>0</v>
      </c>
      <c r="V262">
        <f>REM!V27</f>
        <v>0</v>
      </c>
      <c r="W262">
        <f>REM!W27</f>
        <v>0</v>
      </c>
      <c r="X262">
        <f>REM!X27</f>
        <v>0</v>
      </c>
      <c r="Y262">
        <f>REM!Y27</f>
        <v>0</v>
      </c>
      <c r="Z262">
        <f>REM!Z27</f>
        <v>0</v>
      </c>
      <c r="AA262">
        <f>REM!AA27</f>
        <v>0</v>
      </c>
      <c r="AB262">
        <f>REM!AB27</f>
        <v>0</v>
      </c>
      <c r="AC262">
        <f>REM!AC27</f>
        <v>0</v>
      </c>
      <c r="AD262">
        <f>REM!AD27</f>
        <v>0</v>
      </c>
      <c r="AE262">
        <f>REM!AE27</f>
        <v>0</v>
      </c>
      <c r="AF262">
        <f>REM!AF27</f>
        <v>0</v>
      </c>
      <c r="AG262">
        <f>REM!AG27</f>
        <v>0</v>
      </c>
      <c r="AH262">
        <f>REM!AH27</f>
        <v>0</v>
      </c>
      <c r="AI262">
        <f>REM!AI27</f>
        <v>0</v>
      </c>
      <c r="AJ262">
        <f>REM!AJ27</f>
        <v>0</v>
      </c>
      <c r="AK262">
        <f>REM!AK27</f>
        <v>0</v>
      </c>
      <c r="AL262">
        <f>REM!AL27</f>
        <v>0</v>
      </c>
      <c r="AM262">
        <f>REM!AM27</f>
        <v>0</v>
      </c>
      <c r="AN262">
        <f>REM!AN27</f>
        <v>0</v>
      </c>
      <c r="AO262">
        <f>REM!AO27</f>
        <v>0</v>
      </c>
      <c r="AP262">
        <f>REM!AP27</f>
        <v>0</v>
      </c>
      <c r="AQ262">
        <f>REM!AQ27</f>
        <v>0</v>
      </c>
      <c r="AR262">
        <f>REM!AR27</f>
        <v>0</v>
      </c>
      <c r="AS262">
        <f>REM!AS27</f>
        <v>0</v>
      </c>
      <c r="AT262">
        <f>REM!AT27</f>
        <v>0</v>
      </c>
    </row>
    <row r="263" spans="1:46" x14ac:dyDescent="0.25">
      <c r="A263">
        <f>REM!A28</f>
        <v>0</v>
      </c>
      <c r="B263">
        <f>REM!B28</f>
        <v>0</v>
      </c>
      <c r="C263">
        <f>REM!C28</f>
        <v>0</v>
      </c>
      <c r="D263">
        <f>REM!D28</f>
        <v>0</v>
      </c>
      <c r="E263">
        <f>REM!E28</f>
        <v>0</v>
      </c>
      <c r="F263">
        <f>REM!F28</f>
        <v>0</v>
      </c>
      <c r="G263">
        <f>REM!G28</f>
        <v>0</v>
      </c>
      <c r="H263">
        <f>REM!H28</f>
        <v>0</v>
      </c>
      <c r="I263">
        <f>REM!I28</f>
        <v>0</v>
      </c>
      <c r="J263">
        <f>REM!J28</f>
        <v>0</v>
      </c>
      <c r="K263">
        <f>REM!K28</f>
        <v>0</v>
      </c>
      <c r="L263">
        <f>REM!L28</f>
        <v>0</v>
      </c>
      <c r="M263">
        <f>REM!M28</f>
        <v>0</v>
      </c>
      <c r="N263">
        <f>REM!N28</f>
        <v>0</v>
      </c>
      <c r="O263">
        <f>REM!O28</f>
        <v>0</v>
      </c>
      <c r="P263">
        <f>REM!P28</f>
        <v>0</v>
      </c>
      <c r="Q263">
        <f>REM!Q28</f>
        <v>0</v>
      </c>
      <c r="R263">
        <f>REM!R28</f>
        <v>0</v>
      </c>
      <c r="S263">
        <f>REM!S28</f>
        <v>0</v>
      </c>
      <c r="T263">
        <f>REM!T28</f>
        <v>0</v>
      </c>
      <c r="U263">
        <f>REM!U28</f>
        <v>0</v>
      </c>
      <c r="V263">
        <f>REM!V28</f>
        <v>0</v>
      </c>
      <c r="W263">
        <f>REM!W28</f>
        <v>0</v>
      </c>
      <c r="X263">
        <f>REM!X28</f>
        <v>0</v>
      </c>
      <c r="Y263">
        <f>REM!Y28</f>
        <v>0</v>
      </c>
      <c r="Z263">
        <f>REM!Z28</f>
        <v>0</v>
      </c>
      <c r="AA263">
        <f>REM!AA28</f>
        <v>0</v>
      </c>
      <c r="AB263">
        <f>REM!AB28</f>
        <v>0</v>
      </c>
      <c r="AC263">
        <f>REM!AC28</f>
        <v>0</v>
      </c>
      <c r="AD263">
        <f>REM!AD28</f>
        <v>0</v>
      </c>
      <c r="AE263">
        <f>REM!AE28</f>
        <v>0</v>
      </c>
      <c r="AF263">
        <f>REM!AF28</f>
        <v>0</v>
      </c>
      <c r="AG263">
        <f>REM!AG28</f>
        <v>0</v>
      </c>
      <c r="AH263">
        <f>REM!AH28</f>
        <v>0</v>
      </c>
      <c r="AI263">
        <f>REM!AI28</f>
        <v>0</v>
      </c>
      <c r="AJ263">
        <f>REM!AJ28</f>
        <v>0</v>
      </c>
      <c r="AK263">
        <f>REM!AK28</f>
        <v>0</v>
      </c>
      <c r="AL263">
        <f>REM!AL28</f>
        <v>0</v>
      </c>
      <c r="AM263">
        <f>REM!AM28</f>
        <v>0</v>
      </c>
      <c r="AN263">
        <f>REM!AN28</f>
        <v>0</v>
      </c>
      <c r="AO263">
        <f>REM!AO28</f>
        <v>0</v>
      </c>
      <c r="AP263">
        <f>REM!AP28</f>
        <v>0</v>
      </c>
      <c r="AQ263">
        <f>REM!AQ28</f>
        <v>0</v>
      </c>
      <c r="AR263">
        <f>REM!AR28</f>
        <v>0</v>
      </c>
      <c r="AS263">
        <f>REM!AS28</f>
        <v>0</v>
      </c>
      <c r="AT263">
        <f>REM!AT28</f>
        <v>0</v>
      </c>
    </row>
    <row r="264" spans="1:46" x14ac:dyDescent="0.25">
      <c r="A264">
        <f>REM!A29</f>
        <v>0</v>
      </c>
      <c r="B264">
        <f>REM!B29</f>
        <v>0</v>
      </c>
      <c r="C264">
        <f>REM!C29</f>
        <v>0</v>
      </c>
      <c r="D264">
        <f>REM!D29</f>
        <v>0</v>
      </c>
      <c r="E264">
        <f>REM!E29</f>
        <v>0</v>
      </c>
      <c r="F264">
        <f>REM!F29</f>
        <v>0</v>
      </c>
      <c r="G264">
        <f>REM!G29</f>
        <v>0</v>
      </c>
      <c r="H264">
        <f>REM!H29</f>
        <v>0</v>
      </c>
      <c r="I264">
        <f>REM!I29</f>
        <v>0</v>
      </c>
      <c r="J264">
        <f>REM!J29</f>
        <v>0</v>
      </c>
      <c r="K264">
        <f>REM!K29</f>
        <v>0</v>
      </c>
      <c r="L264">
        <f>REM!L29</f>
        <v>0</v>
      </c>
      <c r="M264">
        <f>REM!M29</f>
        <v>0</v>
      </c>
      <c r="N264">
        <f>REM!N29</f>
        <v>0</v>
      </c>
      <c r="O264">
        <f>REM!O29</f>
        <v>0</v>
      </c>
      <c r="P264">
        <f>REM!P29</f>
        <v>0</v>
      </c>
      <c r="Q264">
        <f>REM!Q29</f>
        <v>0</v>
      </c>
      <c r="R264">
        <f>REM!R29</f>
        <v>0</v>
      </c>
      <c r="S264">
        <f>REM!S29</f>
        <v>0</v>
      </c>
      <c r="T264">
        <f>REM!T29</f>
        <v>0</v>
      </c>
      <c r="U264">
        <f>REM!U29</f>
        <v>0</v>
      </c>
      <c r="V264">
        <f>REM!V29</f>
        <v>0</v>
      </c>
      <c r="W264">
        <f>REM!W29</f>
        <v>0</v>
      </c>
      <c r="X264">
        <f>REM!X29</f>
        <v>0</v>
      </c>
      <c r="Y264">
        <f>REM!Y29</f>
        <v>0</v>
      </c>
      <c r="Z264">
        <f>REM!Z29</f>
        <v>0</v>
      </c>
      <c r="AA264">
        <f>REM!AA29</f>
        <v>0</v>
      </c>
      <c r="AB264">
        <f>REM!AB29</f>
        <v>0</v>
      </c>
      <c r="AC264">
        <f>REM!AC29</f>
        <v>0</v>
      </c>
      <c r="AD264">
        <f>REM!AD29</f>
        <v>0</v>
      </c>
      <c r="AE264">
        <f>REM!AE29</f>
        <v>0</v>
      </c>
      <c r="AF264">
        <f>REM!AF29</f>
        <v>0</v>
      </c>
      <c r="AG264">
        <f>REM!AG29</f>
        <v>0</v>
      </c>
      <c r="AH264">
        <f>REM!AH29</f>
        <v>0</v>
      </c>
      <c r="AI264">
        <f>REM!AI29</f>
        <v>0</v>
      </c>
      <c r="AJ264">
        <f>REM!AJ29</f>
        <v>0</v>
      </c>
      <c r="AK264">
        <f>REM!AK29</f>
        <v>0</v>
      </c>
      <c r="AL264">
        <f>REM!AL29</f>
        <v>0</v>
      </c>
      <c r="AM264">
        <f>REM!AM29</f>
        <v>0</v>
      </c>
      <c r="AN264">
        <f>REM!AN29</f>
        <v>0</v>
      </c>
      <c r="AO264">
        <f>REM!AO29</f>
        <v>0</v>
      </c>
      <c r="AP264">
        <f>REM!AP29</f>
        <v>0</v>
      </c>
      <c r="AQ264">
        <f>REM!AQ29</f>
        <v>0</v>
      </c>
      <c r="AR264">
        <f>REM!AR29</f>
        <v>0</v>
      </c>
      <c r="AS264">
        <f>REM!AS29</f>
        <v>0</v>
      </c>
      <c r="AT264">
        <f>REM!AT29</f>
        <v>0</v>
      </c>
    </row>
    <row r="265" spans="1:46" x14ac:dyDescent="0.25">
      <c r="A265">
        <f>REM!A30</f>
        <v>0</v>
      </c>
      <c r="B265">
        <f>REM!B30</f>
        <v>0</v>
      </c>
      <c r="C265">
        <f>REM!C30</f>
        <v>0</v>
      </c>
      <c r="D265">
        <f>REM!D30</f>
        <v>0</v>
      </c>
      <c r="E265">
        <f>REM!E30</f>
        <v>0</v>
      </c>
      <c r="F265">
        <f>REM!F30</f>
        <v>0</v>
      </c>
      <c r="G265">
        <f>REM!G30</f>
        <v>0</v>
      </c>
      <c r="H265">
        <f>REM!H30</f>
        <v>0</v>
      </c>
      <c r="I265">
        <f>REM!I30</f>
        <v>0</v>
      </c>
      <c r="J265">
        <f>REM!J30</f>
        <v>0</v>
      </c>
      <c r="K265">
        <f>REM!K30</f>
        <v>0</v>
      </c>
      <c r="L265">
        <f>REM!L30</f>
        <v>0</v>
      </c>
      <c r="M265">
        <f>REM!M30</f>
        <v>0</v>
      </c>
      <c r="N265">
        <f>REM!N30</f>
        <v>0</v>
      </c>
      <c r="O265">
        <f>REM!O30</f>
        <v>0</v>
      </c>
      <c r="P265">
        <f>REM!P30</f>
        <v>0</v>
      </c>
      <c r="Q265">
        <f>REM!Q30</f>
        <v>0</v>
      </c>
      <c r="R265">
        <f>REM!R30</f>
        <v>0</v>
      </c>
      <c r="S265">
        <f>REM!S30</f>
        <v>0</v>
      </c>
      <c r="T265">
        <f>REM!T30</f>
        <v>0</v>
      </c>
      <c r="U265">
        <f>REM!U30</f>
        <v>0</v>
      </c>
      <c r="V265">
        <f>REM!V30</f>
        <v>0</v>
      </c>
      <c r="W265">
        <f>REM!W30</f>
        <v>0</v>
      </c>
      <c r="X265">
        <f>REM!X30</f>
        <v>0</v>
      </c>
      <c r="Y265">
        <f>REM!Y30</f>
        <v>0</v>
      </c>
      <c r="Z265">
        <f>REM!Z30</f>
        <v>0</v>
      </c>
      <c r="AA265">
        <f>REM!AA30</f>
        <v>0</v>
      </c>
      <c r="AB265">
        <f>REM!AB30</f>
        <v>0</v>
      </c>
      <c r="AC265">
        <f>REM!AC30</f>
        <v>0</v>
      </c>
      <c r="AD265">
        <f>REM!AD30</f>
        <v>0</v>
      </c>
      <c r="AE265">
        <f>REM!AE30</f>
        <v>0</v>
      </c>
      <c r="AF265">
        <f>REM!AF30</f>
        <v>0</v>
      </c>
      <c r="AG265">
        <f>REM!AG30</f>
        <v>0</v>
      </c>
      <c r="AH265">
        <f>REM!AH30</f>
        <v>0</v>
      </c>
      <c r="AI265">
        <f>REM!AI30</f>
        <v>0</v>
      </c>
      <c r="AJ265">
        <f>REM!AJ30</f>
        <v>0</v>
      </c>
      <c r="AK265">
        <f>REM!AK30</f>
        <v>0</v>
      </c>
      <c r="AL265">
        <f>REM!AL30</f>
        <v>0</v>
      </c>
      <c r="AM265">
        <f>REM!AM30</f>
        <v>0</v>
      </c>
      <c r="AN265">
        <f>REM!AN30</f>
        <v>0</v>
      </c>
      <c r="AO265">
        <f>REM!AO30</f>
        <v>0</v>
      </c>
      <c r="AP265">
        <f>REM!AP30</f>
        <v>0</v>
      </c>
      <c r="AQ265">
        <f>REM!AQ30</f>
        <v>0</v>
      </c>
      <c r="AR265">
        <f>REM!AR30</f>
        <v>0</v>
      </c>
      <c r="AS265">
        <f>REM!AS30</f>
        <v>0</v>
      </c>
      <c r="AT265">
        <f>REM!AT30</f>
        <v>0</v>
      </c>
    </row>
    <row r="266" spans="1:46" x14ac:dyDescent="0.25">
      <c r="A266">
        <f>REM!A31</f>
        <v>0</v>
      </c>
      <c r="B266">
        <f>REM!B31</f>
        <v>0</v>
      </c>
      <c r="C266">
        <f>REM!C31</f>
        <v>0</v>
      </c>
      <c r="D266">
        <f>REM!D31</f>
        <v>0</v>
      </c>
      <c r="E266">
        <f>REM!E31</f>
        <v>0</v>
      </c>
      <c r="F266">
        <f>REM!F31</f>
        <v>0</v>
      </c>
      <c r="G266">
        <f>REM!G31</f>
        <v>0</v>
      </c>
      <c r="H266">
        <f>REM!H31</f>
        <v>0</v>
      </c>
      <c r="I266">
        <f>REM!I31</f>
        <v>0</v>
      </c>
      <c r="J266">
        <f>REM!J31</f>
        <v>0</v>
      </c>
      <c r="K266">
        <f>REM!K31</f>
        <v>0</v>
      </c>
      <c r="L266">
        <f>REM!L31</f>
        <v>0</v>
      </c>
      <c r="M266">
        <f>REM!M31</f>
        <v>0</v>
      </c>
      <c r="N266">
        <f>REM!N31</f>
        <v>0</v>
      </c>
      <c r="O266">
        <f>REM!O31</f>
        <v>0</v>
      </c>
      <c r="P266">
        <f>REM!P31</f>
        <v>0</v>
      </c>
      <c r="Q266">
        <f>REM!Q31</f>
        <v>0</v>
      </c>
      <c r="R266">
        <f>REM!R31</f>
        <v>0</v>
      </c>
      <c r="S266">
        <f>REM!S31</f>
        <v>0</v>
      </c>
      <c r="T266">
        <f>REM!T31</f>
        <v>0</v>
      </c>
      <c r="U266">
        <f>REM!U31</f>
        <v>0</v>
      </c>
      <c r="V266">
        <f>REM!V31</f>
        <v>0</v>
      </c>
      <c r="W266">
        <f>REM!W31</f>
        <v>0</v>
      </c>
      <c r="X266">
        <f>REM!X31</f>
        <v>0</v>
      </c>
      <c r="Y266">
        <f>REM!Y31</f>
        <v>0</v>
      </c>
      <c r="Z266">
        <f>REM!Z31</f>
        <v>0</v>
      </c>
      <c r="AA266">
        <f>REM!AA31</f>
        <v>0</v>
      </c>
      <c r="AB266">
        <f>REM!AB31</f>
        <v>0</v>
      </c>
      <c r="AC266">
        <f>REM!AC31</f>
        <v>0</v>
      </c>
      <c r="AD266">
        <f>REM!AD31</f>
        <v>0</v>
      </c>
      <c r="AE266">
        <f>REM!AE31</f>
        <v>0</v>
      </c>
      <c r="AF266">
        <f>REM!AF31</f>
        <v>0</v>
      </c>
      <c r="AG266">
        <f>REM!AG31</f>
        <v>0</v>
      </c>
      <c r="AH266">
        <f>REM!AH31</f>
        <v>0</v>
      </c>
      <c r="AI266">
        <f>REM!AI31</f>
        <v>0</v>
      </c>
      <c r="AJ266">
        <f>REM!AJ31</f>
        <v>0</v>
      </c>
      <c r="AK266">
        <f>REM!AK31</f>
        <v>0</v>
      </c>
      <c r="AL266">
        <f>REM!AL31</f>
        <v>0</v>
      </c>
      <c r="AM266">
        <f>REM!AM31</f>
        <v>0</v>
      </c>
      <c r="AN266">
        <f>REM!AN31</f>
        <v>0</v>
      </c>
      <c r="AO266">
        <f>REM!AO31</f>
        <v>0</v>
      </c>
      <c r="AP266">
        <f>REM!AP31</f>
        <v>0</v>
      </c>
      <c r="AQ266">
        <f>REM!AQ31</f>
        <v>0</v>
      </c>
      <c r="AR266">
        <f>REM!AR31</f>
        <v>0</v>
      </c>
      <c r="AS266">
        <f>REM!AS31</f>
        <v>0</v>
      </c>
      <c r="AT266">
        <f>REM!AT31</f>
        <v>0</v>
      </c>
    </row>
    <row r="267" spans="1:46" x14ac:dyDescent="0.25">
      <c r="A267">
        <f>REM!A32</f>
        <v>0</v>
      </c>
      <c r="B267">
        <f>REM!B32</f>
        <v>0</v>
      </c>
      <c r="C267">
        <f>REM!C32</f>
        <v>0</v>
      </c>
      <c r="D267">
        <f>REM!D32</f>
        <v>0</v>
      </c>
      <c r="E267">
        <f>REM!E32</f>
        <v>0</v>
      </c>
      <c r="F267">
        <f>REM!F32</f>
        <v>0</v>
      </c>
      <c r="G267">
        <f>REM!G32</f>
        <v>0</v>
      </c>
      <c r="H267">
        <f>REM!H32</f>
        <v>0</v>
      </c>
      <c r="I267">
        <f>REM!I32</f>
        <v>0</v>
      </c>
      <c r="J267">
        <f>REM!J32</f>
        <v>0</v>
      </c>
      <c r="K267">
        <f>REM!K32</f>
        <v>0</v>
      </c>
      <c r="L267">
        <f>REM!L32</f>
        <v>0</v>
      </c>
      <c r="M267">
        <f>REM!M32</f>
        <v>0</v>
      </c>
      <c r="N267">
        <f>REM!N32</f>
        <v>0</v>
      </c>
      <c r="O267">
        <f>REM!O32</f>
        <v>0</v>
      </c>
      <c r="P267">
        <f>REM!P32</f>
        <v>0</v>
      </c>
      <c r="Q267">
        <f>REM!Q32</f>
        <v>0</v>
      </c>
      <c r="R267">
        <f>REM!R32</f>
        <v>0</v>
      </c>
      <c r="S267">
        <f>REM!S32</f>
        <v>0</v>
      </c>
      <c r="T267">
        <f>REM!T32</f>
        <v>0</v>
      </c>
      <c r="U267">
        <f>REM!U32</f>
        <v>0</v>
      </c>
      <c r="V267">
        <f>REM!V32</f>
        <v>0</v>
      </c>
      <c r="W267">
        <f>REM!W32</f>
        <v>0</v>
      </c>
      <c r="X267">
        <f>REM!X32</f>
        <v>0</v>
      </c>
      <c r="Y267">
        <f>REM!Y32</f>
        <v>0</v>
      </c>
      <c r="Z267">
        <f>REM!Z32</f>
        <v>0</v>
      </c>
      <c r="AA267">
        <f>REM!AA32</f>
        <v>0</v>
      </c>
      <c r="AB267">
        <f>REM!AB32</f>
        <v>0</v>
      </c>
      <c r="AC267">
        <f>REM!AC32</f>
        <v>0</v>
      </c>
      <c r="AD267">
        <f>REM!AD32</f>
        <v>0</v>
      </c>
      <c r="AE267">
        <f>REM!AE32</f>
        <v>0</v>
      </c>
      <c r="AF267">
        <f>REM!AF32</f>
        <v>0</v>
      </c>
      <c r="AG267">
        <f>REM!AG32</f>
        <v>0</v>
      </c>
      <c r="AH267">
        <f>REM!AH32</f>
        <v>0</v>
      </c>
      <c r="AI267">
        <f>REM!AI32</f>
        <v>0</v>
      </c>
      <c r="AJ267">
        <f>REM!AJ32</f>
        <v>0</v>
      </c>
      <c r="AK267">
        <f>REM!AK32</f>
        <v>0</v>
      </c>
      <c r="AL267">
        <f>REM!AL32</f>
        <v>0</v>
      </c>
      <c r="AM267">
        <f>REM!AM32</f>
        <v>0</v>
      </c>
      <c r="AN267">
        <f>REM!AN32</f>
        <v>0</v>
      </c>
      <c r="AO267">
        <f>REM!AO32</f>
        <v>0</v>
      </c>
      <c r="AP267">
        <f>REM!AP32</f>
        <v>0</v>
      </c>
      <c r="AQ267">
        <f>REM!AQ32</f>
        <v>0</v>
      </c>
      <c r="AR267">
        <f>REM!AR32</f>
        <v>0</v>
      </c>
      <c r="AS267">
        <f>REM!AS32</f>
        <v>0</v>
      </c>
      <c r="AT267">
        <f>REM!AT32</f>
        <v>0</v>
      </c>
    </row>
    <row r="268" spans="1:46" x14ac:dyDescent="0.25">
      <c r="A268">
        <f>REM!A33</f>
        <v>0</v>
      </c>
      <c r="B268">
        <f>REM!B33</f>
        <v>0</v>
      </c>
      <c r="C268">
        <f>REM!C33</f>
        <v>0</v>
      </c>
      <c r="D268">
        <f>REM!D33</f>
        <v>0</v>
      </c>
      <c r="E268">
        <f>REM!E33</f>
        <v>0</v>
      </c>
      <c r="F268">
        <f>REM!F33</f>
        <v>0</v>
      </c>
      <c r="G268">
        <f>REM!G33</f>
        <v>0</v>
      </c>
      <c r="H268">
        <f>REM!H33</f>
        <v>0</v>
      </c>
      <c r="I268">
        <f>REM!I33</f>
        <v>0</v>
      </c>
      <c r="J268">
        <f>REM!J33</f>
        <v>0</v>
      </c>
      <c r="K268">
        <f>REM!K33</f>
        <v>0</v>
      </c>
      <c r="L268">
        <f>REM!L33</f>
        <v>0</v>
      </c>
      <c r="M268">
        <f>REM!M33</f>
        <v>0</v>
      </c>
      <c r="N268">
        <f>REM!N33</f>
        <v>0</v>
      </c>
      <c r="O268">
        <f>REM!O33</f>
        <v>0</v>
      </c>
      <c r="P268">
        <f>REM!P33</f>
        <v>0</v>
      </c>
      <c r="Q268">
        <f>REM!Q33</f>
        <v>0</v>
      </c>
      <c r="R268">
        <f>REM!R33</f>
        <v>0</v>
      </c>
      <c r="S268">
        <f>REM!S33</f>
        <v>0</v>
      </c>
      <c r="T268">
        <f>REM!T33</f>
        <v>0</v>
      </c>
      <c r="U268">
        <f>REM!U33</f>
        <v>0</v>
      </c>
      <c r="V268">
        <f>REM!V33</f>
        <v>0</v>
      </c>
      <c r="W268">
        <f>REM!W33</f>
        <v>0</v>
      </c>
      <c r="X268">
        <f>REM!X33</f>
        <v>0</v>
      </c>
      <c r="Y268">
        <f>REM!Y33</f>
        <v>0</v>
      </c>
      <c r="Z268">
        <f>REM!Z33</f>
        <v>0</v>
      </c>
      <c r="AA268">
        <f>REM!AA33</f>
        <v>0</v>
      </c>
      <c r="AB268">
        <f>REM!AB33</f>
        <v>0</v>
      </c>
      <c r="AC268">
        <f>REM!AC33</f>
        <v>0</v>
      </c>
      <c r="AD268">
        <f>REM!AD33</f>
        <v>0</v>
      </c>
      <c r="AE268">
        <f>REM!AE33</f>
        <v>0</v>
      </c>
      <c r="AF268">
        <f>REM!AF33</f>
        <v>0</v>
      </c>
      <c r="AG268">
        <f>REM!AG33</f>
        <v>0</v>
      </c>
      <c r="AH268">
        <f>REM!AH33</f>
        <v>0</v>
      </c>
      <c r="AI268">
        <f>REM!AI33</f>
        <v>0</v>
      </c>
      <c r="AJ268">
        <f>REM!AJ33</f>
        <v>0</v>
      </c>
      <c r="AK268">
        <f>REM!AK33</f>
        <v>0</v>
      </c>
      <c r="AL268">
        <f>REM!AL33</f>
        <v>0</v>
      </c>
      <c r="AM268">
        <f>REM!AM33</f>
        <v>0</v>
      </c>
      <c r="AN268">
        <f>REM!AN33</f>
        <v>0</v>
      </c>
      <c r="AO268">
        <f>REM!AO33</f>
        <v>0</v>
      </c>
      <c r="AP268">
        <f>REM!AP33</f>
        <v>0</v>
      </c>
      <c r="AQ268">
        <f>REM!AQ33</f>
        <v>0</v>
      </c>
      <c r="AR268">
        <f>REM!AR33</f>
        <v>0</v>
      </c>
      <c r="AS268">
        <f>REM!AS33</f>
        <v>0</v>
      </c>
      <c r="AT268">
        <f>REM!AT33</f>
        <v>0</v>
      </c>
    </row>
    <row r="269" spans="1:46" x14ac:dyDescent="0.25">
      <c r="A269">
        <f>REM!A34</f>
        <v>0</v>
      </c>
      <c r="B269">
        <f>REM!B34</f>
        <v>0</v>
      </c>
      <c r="C269">
        <f>REM!C34</f>
        <v>0</v>
      </c>
      <c r="D269">
        <f>REM!D34</f>
        <v>0</v>
      </c>
      <c r="E269">
        <f>REM!E34</f>
        <v>0</v>
      </c>
      <c r="F269">
        <f>REM!F34</f>
        <v>0</v>
      </c>
      <c r="G269">
        <f>REM!G34</f>
        <v>0</v>
      </c>
      <c r="H269">
        <f>REM!H34</f>
        <v>0</v>
      </c>
      <c r="I269">
        <f>REM!I34</f>
        <v>0</v>
      </c>
      <c r="J269">
        <f>REM!J34</f>
        <v>0</v>
      </c>
      <c r="K269">
        <f>REM!K34</f>
        <v>0</v>
      </c>
      <c r="L269">
        <f>REM!L34</f>
        <v>0</v>
      </c>
      <c r="M269">
        <f>REM!M34</f>
        <v>0</v>
      </c>
      <c r="N269">
        <f>REM!N34</f>
        <v>0</v>
      </c>
      <c r="O269">
        <f>REM!O34</f>
        <v>0</v>
      </c>
      <c r="P269">
        <f>REM!P34</f>
        <v>0</v>
      </c>
      <c r="Q269">
        <f>REM!Q34</f>
        <v>0</v>
      </c>
      <c r="R269">
        <f>REM!R34</f>
        <v>0</v>
      </c>
      <c r="S269">
        <f>REM!S34</f>
        <v>0</v>
      </c>
      <c r="T269">
        <f>REM!T34</f>
        <v>0</v>
      </c>
      <c r="U269">
        <f>REM!U34</f>
        <v>0</v>
      </c>
      <c r="V269">
        <f>REM!V34</f>
        <v>0</v>
      </c>
      <c r="W269">
        <f>REM!W34</f>
        <v>0</v>
      </c>
      <c r="X269">
        <f>REM!X34</f>
        <v>0</v>
      </c>
      <c r="Y269">
        <f>REM!Y34</f>
        <v>0</v>
      </c>
      <c r="Z269">
        <f>REM!Z34</f>
        <v>0</v>
      </c>
      <c r="AA269">
        <f>REM!AA34</f>
        <v>0</v>
      </c>
      <c r="AB269">
        <f>REM!AB34</f>
        <v>0</v>
      </c>
      <c r="AC269">
        <f>REM!AC34</f>
        <v>0</v>
      </c>
      <c r="AD269">
        <f>REM!AD34</f>
        <v>0</v>
      </c>
      <c r="AE269">
        <f>REM!AE34</f>
        <v>0</v>
      </c>
      <c r="AF269">
        <f>REM!AF34</f>
        <v>0</v>
      </c>
      <c r="AG269">
        <f>REM!AG34</f>
        <v>0</v>
      </c>
      <c r="AH269">
        <f>REM!AH34</f>
        <v>0</v>
      </c>
      <c r="AI269">
        <f>REM!AI34</f>
        <v>0</v>
      </c>
      <c r="AJ269">
        <f>REM!AJ34</f>
        <v>0</v>
      </c>
      <c r="AK269">
        <f>REM!AK34</f>
        <v>0</v>
      </c>
      <c r="AL269">
        <f>REM!AL34</f>
        <v>0</v>
      </c>
      <c r="AM269">
        <f>REM!AM34</f>
        <v>0</v>
      </c>
      <c r="AN269">
        <f>REM!AN34</f>
        <v>0</v>
      </c>
      <c r="AO269">
        <f>REM!AO34</f>
        <v>0</v>
      </c>
      <c r="AP269">
        <f>REM!AP34</f>
        <v>0</v>
      </c>
      <c r="AQ269">
        <f>REM!AQ34</f>
        <v>0</v>
      </c>
      <c r="AR269">
        <f>REM!AR34</f>
        <v>0</v>
      </c>
      <c r="AS269">
        <f>REM!AS34</f>
        <v>0</v>
      </c>
      <c r="AT269">
        <f>REM!AT34</f>
        <v>0</v>
      </c>
    </row>
    <row r="270" spans="1:46" x14ac:dyDescent="0.25">
      <c r="A270">
        <f>REM!A35</f>
        <v>0</v>
      </c>
      <c r="B270">
        <f>REM!B35</f>
        <v>0</v>
      </c>
      <c r="C270">
        <f>REM!C35</f>
        <v>0</v>
      </c>
      <c r="D270">
        <f>REM!D35</f>
        <v>0</v>
      </c>
      <c r="E270">
        <f>REM!E35</f>
        <v>0</v>
      </c>
      <c r="F270">
        <f>REM!F35</f>
        <v>0</v>
      </c>
      <c r="G270">
        <f>REM!G35</f>
        <v>0</v>
      </c>
      <c r="H270">
        <f>REM!H35</f>
        <v>0</v>
      </c>
      <c r="I270">
        <f>REM!I35</f>
        <v>0</v>
      </c>
      <c r="J270">
        <f>REM!J35</f>
        <v>0</v>
      </c>
      <c r="K270">
        <f>REM!K35</f>
        <v>0</v>
      </c>
      <c r="L270">
        <f>REM!L35</f>
        <v>0</v>
      </c>
      <c r="M270">
        <f>REM!M35</f>
        <v>0</v>
      </c>
      <c r="N270">
        <f>REM!N35</f>
        <v>0</v>
      </c>
      <c r="O270">
        <f>REM!O35</f>
        <v>0</v>
      </c>
      <c r="P270">
        <f>REM!P35</f>
        <v>0</v>
      </c>
      <c r="Q270">
        <f>REM!Q35</f>
        <v>0</v>
      </c>
      <c r="R270">
        <f>REM!R35</f>
        <v>0</v>
      </c>
      <c r="S270">
        <f>REM!S35</f>
        <v>0</v>
      </c>
      <c r="T270">
        <f>REM!T35</f>
        <v>0</v>
      </c>
      <c r="U270">
        <f>REM!U35</f>
        <v>0</v>
      </c>
      <c r="V270">
        <f>REM!V35</f>
        <v>0</v>
      </c>
      <c r="W270">
        <f>REM!W35</f>
        <v>0</v>
      </c>
      <c r="X270">
        <f>REM!X35</f>
        <v>0</v>
      </c>
      <c r="Y270">
        <f>REM!Y35</f>
        <v>0</v>
      </c>
      <c r="Z270">
        <f>REM!Z35</f>
        <v>0</v>
      </c>
      <c r="AA270">
        <f>REM!AA35</f>
        <v>0</v>
      </c>
      <c r="AB270">
        <f>REM!AB35</f>
        <v>0</v>
      </c>
      <c r="AC270">
        <f>REM!AC35</f>
        <v>0</v>
      </c>
      <c r="AD270">
        <f>REM!AD35</f>
        <v>0</v>
      </c>
      <c r="AE270">
        <f>REM!AE35</f>
        <v>0</v>
      </c>
      <c r="AF270">
        <f>REM!AF35</f>
        <v>0</v>
      </c>
      <c r="AG270">
        <f>REM!AG35</f>
        <v>0</v>
      </c>
      <c r="AH270">
        <f>REM!AH35</f>
        <v>0</v>
      </c>
      <c r="AI270">
        <f>REM!AI35</f>
        <v>0</v>
      </c>
      <c r="AJ270">
        <f>REM!AJ35</f>
        <v>0</v>
      </c>
      <c r="AK270">
        <f>REM!AK35</f>
        <v>0</v>
      </c>
      <c r="AL270">
        <f>REM!AL35</f>
        <v>0</v>
      </c>
      <c r="AM270">
        <f>REM!AM35</f>
        <v>0</v>
      </c>
      <c r="AN270">
        <f>REM!AN35</f>
        <v>0</v>
      </c>
      <c r="AO270">
        <f>REM!AO35</f>
        <v>0</v>
      </c>
      <c r="AP270">
        <f>REM!AP35</f>
        <v>0</v>
      </c>
      <c r="AQ270">
        <f>REM!AQ35</f>
        <v>0</v>
      </c>
      <c r="AR270">
        <f>REM!AR35</f>
        <v>0</v>
      </c>
      <c r="AS270">
        <f>REM!AS35</f>
        <v>0</v>
      </c>
      <c r="AT270">
        <f>REM!AT35</f>
        <v>0</v>
      </c>
    </row>
    <row r="271" spans="1:46" x14ac:dyDescent="0.25">
      <c r="A271">
        <f>REM!A36</f>
        <v>0</v>
      </c>
      <c r="B271">
        <f>REM!B36</f>
        <v>0</v>
      </c>
      <c r="C271">
        <f>REM!C36</f>
        <v>0</v>
      </c>
      <c r="D271">
        <f>REM!D36</f>
        <v>0</v>
      </c>
      <c r="E271">
        <f>REM!E36</f>
        <v>0</v>
      </c>
      <c r="F271">
        <f>REM!F36</f>
        <v>0</v>
      </c>
      <c r="G271">
        <f>REM!G36</f>
        <v>0</v>
      </c>
      <c r="H271">
        <f>REM!H36</f>
        <v>0</v>
      </c>
      <c r="I271">
        <f>REM!I36</f>
        <v>0</v>
      </c>
      <c r="J271">
        <f>REM!J36</f>
        <v>0</v>
      </c>
      <c r="K271">
        <f>REM!K36</f>
        <v>0</v>
      </c>
      <c r="L271">
        <f>REM!L36</f>
        <v>0</v>
      </c>
      <c r="M271">
        <f>REM!M36</f>
        <v>0</v>
      </c>
      <c r="N271">
        <f>REM!N36</f>
        <v>0</v>
      </c>
      <c r="O271">
        <f>REM!O36</f>
        <v>0</v>
      </c>
      <c r="P271">
        <f>REM!P36</f>
        <v>0</v>
      </c>
      <c r="Q271">
        <f>REM!Q36</f>
        <v>0</v>
      </c>
      <c r="R271">
        <f>REM!R36</f>
        <v>0</v>
      </c>
      <c r="S271">
        <f>REM!S36</f>
        <v>0</v>
      </c>
      <c r="T271">
        <f>REM!T36</f>
        <v>0</v>
      </c>
      <c r="U271">
        <f>REM!U36</f>
        <v>0</v>
      </c>
      <c r="V271">
        <f>REM!V36</f>
        <v>0</v>
      </c>
      <c r="W271">
        <f>REM!W36</f>
        <v>0</v>
      </c>
      <c r="X271">
        <f>REM!X36</f>
        <v>0</v>
      </c>
      <c r="Y271">
        <f>REM!Y36</f>
        <v>0</v>
      </c>
      <c r="Z271">
        <f>REM!Z36</f>
        <v>0</v>
      </c>
      <c r="AA271">
        <f>REM!AA36</f>
        <v>0</v>
      </c>
      <c r="AB271">
        <f>REM!AB36</f>
        <v>0</v>
      </c>
      <c r="AC271">
        <f>REM!AC36</f>
        <v>0</v>
      </c>
      <c r="AD271">
        <f>REM!AD36</f>
        <v>0</v>
      </c>
      <c r="AE271">
        <f>REM!AE36</f>
        <v>0</v>
      </c>
      <c r="AF271">
        <f>REM!AF36</f>
        <v>0</v>
      </c>
      <c r="AG271">
        <f>REM!AG36</f>
        <v>0</v>
      </c>
      <c r="AH271">
        <f>REM!AH36</f>
        <v>0</v>
      </c>
      <c r="AI271">
        <f>REM!AI36</f>
        <v>0</v>
      </c>
      <c r="AJ271">
        <f>REM!AJ36</f>
        <v>0</v>
      </c>
      <c r="AK271">
        <f>REM!AK36</f>
        <v>0</v>
      </c>
      <c r="AL271">
        <f>REM!AL36</f>
        <v>0</v>
      </c>
      <c r="AM271">
        <f>REM!AM36</f>
        <v>0</v>
      </c>
      <c r="AN271">
        <f>REM!AN36</f>
        <v>0</v>
      </c>
      <c r="AO271">
        <f>REM!AO36</f>
        <v>0</v>
      </c>
      <c r="AP271">
        <f>REM!AP36</f>
        <v>0</v>
      </c>
      <c r="AQ271">
        <f>REM!AQ36</f>
        <v>0</v>
      </c>
      <c r="AR271">
        <f>REM!AR36</f>
        <v>0</v>
      </c>
      <c r="AS271">
        <f>REM!AS36</f>
        <v>0</v>
      </c>
      <c r="AT271">
        <f>REM!AT36</f>
        <v>0</v>
      </c>
    </row>
    <row r="272" spans="1:46" x14ac:dyDescent="0.25">
      <c r="A272">
        <f>REM!A37</f>
        <v>0</v>
      </c>
      <c r="B272">
        <f>REM!B37</f>
        <v>0</v>
      </c>
      <c r="C272">
        <f>REM!C37</f>
        <v>0</v>
      </c>
      <c r="D272">
        <f>REM!D37</f>
        <v>0</v>
      </c>
      <c r="E272">
        <f>REM!E37</f>
        <v>0</v>
      </c>
      <c r="F272">
        <f>REM!F37</f>
        <v>0</v>
      </c>
      <c r="G272">
        <f>REM!G37</f>
        <v>0</v>
      </c>
      <c r="H272">
        <f>REM!H37</f>
        <v>0</v>
      </c>
      <c r="I272">
        <f>REM!I37</f>
        <v>0</v>
      </c>
      <c r="J272">
        <f>REM!J37</f>
        <v>0</v>
      </c>
      <c r="K272">
        <f>REM!K37</f>
        <v>0</v>
      </c>
      <c r="L272">
        <f>REM!L37</f>
        <v>0</v>
      </c>
      <c r="M272">
        <f>REM!M37</f>
        <v>0</v>
      </c>
      <c r="N272">
        <f>REM!N37</f>
        <v>0</v>
      </c>
      <c r="O272">
        <f>REM!O37</f>
        <v>0</v>
      </c>
      <c r="P272">
        <f>REM!P37</f>
        <v>0</v>
      </c>
      <c r="Q272">
        <f>REM!Q37</f>
        <v>0</v>
      </c>
      <c r="R272">
        <f>REM!R37</f>
        <v>0</v>
      </c>
      <c r="S272">
        <f>REM!S37</f>
        <v>0</v>
      </c>
      <c r="T272">
        <f>REM!T37</f>
        <v>0</v>
      </c>
      <c r="U272">
        <f>REM!U37</f>
        <v>0</v>
      </c>
      <c r="V272">
        <f>REM!V37</f>
        <v>0</v>
      </c>
      <c r="W272">
        <f>REM!W37</f>
        <v>0</v>
      </c>
      <c r="X272">
        <f>REM!X37</f>
        <v>0</v>
      </c>
      <c r="Y272">
        <f>REM!Y37</f>
        <v>0</v>
      </c>
      <c r="Z272">
        <f>REM!Z37</f>
        <v>0</v>
      </c>
      <c r="AA272">
        <f>REM!AA37</f>
        <v>0</v>
      </c>
      <c r="AB272">
        <f>REM!AB37</f>
        <v>0</v>
      </c>
      <c r="AC272">
        <f>REM!AC37</f>
        <v>0</v>
      </c>
      <c r="AD272">
        <f>REM!AD37</f>
        <v>0</v>
      </c>
      <c r="AE272">
        <f>REM!AE37</f>
        <v>0</v>
      </c>
      <c r="AF272">
        <f>REM!AF37</f>
        <v>0</v>
      </c>
      <c r="AG272">
        <f>REM!AG37</f>
        <v>0</v>
      </c>
      <c r="AH272">
        <f>REM!AH37</f>
        <v>0</v>
      </c>
      <c r="AI272">
        <f>REM!AI37</f>
        <v>0</v>
      </c>
      <c r="AJ272">
        <f>REM!AJ37</f>
        <v>0</v>
      </c>
      <c r="AK272">
        <f>REM!AK37</f>
        <v>0</v>
      </c>
      <c r="AL272">
        <f>REM!AL37</f>
        <v>0</v>
      </c>
      <c r="AM272">
        <f>REM!AM37</f>
        <v>0</v>
      </c>
      <c r="AN272">
        <f>REM!AN37</f>
        <v>0</v>
      </c>
      <c r="AO272">
        <f>REM!AO37</f>
        <v>0</v>
      </c>
      <c r="AP272">
        <f>REM!AP37</f>
        <v>0</v>
      </c>
      <c r="AQ272">
        <f>REM!AQ37</f>
        <v>0</v>
      </c>
      <c r="AR272">
        <f>REM!AR37</f>
        <v>0</v>
      </c>
      <c r="AS272">
        <f>REM!AS37</f>
        <v>0</v>
      </c>
      <c r="AT272">
        <f>REM!AT37</f>
        <v>0</v>
      </c>
    </row>
    <row r="273" spans="1:46" x14ac:dyDescent="0.25">
      <c r="A273">
        <f>REM!A38</f>
        <v>0</v>
      </c>
      <c r="B273">
        <f>REM!B38</f>
        <v>0</v>
      </c>
      <c r="C273">
        <f>REM!C38</f>
        <v>0</v>
      </c>
      <c r="D273">
        <f>REM!D38</f>
        <v>0</v>
      </c>
      <c r="E273">
        <f>REM!E38</f>
        <v>0</v>
      </c>
      <c r="F273">
        <f>REM!F38</f>
        <v>0</v>
      </c>
      <c r="G273">
        <f>REM!G38</f>
        <v>0</v>
      </c>
      <c r="H273">
        <f>REM!H38</f>
        <v>0</v>
      </c>
      <c r="I273">
        <f>REM!I38</f>
        <v>0</v>
      </c>
      <c r="J273">
        <f>REM!J38</f>
        <v>0</v>
      </c>
      <c r="K273">
        <f>REM!K38</f>
        <v>0</v>
      </c>
      <c r="L273">
        <f>REM!L38</f>
        <v>0</v>
      </c>
      <c r="M273">
        <f>REM!M38</f>
        <v>0</v>
      </c>
      <c r="N273">
        <f>REM!N38</f>
        <v>0</v>
      </c>
      <c r="O273">
        <f>REM!O38</f>
        <v>0</v>
      </c>
      <c r="P273">
        <f>REM!P38</f>
        <v>0</v>
      </c>
      <c r="Q273">
        <f>REM!Q38</f>
        <v>0</v>
      </c>
      <c r="R273">
        <f>REM!R38</f>
        <v>0</v>
      </c>
      <c r="S273">
        <f>REM!S38</f>
        <v>0</v>
      </c>
      <c r="T273">
        <f>REM!T38</f>
        <v>0</v>
      </c>
      <c r="U273">
        <f>REM!U38</f>
        <v>0</v>
      </c>
      <c r="V273">
        <f>REM!V38</f>
        <v>0</v>
      </c>
      <c r="W273">
        <f>REM!W38</f>
        <v>0</v>
      </c>
      <c r="X273">
        <f>REM!X38</f>
        <v>0</v>
      </c>
      <c r="Y273">
        <f>REM!Y38</f>
        <v>0</v>
      </c>
      <c r="Z273">
        <f>REM!Z38</f>
        <v>0</v>
      </c>
      <c r="AA273">
        <f>REM!AA38</f>
        <v>0</v>
      </c>
      <c r="AB273">
        <f>REM!AB38</f>
        <v>0</v>
      </c>
      <c r="AC273">
        <f>REM!AC38</f>
        <v>0</v>
      </c>
      <c r="AD273">
        <f>REM!AD38</f>
        <v>0</v>
      </c>
      <c r="AE273">
        <f>REM!AE38</f>
        <v>0</v>
      </c>
      <c r="AF273">
        <f>REM!AF38</f>
        <v>0</v>
      </c>
      <c r="AG273">
        <f>REM!AG38</f>
        <v>0</v>
      </c>
      <c r="AH273">
        <f>REM!AH38</f>
        <v>0</v>
      </c>
      <c r="AI273">
        <f>REM!AI38</f>
        <v>0</v>
      </c>
      <c r="AJ273">
        <f>REM!AJ38</f>
        <v>0</v>
      </c>
      <c r="AK273">
        <f>REM!AK38</f>
        <v>0</v>
      </c>
      <c r="AL273">
        <f>REM!AL38</f>
        <v>0</v>
      </c>
      <c r="AM273">
        <f>REM!AM38</f>
        <v>0</v>
      </c>
      <c r="AN273">
        <f>REM!AN38</f>
        <v>0</v>
      </c>
      <c r="AO273">
        <f>REM!AO38</f>
        <v>0</v>
      </c>
      <c r="AP273">
        <f>REM!AP38</f>
        <v>0</v>
      </c>
      <c r="AQ273">
        <f>REM!AQ38</f>
        <v>0</v>
      </c>
      <c r="AR273">
        <f>REM!AR38</f>
        <v>0</v>
      </c>
      <c r="AS273">
        <f>REM!AS38</f>
        <v>0</v>
      </c>
      <c r="AT273">
        <f>REM!AT38</f>
        <v>0</v>
      </c>
    </row>
    <row r="274" spans="1:46" x14ac:dyDescent="0.25">
      <c r="A274">
        <f>REM!A39</f>
        <v>0</v>
      </c>
      <c r="B274">
        <f>REM!B39</f>
        <v>0</v>
      </c>
      <c r="C274">
        <f>REM!C39</f>
        <v>0</v>
      </c>
      <c r="D274">
        <f>REM!D39</f>
        <v>0</v>
      </c>
      <c r="E274">
        <f>REM!E39</f>
        <v>0</v>
      </c>
      <c r="F274">
        <f>REM!F39</f>
        <v>0</v>
      </c>
      <c r="G274">
        <f>REM!G39</f>
        <v>0</v>
      </c>
      <c r="H274">
        <f>REM!H39</f>
        <v>0</v>
      </c>
      <c r="I274">
        <f>REM!I39</f>
        <v>0</v>
      </c>
      <c r="J274">
        <f>REM!J39</f>
        <v>0</v>
      </c>
      <c r="K274">
        <f>REM!K39</f>
        <v>0</v>
      </c>
      <c r="L274">
        <f>REM!L39</f>
        <v>0</v>
      </c>
      <c r="M274">
        <f>REM!M39</f>
        <v>0</v>
      </c>
      <c r="N274">
        <f>REM!N39</f>
        <v>0</v>
      </c>
      <c r="O274">
        <f>REM!O39</f>
        <v>0</v>
      </c>
      <c r="P274">
        <f>REM!P39</f>
        <v>0</v>
      </c>
      <c r="Q274">
        <f>REM!Q39</f>
        <v>0</v>
      </c>
      <c r="R274">
        <f>REM!R39</f>
        <v>0</v>
      </c>
      <c r="S274">
        <f>REM!S39</f>
        <v>0</v>
      </c>
      <c r="T274">
        <f>REM!T39</f>
        <v>0</v>
      </c>
      <c r="U274">
        <f>REM!U39</f>
        <v>0</v>
      </c>
      <c r="V274">
        <f>REM!V39</f>
        <v>0</v>
      </c>
      <c r="W274">
        <f>REM!W39</f>
        <v>0</v>
      </c>
      <c r="X274">
        <f>REM!X39</f>
        <v>0</v>
      </c>
      <c r="Y274">
        <f>REM!Y39</f>
        <v>0</v>
      </c>
      <c r="Z274">
        <f>REM!Z39</f>
        <v>0</v>
      </c>
      <c r="AA274">
        <f>REM!AA39</f>
        <v>0</v>
      </c>
      <c r="AB274">
        <f>REM!AB39</f>
        <v>0</v>
      </c>
      <c r="AC274">
        <f>REM!AC39</f>
        <v>0</v>
      </c>
      <c r="AD274">
        <f>REM!AD39</f>
        <v>0</v>
      </c>
      <c r="AE274">
        <f>REM!AE39</f>
        <v>0</v>
      </c>
      <c r="AF274">
        <f>REM!AF39</f>
        <v>0</v>
      </c>
      <c r="AG274">
        <f>REM!AG39</f>
        <v>0</v>
      </c>
      <c r="AH274">
        <f>REM!AH39</f>
        <v>0</v>
      </c>
      <c r="AI274">
        <f>REM!AI39</f>
        <v>0</v>
      </c>
      <c r="AJ274">
        <f>REM!AJ39</f>
        <v>0</v>
      </c>
      <c r="AK274">
        <f>REM!AK39</f>
        <v>0</v>
      </c>
      <c r="AL274">
        <f>REM!AL39</f>
        <v>0</v>
      </c>
      <c r="AM274">
        <f>REM!AM39</f>
        <v>0</v>
      </c>
      <c r="AN274">
        <f>REM!AN39</f>
        <v>0</v>
      </c>
      <c r="AO274">
        <f>REM!AO39</f>
        <v>0</v>
      </c>
      <c r="AP274">
        <f>REM!AP39</f>
        <v>0</v>
      </c>
      <c r="AQ274">
        <f>REM!AQ39</f>
        <v>0</v>
      </c>
      <c r="AR274">
        <f>REM!AR39</f>
        <v>0</v>
      </c>
      <c r="AS274">
        <f>REM!AS39</f>
        <v>0</v>
      </c>
      <c r="AT274">
        <f>REM!AT39</f>
        <v>0</v>
      </c>
    </row>
    <row r="275" spans="1:46" x14ac:dyDescent="0.25">
      <c r="A275">
        <f>REM!A40</f>
        <v>0</v>
      </c>
      <c r="B275">
        <f>REM!B40</f>
        <v>0</v>
      </c>
      <c r="C275">
        <f>REM!C40</f>
        <v>0</v>
      </c>
      <c r="D275">
        <f>REM!D40</f>
        <v>0</v>
      </c>
      <c r="E275">
        <f>REM!E40</f>
        <v>0</v>
      </c>
      <c r="F275">
        <f>REM!F40</f>
        <v>0</v>
      </c>
      <c r="G275">
        <f>REM!G40</f>
        <v>0</v>
      </c>
      <c r="H275">
        <f>REM!H40</f>
        <v>0</v>
      </c>
      <c r="I275">
        <f>REM!I40</f>
        <v>0</v>
      </c>
      <c r="J275">
        <f>REM!J40</f>
        <v>0</v>
      </c>
      <c r="K275">
        <f>REM!K40</f>
        <v>0</v>
      </c>
      <c r="L275">
        <f>REM!L40</f>
        <v>0</v>
      </c>
      <c r="M275">
        <f>REM!M40</f>
        <v>0</v>
      </c>
      <c r="N275">
        <f>REM!N40</f>
        <v>0</v>
      </c>
      <c r="O275">
        <f>REM!O40</f>
        <v>0</v>
      </c>
      <c r="P275">
        <f>REM!P40</f>
        <v>0</v>
      </c>
      <c r="Q275">
        <f>REM!Q40</f>
        <v>0</v>
      </c>
      <c r="R275">
        <f>REM!R40</f>
        <v>0</v>
      </c>
      <c r="S275">
        <f>REM!S40</f>
        <v>0</v>
      </c>
      <c r="T275">
        <f>REM!T40</f>
        <v>0</v>
      </c>
      <c r="U275">
        <f>REM!U40</f>
        <v>0</v>
      </c>
      <c r="V275">
        <f>REM!V40</f>
        <v>0</v>
      </c>
      <c r="W275">
        <f>REM!W40</f>
        <v>0</v>
      </c>
      <c r="X275">
        <f>REM!X40</f>
        <v>0</v>
      </c>
      <c r="Y275">
        <f>REM!Y40</f>
        <v>0</v>
      </c>
      <c r="Z275">
        <f>REM!Z40</f>
        <v>0</v>
      </c>
      <c r="AA275">
        <f>REM!AA40</f>
        <v>0</v>
      </c>
      <c r="AB275">
        <f>REM!AB40</f>
        <v>0</v>
      </c>
      <c r="AC275">
        <f>REM!AC40</f>
        <v>0</v>
      </c>
      <c r="AD275">
        <f>REM!AD40</f>
        <v>0</v>
      </c>
      <c r="AE275">
        <f>REM!AE40</f>
        <v>0</v>
      </c>
      <c r="AF275">
        <f>REM!AF40</f>
        <v>0</v>
      </c>
      <c r="AG275">
        <f>REM!AG40</f>
        <v>0</v>
      </c>
      <c r="AH275">
        <f>REM!AH40</f>
        <v>0</v>
      </c>
      <c r="AI275">
        <f>REM!AI40</f>
        <v>0</v>
      </c>
      <c r="AJ275">
        <f>REM!AJ40</f>
        <v>0</v>
      </c>
      <c r="AK275">
        <f>REM!AK40</f>
        <v>0</v>
      </c>
      <c r="AL275">
        <f>REM!AL40</f>
        <v>0</v>
      </c>
      <c r="AM275">
        <f>REM!AM40</f>
        <v>0</v>
      </c>
      <c r="AN275">
        <f>REM!AN40</f>
        <v>0</v>
      </c>
      <c r="AO275">
        <f>REM!AO40</f>
        <v>0</v>
      </c>
      <c r="AP275">
        <f>REM!AP40</f>
        <v>0</v>
      </c>
      <c r="AQ275">
        <f>REM!AQ40</f>
        <v>0</v>
      </c>
      <c r="AR275">
        <f>REM!AR40</f>
        <v>0</v>
      </c>
      <c r="AS275">
        <f>REM!AS40</f>
        <v>0</v>
      </c>
      <c r="AT275">
        <f>REM!AT40</f>
        <v>0</v>
      </c>
    </row>
    <row r="276" spans="1:46" x14ac:dyDescent="0.25">
      <c r="A276">
        <f>REM!A41</f>
        <v>0</v>
      </c>
      <c r="B276">
        <f>REM!B41</f>
        <v>0</v>
      </c>
      <c r="C276">
        <f>REM!C41</f>
        <v>0</v>
      </c>
      <c r="D276">
        <f>REM!D41</f>
        <v>0</v>
      </c>
      <c r="E276">
        <f>REM!E41</f>
        <v>0</v>
      </c>
      <c r="F276">
        <f>REM!F41</f>
        <v>0</v>
      </c>
      <c r="G276">
        <f>REM!G41</f>
        <v>0</v>
      </c>
      <c r="H276">
        <f>REM!H41</f>
        <v>0</v>
      </c>
      <c r="I276">
        <f>REM!I41</f>
        <v>0</v>
      </c>
      <c r="J276">
        <f>REM!J41</f>
        <v>0</v>
      </c>
      <c r="K276">
        <f>REM!K41</f>
        <v>0</v>
      </c>
      <c r="L276">
        <f>REM!L41</f>
        <v>0</v>
      </c>
      <c r="M276">
        <f>REM!M41</f>
        <v>0</v>
      </c>
      <c r="N276">
        <f>REM!N41</f>
        <v>0</v>
      </c>
      <c r="O276">
        <f>REM!O41</f>
        <v>0</v>
      </c>
      <c r="P276">
        <f>REM!P41</f>
        <v>0</v>
      </c>
      <c r="Q276">
        <f>REM!Q41</f>
        <v>0</v>
      </c>
      <c r="R276">
        <f>REM!R41</f>
        <v>0</v>
      </c>
      <c r="S276">
        <f>REM!S41</f>
        <v>0</v>
      </c>
      <c r="T276">
        <f>REM!T41</f>
        <v>0</v>
      </c>
      <c r="U276">
        <f>REM!U41</f>
        <v>0</v>
      </c>
      <c r="V276">
        <f>REM!V41</f>
        <v>0</v>
      </c>
      <c r="W276">
        <f>REM!W41</f>
        <v>0</v>
      </c>
      <c r="X276">
        <f>REM!X41</f>
        <v>0</v>
      </c>
      <c r="Y276">
        <f>REM!Y41</f>
        <v>0</v>
      </c>
      <c r="Z276">
        <f>REM!Z41</f>
        <v>0</v>
      </c>
      <c r="AA276">
        <f>REM!AA41</f>
        <v>0</v>
      </c>
      <c r="AB276">
        <f>REM!AB41</f>
        <v>0</v>
      </c>
      <c r="AC276">
        <f>REM!AC41</f>
        <v>0</v>
      </c>
      <c r="AD276">
        <f>REM!AD41</f>
        <v>0</v>
      </c>
      <c r="AE276">
        <f>REM!AE41</f>
        <v>0</v>
      </c>
      <c r="AF276">
        <f>REM!AF41</f>
        <v>0</v>
      </c>
      <c r="AG276">
        <f>REM!AG41</f>
        <v>0</v>
      </c>
      <c r="AH276">
        <f>REM!AH41</f>
        <v>0</v>
      </c>
      <c r="AI276">
        <f>REM!AI41</f>
        <v>0</v>
      </c>
      <c r="AJ276">
        <f>REM!AJ41</f>
        <v>0</v>
      </c>
      <c r="AK276">
        <f>REM!AK41</f>
        <v>0</v>
      </c>
      <c r="AL276">
        <f>REM!AL41</f>
        <v>0</v>
      </c>
      <c r="AM276">
        <f>REM!AM41</f>
        <v>0</v>
      </c>
      <c r="AN276">
        <f>REM!AN41</f>
        <v>0</v>
      </c>
      <c r="AO276">
        <f>REM!AO41</f>
        <v>0</v>
      </c>
      <c r="AP276">
        <f>REM!AP41</f>
        <v>0</v>
      </c>
      <c r="AQ276">
        <f>REM!AQ41</f>
        <v>0</v>
      </c>
      <c r="AR276">
        <f>REM!AR41</f>
        <v>0</v>
      </c>
      <c r="AS276">
        <f>REM!AS41</f>
        <v>0</v>
      </c>
      <c r="AT276">
        <f>REM!AT41</f>
        <v>0</v>
      </c>
    </row>
    <row r="277" spans="1:46" x14ac:dyDescent="0.25">
      <c r="A277">
        <f>REM!A42</f>
        <v>0</v>
      </c>
      <c r="B277">
        <f>REM!B42</f>
        <v>0</v>
      </c>
      <c r="C277">
        <f>REM!C42</f>
        <v>0</v>
      </c>
      <c r="D277">
        <f>REM!D42</f>
        <v>0</v>
      </c>
      <c r="E277">
        <f>REM!E42</f>
        <v>0</v>
      </c>
      <c r="F277">
        <f>REM!F42</f>
        <v>0</v>
      </c>
      <c r="G277">
        <f>REM!G42</f>
        <v>0</v>
      </c>
      <c r="H277">
        <f>REM!H42</f>
        <v>0</v>
      </c>
      <c r="I277">
        <f>REM!I42</f>
        <v>0</v>
      </c>
      <c r="J277">
        <f>REM!J42</f>
        <v>0</v>
      </c>
      <c r="K277">
        <f>REM!K42</f>
        <v>0</v>
      </c>
      <c r="L277">
        <f>REM!L42</f>
        <v>0</v>
      </c>
      <c r="M277">
        <f>REM!M42</f>
        <v>0</v>
      </c>
      <c r="N277">
        <f>REM!N42</f>
        <v>0</v>
      </c>
      <c r="O277">
        <f>REM!O42</f>
        <v>0</v>
      </c>
      <c r="P277">
        <f>REM!P42</f>
        <v>0</v>
      </c>
      <c r="Q277">
        <f>REM!Q42</f>
        <v>0</v>
      </c>
      <c r="R277">
        <f>REM!R42</f>
        <v>0</v>
      </c>
      <c r="S277">
        <f>REM!S42</f>
        <v>0</v>
      </c>
      <c r="T277">
        <f>REM!T42</f>
        <v>0</v>
      </c>
      <c r="U277">
        <f>REM!U42</f>
        <v>0</v>
      </c>
      <c r="V277">
        <f>REM!V42</f>
        <v>0</v>
      </c>
      <c r="W277">
        <f>REM!W42</f>
        <v>0</v>
      </c>
      <c r="X277">
        <f>REM!X42</f>
        <v>0</v>
      </c>
      <c r="Y277">
        <f>REM!Y42</f>
        <v>0</v>
      </c>
      <c r="Z277">
        <f>REM!Z42</f>
        <v>0</v>
      </c>
      <c r="AA277">
        <f>REM!AA42</f>
        <v>0</v>
      </c>
      <c r="AB277">
        <f>REM!AB42</f>
        <v>0</v>
      </c>
      <c r="AC277">
        <f>REM!AC42</f>
        <v>0</v>
      </c>
      <c r="AD277">
        <f>REM!AD42</f>
        <v>0</v>
      </c>
      <c r="AE277">
        <f>REM!AE42</f>
        <v>0</v>
      </c>
      <c r="AF277">
        <f>REM!AF42</f>
        <v>0</v>
      </c>
      <c r="AG277">
        <f>REM!AG42</f>
        <v>0</v>
      </c>
      <c r="AH277">
        <f>REM!AH42</f>
        <v>0</v>
      </c>
      <c r="AI277">
        <f>REM!AI42</f>
        <v>0</v>
      </c>
      <c r="AJ277">
        <f>REM!AJ42</f>
        <v>0</v>
      </c>
      <c r="AK277">
        <f>REM!AK42</f>
        <v>0</v>
      </c>
      <c r="AL277">
        <f>REM!AL42</f>
        <v>0</v>
      </c>
      <c r="AM277">
        <f>REM!AM42</f>
        <v>0</v>
      </c>
      <c r="AN277">
        <f>REM!AN42</f>
        <v>0</v>
      </c>
      <c r="AO277">
        <f>REM!AO42</f>
        <v>0</v>
      </c>
      <c r="AP277">
        <f>REM!AP42</f>
        <v>0</v>
      </c>
      <c r="AQ277">
        <f>REM!AQ42</f>
        <v>0</v>
      </c>
      <c r="AR277">
        <f>REM!AR42</f>
        <v>0</v>
      </c>
      <c r="AS277">
        <f>REM!AS42</f>
        <v>0</v>
      </c>
      <c r="AT277">
        <f>REM!AT42</f>
        <v>0</v>
      </c>
    </row>
    <row r="278" spans="1:46" x14ac:dyDescent="0.25">
      <c r="A278">
        <f>REM!A43</f>
        <v>0</v>
      </c>
      <c r="B278">
        <f>REM!B43</f>
        <v>0</v>
      </c>
      <c r="C278">
        <f>REM!C43</f>
        <v>0</v>
      </c>
      <c r="D278">
        <f>REM!D43</f>
        <v>0</v>
      </c>
      <c r="E278">
        <f>REM!E43</f>
        <v>0</v>
      </c>
      <c r="F278">
        <f>REM!F43</f>
        <v>0</v>
      </c>
      <c r="G278">
        <f>REM!G43</f>
        <v>0</v>
      </c>
      <c r="H278">
        <f>REM!H43</f>
        <v>0</v>
      </c>
      <c r="I278">
        <f>REM!I43</f>
        <v>0</v>
      </c>
      <c r="J278">
        <f>REM!J43</f>
        <v>0</v>
      </c>
      <c r="K278">
        <f>REM!K43</f>
        <v>0</v>
      </c>
      <c r="L278">
        <f>REM!L43</f>
        <v>0</v>
      </c>
      <c r="M278">
        <f>REM!M43</f>
        <v>0</v>
      </c>
      <c r="N278">
        <f>REM!N43</f>
        <v>0</v>
      </c>
      <c r="O278">
        <f>REM!O43</f>
        <v>0</v>
      </c>
      <c r="P278">
        <f>REM!P43</f>
        <v>0</v>
      </c>
      <c r="Q278">
        <f>REM!Q43</f>
        <v>0</v>
      </c>
      <c r="R278">
        <f>REM!R43</f>
        <v>0</v>
      </c>
      <c r="S278">
        <f>REM!S43</f>
        <v>0</v>
      </c>
      <c r="T278">
        <f>REM!T43</f>
        <v>0</v>
      </c>
      <c r="U278">
        <f>REM!U43</f>
        <v>0</v>
      </c>
      <c r="V278">
        <f>REM!V43</f>
        <v>0</v>
      </c>
      <c r="W278">
        <f>REM!W43</f>
        <v>0</v>
      </c>
      <c r="X278">
        <f>REM!X43</f>
        <v>0</v>
      </c>
      <c r="Y278">
        <f>REM!Y43</f>
        <v>0</v>
      </c>
      <c r="Z278">
        <f>REM!Z43</f>
        <v>0</v>
      </c>
      <c r="AA278">
        <f>REM!AA43</f>
        <v>0</v>
      </c>
      <c r="AB278">
        <f>REM!AB43</f>
        <v>0</v>
      </c>
      <c r="AC278">
        <f>REM!AC43</f>
        <v>0</v>
      </c>
      <c r="AD278">
        <f>REM!AD43</f>
        <v>0</v>
      </c>
      <c r="AE278">
        <f>REM!AE43</f>
        <v>0</v>
      </c>
      <c r="AF278">
        <f>REM!AF43</f>
        <v>0</v>
      </c>
      <c r="AG278">
        <f>REM!AG43</f>
        <v>0</v>
      </c>
      <c r="AH278">
        <f>REM!AH43</f>
        <v>0</v>
      </c>
      <c r="AI278">
        <f>REM!AI43</f>
        <v>0</v>
      </c>
      <c r="AJ278">
        <f>REM!AJ43</f>
        <v>0</v>
      </c>
      <c r="AK278">
        <f>REM!AK43</f>
        <v>0</v>
      </c>
      <c r="AL278">
        <f>REM!AL43</f>
        <v>0</v>
      </c>
      <c r="AM278">
        <f>REM!AM43</f>
        <v>0</v>
      </c>
      <c r="AN278">
        <f>REM!AN43</f>
        <v>0</v>
      </c>
      <c r="AO278">
        <f>REM!AO43</f>
        <v>0</v>
      </c>
      <c r="AP278">
        <f>REM!AP43</f>
        <v>0</v>
      </c>
      <c r="AQ278">
        <f>REM!AQ43</f>
        <v>0</v>
      </c>
      <c r="AR278">
        <f>REM!AR43</f>
        <v>0</v>
      </c>
      <c r="AS278">
        <f>REM!AS43</f>
        <v>0</v>
      </c>
      <c r="AT278">
        <f>REM!AT43</f>
        <v>0</v>
      </c>
    </row>
    <row r="279" spans="1:46" x14ac:dyDescent="0.25">
      <c r="A279">
        <f>REM!A44</f>
        <v>0</v>
      </c>
      <c r="B279">
        <f>REM!B44</f>
        <v>0</v>
      </c>
      <c r="C279">
        <f>REM!C44</f>
        <v>0</v>
      </c>
      <c r="D279">
        <f>REM!D44</f>
        <v>0</v>
      </c>
      <c r="E279">
        <f>REM!E44</f>
        <v>0</v>
      </c>
      <c r="F279">
        <f>REM!F44</f>
        <v>0</v>
      </c>
      <c r="G279">
        <f>REM!G44</f>
        <v>0</v>
      </c>
      <c r="H279">
        <f>REM!H44</f>
        <v>0</v>
      </c>
      <c r="I279">
        <f>REM!I44</f>
        <v>0</v>
      </c>
      <c r="J279">
        <f>REM!J44</f>
        <v>0</v>
      </c>
      <c r="K279">
        <f>REM!K44</f>
        <v>0</v>
      </c>
      <c r="L279">
        <f>REM!L44</f>
        <v>0</v>
      </c>
      <c r="M279">
        <f>REM!M44</f>
        <v>0</v>
      </c>
      <c r="N279">
        <f>REM!N44</f>
        <v>0</v>
      </c>
      <c r="O279">
        <f>REM!O44</f>
        <v>0</v>
      </c>
      <c r="P279">
        <f>REM!P44</f>
        <v>0</v>
      </c>
      <c r="Q279">
        <f>REM!Q44</f>
        <v>0</v>
      </c>
      <c r="R279">
        <f>REM!R44</f>
        <v>0</v>
      </c>
      <c r="S279">
        <f>REM!S44</f>
        <v>0</v>
      </c>
      <c r="T279">
        <f>REM!T44</f>
        <v>0</v>
      </c>
      <c r="U279">
        <f>REM!U44</f>
        <v>0</v>
      </c>
      <c r="V279">
        <f>REM!V44</f>
        <v>0</v>
      </c>
      <c r="W279">
        <f>REM!W44</f>
        <v>0</v>
      </c>
      <c r="X279">
        <f>REM!X44</f>
        <v>0</v>
      </c>
      <c r="Y279">
        <f>REM!Y44</f>
        <v>0</v>
      </c>
      <c r="Z279">
        <f>REM!Z44</f>
        <v>0</v>
      </c>
      <c r="AA279">
        <f>REM!AA44</f>
        <v>0</v>
      </c>
      <c r="AB279">
        <f>REM!AB44</f>
        <v>0</v>
      </c>
      <c r="AC279">
        <f>REM!AC44</f>
        <v>0</v>
      </c>
      <c r="AD279">
        <f>REM!AD44</f>
        <v>0</v>
      </c>
      <c r="AE279">
        <f>REM!AE44</f>
        <v>0</v>
      </c>
      <c r="AF279">
        <f>REM!AF44</f>
        <v>0</v>
      </c>
      <c r="AG279">
        <f>REM!AG44</f>
        <v>0</v>
      </c>
      <c r="AH279">
        <f>REM!AH44</f>
        <v>0</v>
      </c>
      <c r="AI279">
        <f>REM!AI44</f>
        <v>0</v>
      </c>
      <c r="AJ279">
        <f>REM!AJ44</f>
        <v>0</v>
      </c>
      <c r="AK279">
        <f>REM!AK44</f>
        <v>0</v>
      </c>
      <c r="AL279">
        <f>REM!AL44</f>
        <v>0</v>
      </c>
      <c r="AM279">
        <f>REM!AM44</f>
        <v>0</v>
      </c>
      <c r="AN279">
        <f>REM!AN44</f>
        <v>0</v>
      </c>
      <c r="AO279">
        <f>REM!AO44</f>
        <v>0</v>
      </c>
      <c r="AP279">
        <f>REM!AP44</f>
        <v>0</v>
      </c>
      <c r="AQ279">
        <f>REM!AQ44</f>
        <v>0</v>
      </c>
      <c r="AR279">
        <f>REM!AR44</f>
        <v>0</v>
      </c>
      <c r="AS279">
        <f>REM!AS44</f>
        <v>0</v>
      </c>
      <c r="AT279">
        <f>REM!AT44</f>
        <v>0</v>
      </c>
    </row>
    <row r="280" spans="1:46" x14ac:dyDescent="0.25">
      <c r="A280">
        <f>REM!A45</f>
        <v>0</v>
      </c>
      <c r="B280">
        <f>REM!B45</f>
        <v>0</v>
      </c>
      <c r="C280">
        <f>REM!C45</f>
        <v>0</v>
      </c>
      <c r="D280">
        <f>REM!D45</f>
        <v>0</v>
      </c>
      <c r="E280">
        <f>REM!E45</f>
        <v>0</v>
      </c>
      <c r="F280">
        <f>REM!F45</f>
        <v>0</v>
      </c>
      <c r="G280">
        <f>REM!G45</f>
        <v>0</v>
      </c>
      <c r="H280">
        <f>REM!H45</f>
        <v>0</v>
      </c>
      <c r="I280">
        <f>REM!I45</f>
        <v>0</v>
      </c>
      <c r="J280">
        <f>REM!J45</f>
        <v>0</v>
      </c>
      <c r="K280">
        <f>REM!K45</f>
        <v>0</v>
      </c>
      <c r="L280">
        <f>REM!L45</f>
        <v>0</v>
      </c>
      <c r="M280">
        <f>REM!M45</f>
        <v>0</v>
      </c>
      <c r="N280">
        <f>REM!N45</f>
        <v>0</v>
      </c>
      <c r="O280">
        <f>REM!O45</f>
        <v>0</v>
      </c>
      <c r="P280">
        <f>REM!P45</f>
        <v>0</v>
      </c>
      <c r="Q280">
        <f>REM!Q45</f>
        <v>0</v>
      </c>
      <c r="R280">
        <f>REM!R45</f>
        <v>0</v>
      </c>
      <c r="S280">
        <f>REM!S45</f>
        <v>0</v>
      </c>
      <c r="T280">
        <f>REM!T45</f>
        <v>0</v>
      </c>
      <c r="U280">
        <f>REM!U45</f>
        <v>0</v>
      </c>
      <c r="V280">
        <f>REM!V45</f>
        <v>0</v>
      </c>
      <c r="W280">
        <f>REM!W45</f>
        <v>0</v>
      </c>
      <c r="X280">
        <f>REM!X45</f>
        <v>0</v>
      </c>
      <c r="Y280">
        <f>REM!Y45</f>
        <v>0</v>
      </c>
      <c r="Z280">
        <f>REM!Z45</f>
        <v>0</v>
      </c>
      <c r="AA280">
        <f>REM!AA45</f>
        <v>0</v>
      </c>
      <c r="AB280">
        <f>REM!AB45</f>
        <v>0</v>
      </c>
      <c r="AC280">
        <f>REM!AC45</f>
        <v>0</v>
      </c>
      <c r="AD280">
        <f>REM!AD45</f>
        <v>0</v>
      </c>
      <c r="AE280">
        <f>REM!AE45</f>
        <v>0</v>
      </c>
      <c r="AF280">
        <f>REM!AF45</f>
        <v>0</v>
      </c>
      <c r="AG280">
        <f>REM!AG45</f>
        <v>0</v>
      </c>
      <c r="AH280">
        <f>REM!AH45</f>
        <v>0</v>
      </c>
      <c r="AI280">
        <f>REM!AI45</f>
        <v>0</v>
      </c>
      <c r="AJ280">
        <f>REM!AJ45</f>
        <v>0</v>
      </c>
      <c r="AK280">
        <f>REM!AK45</f>
        <v>0</v>
      </c>
      <c r="AL280">
        <f>REM!AL45</f>
        <v>0</v>
      </c>
      <c r="AM280">
        <f>REM!AM45</f>
        <v>0</v>
      </c>
      <c r="AN280">
        <f>REM!AN45</f>
        <v>0</v>
      </c>
      <c r="AO280">
        <f>REM!AO45</f>
        <v>0</v>
      </c>
      <c r="AP280">
        <f>REM!AP45</f>
        <v>0</v>
      </c>
      <c r="AQ280">
        <f>REM!AQ45</f>
        <v>0</v>
      </c>
      <c r="AR280">
        <f>REM!AR45</f>
        <v>0</v>
      </c>
      <c r="AS280">
        <f>REM!AS45</f>
        <v>0</v>
      </c>
      <c r="AT280">
        <f>REM!AT45</f>
        <v>0</v>
      </c>
    </row>
    <row r="281" spans="1:46" x14ac:dyDescent="0.25">
      <c r="A281" t="str">
        <f>RK!A4</f>
        <v>RTK</v>
      </c>
      <c r="B281" t="str">
        <f>RK!B4</f>
        <v>RK</v>
      </c>
      <c r="C281" t="str">
        <f>RK!C4</f>
        <v>Tõhus riik</v>
      </c>
      <c r="D281" t="str">
        <f>RK!D4</f>
        <v>ERDF</v>
      </c>
      <c r="E281" t="str">
        <f>RK!E4</f>
        <v>Nutikam Eesti</v>
      </c>
      <c r="F281" t="str">
        <f>RK!F4</f>
        <v>2021-2027.1.1</v>
      </c>
      <c r="G281" t="str">
        <f>RK!G4</f>
        <v>(EK nr 1.1) Teadus- ja innovatsioonivõime, kõrgetasemelised tehnoloogiad</v>
      </c>
      <c r="H281" t="str">
        <f>RK!H4</f>
        <v>Avaliku sektori innovatsioonivõimekuse tõstmine</v>
      </c>
      <c r="I281" t="str">
        <f>RK!I4</f>
        <v>2021-2027.1.1.3</v>
      </c>
      <c r="J281">
        <f>RK!J4</f>
        <v>41096200</v>
      </c>
      <c r="K281">
        <f>RK!K4</f>
        <v>44200000</v>
      </c>
      <c r="L281">
        <f>RK!L4</f>
        <v>1.0755252310432595</v>
      </c>
      <c r="M281">
        <f>RK!M4</f>
        <v>1813840</v>
      </c>
      <c r="N281">
        <f>RK!N4</f>
        <v>4.4136440838812345E-2</v>
      </c>
      <c r="O281">
        <f>RK!O4</f>
        <v>4365</v>
      </c>
      <c r="P281">
        <f>RK!P4</f>
        <v>-3103800</v>
      </c>
      <c r="Q281">
        <f>RK!Q4</f>
        <v>1</v>
      </c>
      <c r="R281">
        <f>RK!R4</f>
        <v>2555000</v>
      </c>
      <c r="S281">
        <f>RK!S4</f>
        <v>1100000</v>
      </c>
      <c r="T281">
        <f>RK!T4</f>
        <v>7.0902905864775823E-2</v>
      </c>
      <c r="U281">
        <f>RK!U4</f>
        <v>0</v>
      </c>
      <c r="V281">
        <f>RK!V4</f>
        <v>1</v>
      </c>
      <c r="W281">
        <f>RK!W4</f>
        <v>3250000</v>
      </c>
      <c r="X281">
        <f>RK!X4</f>
        <v>0.14998564344148607</v>
      </c>
      <c r="Y281">
        <f>RK!Y4</f>
        <v>0</v>
      </c>
      <c r="Z281">
        <f>RK!Z4</f>
        <v>1</v>
      </c>
      <c r="AA281">
        <f>RK!AA4</f>
        <v>4500000</v>
      </c>
      <c r="AB281">
        <f>RK!AB4</f>
        <v>0.25948481854770028</v>
      </c>
      <c r="AC281">
        <f>RK!AC4</f>
        <v>0</v>
      </c>
      <c r="AD281">
        <f>RK!AD4</f>
        <v>1</v>
      </c>
      <c r="AE281">
        <f>RK!AE4</f>
        <v>8000000</v>
      </c>
      <c r="AF281">
        <f>RK!AF4</f>
        <v>0.4541500187365255</v>
      </c>
      <c r="AG281">
        <f>RK!AG4</f>
        <v>0</v>
      </c>
      <c r="AH281">
        <f>RK!AH4</f>
        <v>1</v>
      </c>
      <c r="AI281">
        <f>RK!AI4</f>
        <v>10000000</v>
      </c>
      <c r="AJ281">
        <f>RK!AJ4</f>
        <v>0.69748151897255706</v>
      </c>
      <c r="AK281">
        <f>RK!AK4</f>
        <v>0</v>
      </c>
      <c r="AL281">
        <f>RK!AL4</f>
        <v>1</v>
      </c>
      <c r="AM281">
        <f>RK!AM4</f>
        <v>11000000</v>
      </c>
      <c r="AN281">
        <f>RK!AN4</f>
        <v>0.96514616923219176</v>
      </c>
      <c r="AO281">
        <f>RK!AO4</f>
        <v>1432360</v>
      </c>
      <c r="AP281">
        <f>RK!AP4</f>
        <v>1</v>
      </c>
      <c r="AQ281">
        <f>RK!AQ4</f>
        <v>0</v>
      </c>
      <c r="AR281">
        <f>RK!AR4</f>
        <v>0</v>
      </c>
      <c r="AS281" t="str">
        <f>RK!AS4</f>
        <v xml:space="preserve">Kokku on hetkel käivitatud 23 projekti, juulis 2025, sai heakskiidu täiendavalt 7 projekti. 2025 sügiseks on uute projektide rahastamine käivitumas.  Rahade kasutusse võtmise kiirendamiseks ja lihtsustamiseks on ette valmistamisel FNLC skeem, mis on edastatud, ka EKle mitteametlikult kommenteerimiseks. Paralleelselt toimuvad arendustegevused innovatsiooniprojektide ettevalmistamiseks ja elluviimiseks. </v>
      </c>
      <c r="AT281">
        <f>RK!AT4</f>
        <v>0</v>
      </c>
    </row>
    <row r="282" spans="1:46" x14ac:dyDescent="0.25">
      <c r="A282" t="str">
        <f>RK!A5</f>
        <v>RTK</v>
      </c>
      <c r="B282" t="str">
        <f>RK!B5</f>
        <v>RK</v>
      </c>
      <c r="C282" t="str">
        <f>RK!C5</f>
        <v>Tõhus riik</v>
      </c>
      <c r="D282" t="str">
        <f>RK!D5</f>
        <v>ERDF</v>
      </c>
      <c r="E282" t="str">
        <f>RK!E5</f>
        <v>Nutikam Eesti</v>
      </c>
      <c r="F282" t="str">
        <f>RK!F5</f>
        <v>2021-2027.1.4</v>
      </c>
      <c r="G282" t="str">
        <f>RK!G5</f>
        <v>(EK nr 1.4) Aruka spetsialiseerumise, tööstusliku ülemineku ja ettevõtluse oskuste arendamine</v>
      </c>
      <c r="H282" t="str">
        <f>RK!H5</f>
        <v>Avaliku sektori innovatsioonivõimekuse tõstmine</v>
      </c>
      <c r="I282" t="str">
        <f>RK!I5</f>
        <v>2021-2027.1.4.3</v>
      </c>
      <c r="J282">
        <f>RK!J5</f>
        <v>2603200</v>
      </c>
      <c r="K282">
        <f>RK!K5</f>
        <v>2800000</v>
      </c>
      <c r="L282">
        <f>RK!L5</f>
        <v>1.0755992624462201</v>
      </c>
      <c r="M282">
        <f>RK!M5</f>
        <v>287108</v>
      </c>
      <c r="N282">
        <f>RK!N5</f>
        <v>0.11029041180086048</v>
      </c>
      <c r="O282">
        <f>RK!O5</f>
        <v>0</v>
      </c>
      <c r="P282">
        <f>RK!P5</f>
        <v>-196800</v>
      </c>
      <c r="Q282">
        <f>RK!Q5</f>
        <v>1</v>
      </c>
      <c r="R282">
        <f>RK!R5</f>
        <v>314300</v>
      </c>
      <c r="S282">
        <f>RK!S5</f>
        <v>200000</v>
      </c>
      <c r="T282">
        <f>RK!T5</f>
        <v>0.18711893054701906</v>
      </c>
      <c r="U282">
        <f>RK!U5</f>
        <v>0</v>
      </c>
      <c r="V282">
        <f>RK!V5</f>
        <v>1</v>
      </c>
      <c r="W282">
        <f>RK!W5</f>
        <v>250000</v>
      </c>
      <c r="X282">
        <f>RK!X5</f>
        <v>0.2831545789797173</v>
      </c>
      <c r="Y282">
        <f>RK!Y5</f>
        <v>0</v>
      </c>
      <c r="Z282">
        <f>RK!Z5</f>
        <v>1</v>
      </c>
      <c r="AA282">
        <f>RK!AA5</f>
        <v>250000</v>
      </c>
      <c r="AB282">
        <f>RK!AB5</f>
        <v>0.37919022741241548</v>
      </c>
      <c r="AC282">
        <f>RK!AC5</f>
        <v>0</v>
      </c>
      <c r="AD282">
        <f>RK!AD5</f>
        <v>1</v>
      </c>
      <c r="AE282">
        <f>RK!AE5</f>
        <v>500000</v>
      </c>
      <c r="AF282">
        <f>RK!AF5</f>
        <v>0.57126152427781196</v>
      </c>
      <c r="AG282">
        <f>RK!AG5</f>
        <v>0</v>
      </c>
      <c r="AH282">
        <f>RK!AH5</f>
        <v>1</v>
      </c>
      <c r="AI282">
        <f>RK!AI5</f>
        <v>600000</v>
      </c>
      <c r="AJ282">
        <f>RK!AJ5</f>
        <v>0.80174708051628762</v>
      </c>
      <c r="AK282">
        <f>RK!AK5</f>
        <v>0</v>
      </c>
      <c r="AL282">
        <f>RK!AL5</f>
        <v>1</v>
      </c>
      <c r="AM282">
        <f>RK!AM5</f>
        <v>516092</v>
      </c>
      <c r="AN282">
        <f>RK!AN5</f>
        <v>1</v>
      </c>
      <c r="AO282">
        <f>RK!AO5</f>
        <v>0</v>
      </c>
      <c r="AP282">
        <f>RK!AP5</f>
        <v>1</v>
      </c>
      <c r="AQ282">
        <f>RK!AQ5</f>
        <v>0</v>
      </c>
      <c r="AR282">
        <f>RK!AR5</f>
        <v>0</v>
      </c>
      <c r="AS282" t="str">
        <f>RK!AS5</f>
        <v xml:space="preserve">Tippjuhtide innovatsiooni toetava arenguprogrammiga jätkatakse, käivitunud on tippjuhtide järelkasvu programm, ette valmistamisel arendustegevustena uuendustele keskenduv tippjuhtide konverents ning tippjuhtide 360 kraadi hindamise töövahend. Toetame jätkuvalt tippjuhtide õppimisvõimalusi välisriikide kõrgkoolides, eesmärgiga toetada kompetentside ja oskuste parendamist uuenduste eestvedamisel ja juhtimisel. </v>
      </c>
      <c r="AT282">
        <f>RK!AT5</f>
        <v>0</v>
      </c>
    </row>
    <row r="283" spans="1:46" x14ac:dyDescent="0.25">
      <c r="A283">
        <f>RK!A6</f>
        <v>0</v>
      </c>
      <c r="B283">
        <f>RK!B6</f>
        <v>0</v>
      </c>
      <c r="C283">
        <f>RK!C6</f>
        <v>0</v>
      </c>
      <c r="D283">
        <f>RK!D6</f>
        <v>0</v>
      </c>
      <c r="E283">
        <f>RK!E6</f>
        <v>0</v>
      </c>
      <c r="F283">
        <f>RK!F6</f>
        <v>0</v>
      </c>
      <c r="G283">
        <f>RK!G6</f>
        <v>0</v>
      </c>
      <c r="H283">
        <f>RK!H6</f>
        <v>0</v>
      </c>
      <c r="I283" t="str">
        <f>RK!I6</f>
        <v>Kokku</v>
      </c>
      <c r="J283">
        <f>RK!J6</f>
        <v>43699400</v>
      </c>
      <c r="K283">
        <f>RK!K6</f>
        <v>47000000</v>
      </c>
      <c r="L283">
        <f>RK!L6</f>
        <v>1.0755296411392377</v>
      </c>
      <c r="M283">
        <f>RK!M6</f>
        <v>2100948</v>
      </c>
      <c r="N283">
        <f>RK!N6</f>
        <v>4.8077273372174448E-2</v>
      </c>
      <c r="O283">
        <f>RK!O6</f>
        <v>4365</v>
      </c>
      <c r="P283">
        <f>RK!P6</f>
        <v>0</v>
      </c>
      <c r="Q283">
        <f>RK!Q6</f>
        <v>0</v>
      </c>
      <c r="R283">
        <f>RK!R6</f>
        <v>0</v>
      </c>
      <c r="S283">
        <f>RK!S6</f>
        <v>0</v>
      </c>
      <c r="T283">
        <f>RK!T6</f>
        <v>0</v>
      </c>
      <c r="U283">
        <f>RK!U6</f>
        <v>0</v>
      </c>
      <c r="V283">
        <f>RK!V6</f>
        <v>0</v>
      </c>
      <c r="W283">
        <f>RK!W6</f>
        <v>0</v>
      </c>
      <c r="X283">
        <f>RK!X6</f>
        <v>0</v>
      </c>
      <c r="Y283">
        <f>RK!Y6</f>
        <v>0</v>
      </c>
      <c r="Z283">
        <f>RK!Z6</f>
        <v>0</v>
      </c>
      <c r="AA283">
        <f>RK!AA6</f>
        <v>0</v>
      </c>
      <c r="AB283">
        <f>RK!AB6</f>
        <v>0</v>
      </c>
      <c r="AC283">
        <f>RK!AC6</f>
        <v>0</v>
      </c>
      <c r="AD283">
        <f>RK!AD6</f>
        <v>0</v>
      </c>
      <c r="AE283">
        <f>RK!AE6</f>
        <v>0</v>
      </c>
      <c r="AF283">
        <f>RK!AF6</f>
        <v>0</v>
      </c>
      <c r="AG283">
        <f>RK!AG6</f>
        <v>0</v>
      </c>
      <c r="AH283">
        <f>RK!AH6</f>
        <v>0</v>
      </c>
      <c r="AI283">
        <f>RK!AI6</f>
        <v>0</v>
      </c>
      <c r="AJ283">
        <f>RK!AJ6</f>
        <v>0</v>
      </c>
      <c r="AK283">
        <f>RK!AK6</f>
        <v>0</v>
      </c>
      <c r="AL283">
        <f>RK!AL6</f>
        <v>0</v>
      </c>
      <c r="AM283">
        <f>RK!AM6</f>
        <v>0</v>
      </c>
      <c r="AN283">
        <f>RK!AN6</f>
        <v>0</v>
      </c>
      <c r="AO283">
        <f>RK!AO6</f>
        <v>0</v>
      </c>
      <c r="AP283">
        <f>RK!AP6</f>
        <v>0</v>
      </c>
      <c r="AQ283">
        <f>RK!AQ6</f>
        <v>0</v>
      </c>
      <c r="AR283">
        <f>RK!AR6</f>
        <v>0</v>
      </c>
      <c r="AS283">
        <f>RK!AS6</f>
        <v>0</v>
      </c>
      <c r="AT283">
        <f>RK!AT6</f>
        <v>0</v>
      </c>
    </row>
    <row r="284" spans="1:46" x14ac:dyDescent="0.25">
      <c r="A284">
        <f>RK!A7</f>
        <v>0</v>
      </c>
      <c r="B284">
        <f>RK!B7</f>
        <v>0</v>
      </c>
      <c r="C284">
        <f>RK!C7</f>
        <v>0</v>
      </c>
      <c r="D284">
        <f>RK!D7</f>
        <v>0</v>
      </c>
      <c r="E284">
        <f>RK!E7</f>
        <v>0</v>
      </c>
      <c r="F284">
        <f>RK!F7</f>
        <v>0</v>
      </c>
      <c r="G284">
        <f>RK!G7</f>
        <v>0</v>
      </c>
      <c r="H284">
        <f>RK!H7</f>
        <v>0</v>
      </c>
      <c r="I284">
        <f>RK!I7</f>
        <v>0</v>
      </c>
      <c r="J284">
        <f>RK!J7</f>
        <v>0</v>
      </c>
      <c r="K284">
        <f>RK!K7</f>
        <v>0</v>
      </c>
      <c r="L284">
        <f>RK!L7</f>
        <v>0</v>
      </c>
      <c r="M284">
        <f>RK!M7</f>
        <v>0</v>
      </c>
      <c r="N284">
        <f>RK!N7</f>
        <v>0</v>
      </c>
      <c r="O284">
        <f>RK!O7</f>
        <v>0</v>
      </c>
      <c r="P284">
        <f>RK!P7</f>
        <v>0</v>
      </c>
      <c r="Q284">
        <f>RK!Q7</f>
        <v>0</v>
      </c>
      <c r="R284">
        <f>RK!R7</f>
        <v>0</v>
      </c>
      <c r="S284">
        <f>RK!S7</f>
        <v>0</v>
      </c>
      <c r="T284">
        <f>RK!T7</f>
        <v>0</v>
      </c>
      <c r="U284">
        <f>RK!U7</f>
        <v>0</v>
      </c>
      <c r="V284">
        <f>RK!V7</f>
        <v>0</v>
      </c>
      <c r="W284">
        <f>RK!W7</f>
        <v>0</v>
      </c>
      <c r="X284">
        <f>RK!X7</f>
        <v>0</v>
      </c>
      <c r="Y284">
        <f>RK!Y7</f>
        <v>0</v>
      </c>
      <c r="Z284">
        <f>RK!Z7</f>
        <v>0</v>
      </c>
      <c r="AA284">
        <f>RK!AA7</f>
        <v>0</v>
      </c>
      <c r="AB284">
        <f>RK!AB7</f>
        <v>0</v>
      </c>
      <c r="AC284">
        <f>RK!AC7</f>
        <v>0</v>
      </c>
      <c r="AD284">
        <f>RK!AD7</f>
        <v>0</v>
      </c>
      <c r="AE284">
        <f>RK!AE7</f>
        <v>0</v>
      </c>
      <c r="AF284">
        <f>RK!AF7</f>
        <v>0</v>
      </c>
      <c r="AG284">
        <f>RK!AG7</f>
        <v>0</v>
      </c>
      <c r="AH284">
        <f>RK!AH7</f>
        <v>0</v>
      </c>
      <c r="AI284">
        <f>RK!AI7</f>
        <v>0</v>
      </c>
      <c r="AJ284">
        <f>RK!AJ7</f>
        <v>0</v>
      </c>
      <c r="AK284">
        <f>RK!AK7</f>
        <v>0</v>
      </c>
      <c r="AL284">
        <f>RK!AL7</f>
        <v>0</v>
      </c>
      <c r="AM284">
        <f>RK!AM7</f>
        <v>0</v>
      </c>
      <c r="AN284">
        <f>RK!AN7</f>
        <v>0</v>
      </c>
      <c r="AO284">
        <f>RK!AO7</f>
        <v>0</v>
      </c>
      <c r="AP284">
        <f>RK!AP7</f>
        <v>0</v>
      </c>
      <c r="AQ284">
        <f>RK!AQ7</f>
        <v>0</v>
      </c>
      <c r="AR284">
        <f>RK!AR7</f>
        <v>0</v>
      </c>
      <c r="AS284">
        <f>RK!AS7</f>
        <v>0</v>
      </c>
      <c r="AT284">
        <f>RK!AT7</f>
        <v>0</v>
      </c>
    </row>
    <row r="285" spans="1:46" x14ac:dyDescent="0.25">
      <c r="A285" t="str">
        <f>RK!A8</f>
        <v>* Kavandatud eelarve muudatused on markeeritud kollasega, sh on arvestatud 28.05.2025 kinnitatud rakenduskava muudatusega nr 3 kaasnenud ja 5.06.2025 valitsuskabinetis heaks kiidetud kaitsevaldkonda vahendite ümbersuunamise ettepanekutega.</v>
      </c>
      <c r="B285">
        <f>RK!B8</f>
        <v>0</v>
      </c>
      <c r="C285">
        <f>RK!C8</f>
        <v>0</v>
      </c>
      <c r="D285">
        <f>RK!D8</f>
        <v>0</v>
      </c>
      <c r="E285">
        <f>RK!E8</f>
        <v>0</v>
      </c>
      <c r="F285">
        <f>RK!F8</f>
        <v>0</v>
      </c>
      <c r="G285">
        <f>RK!G8</f>
        <v>0</v>
      </c>
      <c r="H285">
        <f>RK!H8</f>
        <v>0</v>
      </c>
      <c r="I285">
        <f>RK!I8</f>
        <v>0</v>
      </c>
      <c r="J285">
        <f>RK!J8</f>
        <v>0</v>
      </c>
      <c r="K285">
        <f>RK!K8</f>
        <v>0</v>
      </c>
      <c r="L285">
        <f>RK!L8</f>
        <v>0</v>
      </c>
      <c r="M285">
        <f>RK!M8</f>
        <v>0</v>
      </c>
      <c r="N285">
        <f>RK!N8</f>
        <v>0</v>
      </c>
      <c r="O285">
        <f>RK!O8</f>
        <v>0</v>
      </c>
      <c r="P285">
        <f>RK!P8</f>
        <v>0</v>
      </c>
      <c r="Q285">
        <f>RK!Q8</f>
        <v>0</v>
      </c>
      <c r="R285">
        <f>RK!R8</f>
        <v>0</v>
      </c>
      <c r="S285">
        <f>RK!S8</f>
        <v>0</v>
      </c>
      <c r="T285">
        <f>RK!T8</f>
        <v>0</v>
      </c>
      <c r="U285">
        <f>RK!U8</f>
        <v>0</v>
      </c>
      <c r="V285">
        <f>RK!V8</f>
        <v>0</v>
      </c>
      <c r="W285">
        <f>RK!W8</f>
        <v>0</v>
      </c>
      <c r="X285">
        <f>RK!X8</f>
        <v>0</v>
      </c>
      <c r="Y285">
        <f>RK!Y8</f>
        <v>0</v>
      </c>
      <c r="Z285">
        <f>RK!Z8</f>
        <v>0</v>
      </c>
      <c r="AA285">
        <f>RK!AA8</f>
        <v>0</v>
      </c>
      <c r="AB285">
        <f>RK!AB8</f>
        <v>0</v>
      </c>
      <c r="AC285">
        <f>RK!AC8</f>
        <v>0</v>
      </c>
      <c r="AD285">
        <f>RK!AD8</f>
        <v>0</v>
      </c>
      <c r="AE285">
        <f>RK!AE8</f>
        <v>0</v>
      </c>
      <c r="AF285">
        <f>RK!AF8</f>
        <v>0</v>
      </c>
      <c r="AG285">
        <f>RK!AG8</f>
        <v>0</v>
      </c>
      <c r="AH285">
        <f>RK!AH8</f>
        <v>0</v>
      </c>
      <c r="AI285">
        <f>RK!AI8</f>
        <v>0</v>
      </c>
      <c r="AJ285">
        <f>RK!AJ8</f>
        <v>0</v>
      </c>
      <c r="AK285">
        <f>RK!AK8</f>
        <v>0</v>
      </c>
      <c r="AL285">
        <f>RK!AL8</f>
        <v>0</v>
      </c>
      <c r="AM285">
        <f>RK!AM8</f>
        <v>0</v>
      </c>
      <c r="AN285">
        <f>RK!AN8</f>
        <v>0</v>
      </c>
      <c r="AO285">
        <f>RK!AO8</f>
        <v>0</v>
      </c>
      <c r="AP285">
        <f>RK!AP8</f>
        <v>0</v>
      </c>
      <c r="AQ285">
        <f>RK!AQ8</f>
        <v>0</v>
      </c>
      <c r="AR285">
        <f>RK!AR8</f>
        <v>0</v>
      </c>
      <c r="AS285">
        <f>RK!AS8</f>
        <v>0</v>
      </c>
      <c r="AT285">
        <f>RK!AT8</f>
        <v>0</v>
      </c>
    </row>
    <row r="286" spans="1:46" x14ac:dyDescent="0.25">
      <c r="A286">
        <f>RK!A9</f>
        <v>0</v>
      </c>
      <c r="B286">
        <f>RK!B9</f>
        <v>0</v>
      </c>
      <c r="C286">
        <f>RK!C9</f>
        <v>0</v>
      </c>
      <c r="D286">
        <f>RK!D9</f>
        <v>0</v>
      </c>
      <c r="E286">
        <f>RK!E9</f>
        <v>0</v>
      </c>
      <c r="F286">
        <f>RK!F9</f>
        <v>0</v>
      </c>
      <c r="G286">
        <f>RK!G9</f>
        <v>0</v>
      </c>
      <c r="H286">
        <f>RK!H9</f>
        <v>0</v>
      </c>
      <c r="I286">
        <f>RK!I9</f>
        <v>0</v>
      </c>
      <c r="J286">
        <f>RK!J9</f>
        <v>0</v>
      </c>
      <c r="K286">
        <f>RK!K9</f>
        <v>0</v>
      </c>
      <c r="L286">
        <f>RK!L9</f>
        <v>0</v>
      </c>
      <c r="M286">
        <f>RK!M9</f>
        <v>0</v>
      </c>
      <c r="N286">
        <f>RK!N9</f>
        <v>0</v>
      </c>
      <c r="O286">
        <f>RK!O9</f>
        <v>0</v>
      </c>
      <c r="P286">
        <f>RK!P9</f>
        <v>0</v>
      </c>
      <c r="Q286">
        <f>RK!Q9</f>
        <v>0</v>
      </c>
      <c r="R286">
        <f>RK!R9</f>
        <v>0</v>
      </c>
      <c r="S286">
        <f>RK!S9</f>
        <v>0</v>
      </c>
      <c r="T286">
        <f>RK!T9</f>
        <v>0</v>
      </c>
      <c r="U286">
        <f>RK!U9</f>
        <v>0</v>
      </c>
      <c r="V286">
        <f>RK!V9</f>
        <v>0</v>
      </c>
      <c r="W286">
        <f>RK!W9</f>
        <v>0</v>
      </c>
      <c r="X286">
        <f>RK!X9</f>
        <v>0</v>
      </c>
      <c r="Y286">
        <f>RK!Y9</f>
        <v>0</v>
      </c>
      <c r="Z286">
        <f>RK!Z9</f>
        <v>0</v>
      </c>
      <c r="AA286">
        <f>RK!AA9</f>
        <v>0</v>
      </c>
      <c r="AB286">
        <f>RK!AB9</f>
        <v>0</v>
      </c>
      <c r="AC286">
        <f>RK!AC9</f>
        <v>0</v>
      </c>
      <c r="AD286">
        <f>RK!AD9</f>
        <v>0</v>
      </c>
      <c r="AE286">
        <f>RK!AE9</f>
        <v>0</v>
      </c>
      <c r="AF286">
        <f>RK!AF9</f>
        <v>0</v>
      </c>
      <c r="AG286">
        <f>RK!AG9</f>
        <v>0</v>
      </c>
      <c r="AH286">
        <f>RK!AH9</f>
        <v>0</v>
      </c>
      <c r="AI286">
        <f>RK!AI9</f>
        <v>0</v>
      </c>
      <c r="AJ286">
        <f>RK!AJ9</f>
        <v>0</v>
      </c>
      <c r="AK286">
        <f>RK!AK9</f>
        <v>0</v>
      </c>
      <c r="AL286">
        <f>RK!AL9</f>
        <v>0</v>
      </c>
      <c r="AM286">
        <f>RK!AM9</f>
        <v>0</v>
      </c>
      <c r="AN286">
        <f>RK!AN9</f>
        <v>0</v>
      </c>
      <c r="AO286">
        <f>RK!AO9</f>
        <v>0</v>
      </c>
      <c r="AP286">
        <f>RK!AP9</f>
        <v>0</v>
      </c>
      <c r="AQ286">
        <f>RK!AQ9</f>
        <v>0</v>
      </c>
      <c r="AR286">
        <f>RK!AR9</f>
        <v>0</v>
      </c>
      <c r="AS286">
        <f>RK!AS9</f>
        <v>0</v>
      </c>
      <c r="AT286">
        <f>RK!AT9</f>
        <v>0</v>
      </c>
    </row>
    <row r="287" spans="1:46" x14ac:dyDescent="0.25">
      <c r="A287" t="str">
        <f>RK!A10</f>
        <v>1. Andmed seisuga 31.05.2025.</v>
      </c>
      <c r="B287">
        <f>RK!B10</f>
        <v>0</v>
      </c>
      <c r="C287">
        <f>RK!C10</f>
        <v>0</v>
      </c>
      <c r="D287">
        <f>RK!D10</f>
        <v>0</v>
      </c>
      <c r="E287">
        <f>RK!E10</f>
        <v>0</v>
      </c>
      <c r="F287">
        <f>RK!F10</f>
        <v>0</v>
      </c>
      <c r="G287">
        <f>RK!G10</f>
        <v>0</v>
      </c>
      <c r="H287">
        <f>RK!H10</f>
        <v>0</v>
      </c>
      <c r="I287">
        <f>RK!I10</f>
        <v>0</v>
      </c>
      <c r="J287">
        <f>RK!J10</f>
        <v>0</v>
      </c>
      <c r="K287">
        <f>RK!K10</f>
        <v>0</v>
      </c>
      <c r="L287">
        <f>RK!L10</f>
        <v>0</v>
      </c>
      <c r="M287">
        <f>RK!M10</f>
        <v>0</v>
      </c>
      <c r="N287">
        <f>RK!N10</f>
        <v>0</v>
      </c>
      <c r="O287">
        <f>RK!O10</f>
        <v>0</v>
      </c>
      <c r="P287">
        <f>RK!P10</f>
        <v>0</v>
      </c>
      <c r="Q287">
        <f>RK!Q10</f>
        <v>0</v>
      </c>
      <c r="R287">
        <f>RK!R10</f>
        <v>0</v>
      </c>
      <c r="S287">
        <f>RK!S10</f>
        <v>0</v>
      </c>
      <c r="T287">
        <f>RK!T10</f>
        <v>0</v>
      </c>
      <c r="U287">
        <f>RK!U10</f>
        <v>0</v>
      </c>
      <c r="V287">
        <f>RK!V10</f>
        <v>0</v>
      </c>
      <c r="W287">
        <f>RK!W10</f>
        <v>0</v>
      </c>
      <c r="X287">
        <f>RK!X10</f>
        <v>0</v>
      </c>
      <c r="Y287">
        <f>RK!Y10</f>
        <v>0</v>
      </c>
      <c r="Z287">
        <f>RK!Z10</f>
        <v>0</v>
      </c>
      <c r="AA287">
        <f>RK!AA10</f>
        <v>0</v>
      </c>
      <c r="AB287">
        <f>RK!AB10</f>
        <v>0</v>
      </c>
      <c r="AC287">
        <f>RK!AC10</f>
        <v>0</v>
      </c>
      <c r="AD287">
        <f>RK!AD10</f>
        <v>0</v>
      </c>
      <c r="AE287">
        <f>RK!AE10</f>
        <v>0</v>
      </c>
      <c r="AF287">
        <f>RK!AF10</f>
        <v>0</v>
      </c>
      <c r="AG287">
        <f>RK!AG10</f>
        <v>0</v>
      </c>
      <c r="AH287">
        <f>RK!AH10</f>
        <v>0</v>
      </c>
      <c r="AI287">
        <f>RK!AI10</f>
        <v>0</v>
      </c>
      <c r="AJ287">
        <f>RK!AJ10</f>
        <v>0</v>
      </c>
      <c r="AK287">
        <f>RK!AK10</f>
        <v>0</v>
      </c>
      <c r="AL287">
        <f>RK!AL10</f>
        <v>0</v>
      </c>
      <c r="AM287">
        <f>RK!AM10</f>
        <v>0</v>
      </c>
      <c r="AN287">
        <f>RK!AN10</f>
        <v>0</v>
      </c>
      <c r="AO287">
        <f>RK!AO10</f>
        <v>0</v>
      </c>
      <c r="AP287">
        <f>RK!AP10</f>
        <v>0</v>
      </c>
      <c r="AQ287">
        <f>RK!AQ10</f>
        <v>0</v>
      </c>
      <c r="AR287">
        <f>RK!AR10</f>
        <v>0</v>
      </c>
      <c r="AS287">
        <f>RK!AS10</f>
        <v>0</v>
      </c>
      <c r="AT287">
        <f>RK!AT10</f>
        <v>0</v>
      </c>
    </row>
    <row r="288" spans="1:46" x14ac:dyDescent="0.25">
      <c r="A288" t="str">
        <f>RK!A11</f>
        <v>2. Aruanne on koostatud SAP BO aruannete SF 47 Väljamaksete prognoosid ja SFSA 2021-2027 eelarve täitmine alusel.</v>
      </c>
      <c r="B288">
        <f>RK!B11</f>
        <v>0</v>
      </c>
      <c r="C288">
        <f>RK!C11</f>
        <v>0</v>
      </c>
      <c r="D288">
        <f>RK!D11</f>
        <v>0</v>
      </c>
      <c r="E288">
        <f>RK!E11</f>
        <v>0</v>
      </c>
      <c r="F288">
        <f>RK!F11</f>
        <v>0</v>
      </c>
      <c r="G288">
        <f>RK!G11</f>
        <v>0</v>
      </c>
      <c r="H288">
        <f>RK!H11</f>
        <v>0</v>
      </c>
      <c r="I288">
        <f>RK!I11</f>
        <v>0</v>
      </c>
      <c r="J288">
        <f>RK!J11</f>
        <v>0</v>
      </c>
      <c r="K288">
        <f>RK!K11</f>
        <v>0</v>
      </c>
      <c r="L288">
        <f>RK!L11</f>
        <v>0</v>
      </c>
      <c r="M288">
        <f>RK!M11</f>
        <v>0</v>
      </c>
      <c r="N288">
        <f>RK!N11</f>
        <v>0</v>
      </c>
      <c r="O288">
        <f>RK!O11</f>
        <v>0</v>
      </c>
      <c r="P288">
        <f>RK!P11</f>
        <v>0</v>
      </c>
      <c r="Q288">
        <f>RK!Q11</f>
        <v>0</v>
      </c>
      <c r="R288">
        <f>RK!R11</f>
        <v>0</v>
      </c>
      <c r="S288">
        <f>RK!S11</f>
        <v>0</v>
      </c>
      <c r="T288">
        <f>RK!T11</f>
        <v>0</v>
      </c>
      <c r="U288">
        <f>RK!U11</f>
        <v>0</v>
      </c>
      <c r="V288">
        <f>RK!V11</f>
        <v>0</v>
      </c>
      <c r="W288">
        <f>RK!W11</f>
        <v>0</v>
      </c>
      <c r="X288">
        <f>RK!X11</f>
        <v>0</v>
      </c>
      <c r="Y288">
        <f>RK!Y11</f>
        <v>0</v>
      </c>
      <c r="Z288">
        <f>RK!Z11</f>
        <v>0</v>
      </c>
      <c r="AA288">
        <f>RK!AA11</f>
        <v>0</v>
      </c>
      <c r="AB288">
        <f>RK!AB11</f>
        <v>0</v>
      </c>
      <c r="AC288">
        <f>RK!AC11</f>
        <v>0</v>
      </c>
      <c r="AD288">
        <f>RK!AD11</f>
        <v>0</v>
      </c>
      <c r="AE288">
        <f>RK!AE11</f>
        <v>0</v>
      </c>
      <c r="AF288">
        <f>RK!AF11</f>
        <v>0</v>
      </c>
      <c r="AG288">
        <f>RK!AG11</f>
        <v>0</v>
      </c>
      <c r="AH288">
        <f>RK!AH11</f>
        <v>0</v>
      </c>
      <c r="AI288">
        <f>RK!AI11</f>
        <v>0</v>
      </c>
      <c r="AJ288">
        <f>RK!AJ11</f>
        <v>0</v>
      </c>
      <c r="AK288">
        <f>RK!AK11</f>
        <v>0</v>
      </c>
      <c r="AL288">
        <f>RK!AL11</f>
        <v>0</v>
      </c>
      <c r="AM288">
        <f>RK!AM11</f>
        <v>0</v>
      </c>
      <c r="AN288">
        <f>RK!AN11</f>
        <v>0</v>
      </c>
      <c r="AO288">
        <f>RK!AO11</f>
        <v>0</v>
      </c>
      <c r="AP288">
        <f>RK!AP11</f>
        <v>0</v>
      </c>
      <c r="AQ288">
        <f>RK!AQ11</f>
        <v>0</v>
      </c>
      <c r="AR288">
        <f>RK!AR11</f>
        <v>0</v>
      </c>
      <c r="AS288">
        <f>RK!AS11</f>
        <v>0</v>
      </c>
      <c r="AT288">
        <f>RK!AT11</f>
        <v>0</v>
      </c>
    </row>
    <row r="289" spans="1:46" x14ac:dyDescent="0.25">
      <c r="A289" t="str">
        <f>RK!A12</f>
        <v>3. Kajastatakse EL toetuse summasid.</v>
      </c>
      <c r="B289">
        <f>RK!B12</f>
        <v>0</v>
      </c>
      <c r="C289">
        <f>RK!C12</f>
        <v>0</v>
      </c>
      <c r="D289">
        <f>RK!D12</f>
        <v>0</v>
      </c>
      <c r="E289">
        <f>RK!E12</f>
        <v>0</v>
      </c>
      <c r="F289">
        <f>RK!F12</f>
        <v>0</v>
      </c>
      <c r="G289">
        <f>RK!G12</f>
        <v>0</v>
      </c>
      <c r="H289">
        <f>RK!H12</f>
        <v>0</v>
      </c>
      <c r="I289">
        <f>RK!I12</f>
        <v>0</v>
      </c>
      <c r="J289">
        <f>RK!J12</f>
        <v>0</v>
      </c>
      <c r="K289">
        <f>RK!K12</f>
        <v>0</v>
      </c>
      <c r="L289">
        <f>RK!L12</f>
        <v>0</v>
      </c>
      <c r="M289">
        <f>RK!M12</f>
        <v>0</v>
      </c>
      <c r="N289">
        <f>RK!N12</f>
        <v>0</v>
      </c>
      <c r="O289">
        <f>RK!O12</f>
        <v>0</v>
      </c>
      <c r="P289">
        <f>RK!P12</f>
        <v>0</v>
      </c>
      <c r="Q289">
        <f>RK!Q12</f>
        <v>0</v>
      </c>
      <c r="R289">
        <f>RK!R12</f>
        <v>0</v>
      </c>
      <c r="S289">
        <f>RK!S12</f>
        <v>0</v>
      </c>
      <c r="T289">
        <f>RK!T12</f>
        <v>0</v>
      </c>
      <c r="U289">
        <f>RK!U12</f>
        <v>0</v>
      </c>
      <c r="V289">
        <f>RK!V12</f>
        <v>0</v>
      </c>
      <c r="W289">
        <f>RK!W12</f>
        <v>0</v>
      </c>
      <c r="X289">
        <f>RK!X12</f>
        <v>0</v>
      </c>
      <c r="Y289">
        <f>RK!Y12</f>
        <v>0</v>
      </c>
      <c r="Z289">
        <f>RK!Z12</f>
        <v>0</v>
      </c>
      <c r="AA289">
        <f>RK!AA12</f>
        <v>0</v>
      </c>
      <c r="AB289">
        <f>RK!AB12</f>
        <v>0</v>
      </c>
      <c r="AC289">
        <f>RK!AC12</f>
        <v>0</v>
      </c>
      <c r="AD289">
        <f>RK!AD12</f>
        <v>0</v>
      </c>
      <c r="AE289">
        <f>RK!AE12</f>
        <v>0</v>
      </c>
      <c r="AF289">
        <f>RK!AF12</f>
        <v>0</v>
      </c>
      <c r="AG289">
        <f>RK!AG12</f>
        <v>0</v>
      </c>
      <c r="AH289">
        <f>RK!AH12</f>
        <v>0</v>
      </c>
      <c r="AI289">
        <f>RK!AI12</f>
        <v>0</v>
      </c>
      <c r="AJ289">
        <f>RK!AJ12</f>
        <v>0</v>
      </c>
      <c r="AK289">
        <f>RK!AK12</f>
        <v>0</v>
      </c>
      <c r="AL289">
        <f>RK!AL12</f>
        <v>0</v>
      </c>
      <c r="AM289">
        <f>RK!AM12</f>
        <v>0</v>
      </c>
      <c r="AN289">
        <f>RK!AN12</f>
        <v>0</v>
      </c>
      <c r="AO289">
        <f>RK!AO12</f>
        <v>0</v>
      </c>
      <c r="AP289">
        <f>RK!AP12</f>
        <v>0</v>
      </c>
      <c r="AQ289">
        <f>RK!AQ12</f>
        <v>0</v>
      </c>
      <c r="AR289">
        <f>RK!AR12</f>
        <v>0</v>
      </c>
      <c r="AS289">
        <f>RK!AS12</f>
        <v>0</v>
      </c>
      <c r="AT289">
        <f>RK!AT12</f>
        <v>0</v>
      </c>
    </row>
    <row r="290" spans="1:46" x14ac:dyDescent="0.25">
      <c r="A290" t="str">
        <f>RK!A13</f>
        <v>4. Arvestatud on kõiki sisestatud prognoose sõltumata nende seisundist.</v>
      </c>
      <c r="B290">
        <f>RK!B13</f>
        <v>0</v>
      </c>
      <c r="C290">
        <f>RK!C13</f>
        <v>0</v>
      </c>
      <c r="D290">
        <f>RK!D13</f>
        <v>0</v>
      </c>
      <c r="E290">
        <f>RK!E13</f>
        <v>0</v>
      </c>
      <c r="F290">
        <f>RK!F13</f>
        <v>0</v>
      </c>
      <c r="G290">
        <f>RK!G13</f>
        <v>0</v>
      </c>
      <c r="H290">
        <f>RK!H13</f>
        <v>0</v>
      </c>
      <c r="I290">
        <f>RK!I13</f>
        <v>0</v>
      </c>
      <c r="J290">
        <f>RK!J13</f>
        <v>0</v>
      </c>
      <c r="K290">
        <f>RK!K13</f>
        <v>0</v>
      </c>
      <c r="L290">
        <f>RK!L13</f>
        <v>0</v>
      </c>
      <c r="M290">
        <f>RK!M13</f>
        <v>0</v>
      </c>
      <c r="N290">
        <f>RK!N13</f>
        <v>0</v>
      </c>
      <c r="O290">
        <f>RK!O13</f>
        <v>0</v>
      </c>
      <c r="P290">
        <f>RK!P13</f>
        <v>0</v>
      </c>
      <c r="Q290">
        <f>RK!Q13</f>
        <v>0</v>
      </c>
      <c r="R290">
        <f>RK!R13</f>
        <v>0</v>
      </c>
      <c r="S290">
        <f>RK!S13</f>
        <v>0</v>
      </c>
      <c r="T290">
        <f>RK!T13</f>
        <v>0</v>
      </c>
      <c r="U290">
        <f>RK!U13</f>
        <v>0</v>
      </c>
      <c r="V290">
        <f>RK!V13</f>
        <v>0</v>
      </c>
      <c r="W290">
        <f>RK!W13</f>
        <v>0</v>
      </c>
      <c r="X290">
        <f>RK!X13</f>
        <v>0</v>
      </c>
      <c r="Y290">
        <f>RK!Y13</f>
        <v>0</v>
      </c>
      <c r="Z290">
        <f>RK!Z13</f>
        <v>0</v>
      </c>
      <c r="AA290">
        <f>RK!AA13</f>
        <v>0</v>
      </c>
      <c r="AB290">
        <f>RK!AB13</f>
        <v>0</v>
      </c>
      <c r="AC290">
        <f>RK!AC13</f>
        <v>0</v>
      </c>
      <c r="AD290">
        <f>RK!AD13</f>
        <v>0</v>
      </c>
      <c r="AE290">
        <f>RK!AE13</f>
        <v>0</v>
      </c>
      <c r="AF290">
        <f>RK!AF13</f>
        <v>0</v>
      </c>
      <c r="AG290">
        <f>RK!AG13</f>
        <v>0</v>
      </c>
      <c r="AH290">
        <f>RK!AH13</f>
        <v>0</v>
      </c>
      <c r="AI290">
        <f>RK!AI13</f>
        <v>0</v>
      </c>
      <c r="AJ290">
        <f>RK!AJ13</f>
        <v>0</v>
      </c>
      <c r="AK290">
        <f>RK!AK13</f>
        <v>0</v>
      </c>
      <c r="AL290">
        <f>RK!AL13</f>
        <v>0</v>
      </c>
      <c r="AM290">
        <f>RK!AM13</f>
        <v>0</v>
      </c>
      <c r="AN290">
        <f>RK!AN13</f>
        <v>0</v>
      </c>
      <c r="AO290">
        <f>RK!AO13</f>
        <v>0</v>
      </c>
      <c r="AP290">
        <f>RK!AP13</f>
        <v>0</v>
      </c>
      <c r="AQ290">
        <f>RK!AQ13</f>
        <v>0</v>
      </c>
      <c r="AR290">
        <f>RK!AR13</f>
        <v>0</v>
      </c>
      <c r="AS290">
        <f>RK!AS13</f>
        <v>0</v>
      </c>
      <c r="AT290">
        <f>RK!AT13</f>
        <v>0</v>
      </c>
    </row>
    <row r="291" spans="1:46" x14ac:dyDescent="0.25">
      <c r="A291" t="str">
        <f>RK!A14</f>
        <v xml:space="preserve">5. SFOS prognoositud väljamakse aeg tabelis=SFOS prognoosimoodulisse sisestatud maksetaotluse kuu +1 kuu. </v>
      </c>
      <c r="B291">
        <f>RK!B14</f>
        <v>0</v>
      </c>
      <c r="C291">
        <f>RK!C14</f>
        <v>0</v>
      </c>
      <c r="D291">
        <f>RK!D14</f>
        <v>0</v>
      </c>
      <c r="E291">
        <f>RK!E14</f>
        <v>0</v>
      </c>
      <c r="F291">
        <f>RK!F14</f>
        <v>0</v>
      </c>
      <c r="G291">
        <f>RK!G14</f>
        <v>0</v>
      </c>
      <c r="H291">
        <f>RK!H14</f>
        <v>0</v>
      </c>
      <c r="I291">
        <f>RK!I14</f>
        <v>0</v>
      </c>
      <c r="J291">
        <f>RK!J14</f>
        <v>0</v>
      </c>
      <c r="K291">
        <f>RK!K14</f>
        <v>0</v>
      </c>
      <c r="L291">
        <f>RK!L14</f>
        <v>0</v>
      </c>
      <c r="M291">
        <f>RK!M14</f>
        <v>0</v>
      </c>
      <c r="N291">
        <f>RK!N14</f>
        <v>0</v>
      </c>
      <c r="O291">
        <f>RK!O14</f>
        <v>0</v>
      </c>
      <c r="P291">
        <f>RK!P14</f>
        <v>0</v>
      </c>
      <c r="Q291">
        <f>RK!Q14</f>
        <v>0</v>
      </c>
      <c r="R291">
        <f>RK!R14</f>
        <v>0</v>
      </c>
      <c r="S291">
        <f>RK!S14</f>
        <v>0</v>
      </c>
      <c r="T291">
        <f>RK!T14</f>
        <v>0</v>
      </c>
      <c r="U291">
        <f>RK!U14</f>
        <v>0</v>
      </c>
      <c r="V291">
        <f>RK!V14</f>
        <v>0</v>
      </c>
      <c r="W291">
        <f>RK!W14</f>
        <v>0</v>
      </c>
      <c r="X291">
        <f>RK!X14</f>
        <v>0</v>
      </c>
      <c r="Y291">
        <f>RK!Y14</f>
        <v>0</v>
      </c>
      <c r="Z291">
        <f>RK!Z14</f>
        <v>0</v>
      </c>
      <c r="AA291">
        <f>RK!AA14</f>
        <v>0</v>
      </c>
      <c r="AB291">
        <f>RK!AB14</f>
        <v>0</v>
      </c>
      <c r="AC291">
        <f>RK!AC14</f>
        <v>0</v>
      </c>
      <c r="AD291">
        <f>RK!AD14</f>
        <v>0</v>
      </c>
      <c r="AE291">
        <f>RK!AE14</f>
        <v>0</v>
      </c>
      <c r="AF291">
        <f>RK!AF14</f>
        <v>0</v>
      </c>
      <c r="AG291">
        <f>RK!AG14</f>
        <v>0</v>
      </c>
      <c r="AH291">
        <f>RK!AH14</f>
        <v>0</v>
      </c>
      <c r="AI291">
        <f>RK!AI14</f>
        <v>0</v>
      </c>
      <c r="AJ291">
        <f>RK!AJ14</f>
        <v>0</v>
      </c>
      <c r="AK291">
        <f>RK!AK14</f>
        <v>0</v>
      </c>
      <c r="AL291">
        <f>RK!AL14</f>
        <v>0</v>
      </c>
      <c r="AM291">
        <f>RK!AM14</f>
        <v>0</v>
      </c>
      <c r="AN291">
        <f>RK!AN14</f>
        <v>0</v>
      </c>
      <c r="AO291">
        <f>RK!AO14</f>
        <v>0</v>
      </c>
      <c r="AP291">
        <f>RK!AP14</f>
        <v>0</v>
      </c>
      <c r="AQ291">
        <f>RK!AQ14</f>
        <v>0</v>
      </c>
      <c r="AR291">
        <f>RK!AR14</f>
        <v>0</v>
      </c>
      <c r="AS291">
        <f>RK!AS14</f>
        <v>0</v>
      </c>
      <c r="AT291">
        <f>RK!AT14</f>
        <v>0</v>
      </c>
    </row>
    <row r="292" spans="1:46" x14ac:dyDescent="0.25">
      <c r="A292" t="str">
        <f>RK!A15</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292">
        <f>RK!B15</f>
        <v>0</v>
      </c>
      <c r="C292">
        <f>RK!C15</f>
        <v>0</v>
      </c>
      <c r="D292">
        <f>RK!D15</f>
        <v>0</v>
      </c>
      <c r="E292">
        <f>RK!E15</f>
        <v>0</v>
      </c>
      <c r="F292">
        <f>RK!F15</f>
        <v>0</v>
      </c>
      <c r="G292">
        <f>RK!G15</f>
        <v>0</v>
      </c>
      <c r="H292">
        <f>RK!H15</f>
        <v>0</v>
      </c>
      <c r="I292">
        <f>RK!I15</f>
        <v>0</v>
      </c>
      <c r="J292">
        <f>RK!J15</f>
        <v>0</v>
      </c>
      <c r="K292">
        <f>RK!K15</f>
        <v>0</v>
      </c>
      <c r="L292">
        <f>RK!L15</f>
        <v>0</v>
      </c>
      <c r="M292">
        <f>RK!M15</f>
        <v>0</v>
      </c>
      <c r="N292">
        <f>RK!N15</f>
        <v>0</v>
      </c>
      <c r="O292">
        <f>RK!O15</f>
        <v>0</v>
      </c>
      <c r="P292">
        <f>RK!P15</f>
        <v>0</v>
      </c>
      <c r="Q292">
        <f>RK!Q15</f>
        <v>0</v>
      </c>
      <c r="R292">
        <f>RK!R15</f>
        <v>0</v>
      </c>
      <c r="S292">
        <f>RK!S15</f>
        <v>0</v>
      </c>
      <c r="T292">
        <f>RK!T15</f>
        <v>0</v>
      </c>
      <c r="U292">
        <f>RK!U15</f>
        <v>0</v>
      </c>
      <c r="V292">
        <f>RK!V15</f>
        <v>0</v>
      </c>
      <c r="W292">
        <f>RK!W15</f>
        <v>0</v>
      </c>
      <c r="X292">
        <f>RK!X15</f>
        <v>0</v>
      </c>
      <c r="Y292">
        <f>RK!Y15</f>
        <v>0</v>
      </c>
      <c r="Z292">
        <f>RK!Z15</f>
        <v>0</v>
      </c>
      <c r="AA292">
        <f>RK!AA15</f>
        <v>0</v>
      </c>
      <c r="AB292">
        <f>RK!AB15</f>
        <v>0</v>
      </c>
      <c r="AC292">
        <f>RK!AC15</f>
        <v>0</v>
      </c>
      <c r="AD292">
        <f>RK!AD15</f>
        <v>0</v>
      </c>
      <c r="AE292">
        <f>RK!AE15</f>
        <v>0</v>
      </c>
      <c r="AF292">
        <f>RK!AF15</f>
        <v>0</v>
      </c>
      <c r="AG292">
        <f>RK!AG15</f>
        <v>0</v>
      </c>
      <c r="AH292">
        <f>RK!AH15</f>
        <v>0</v>
      </c>
      <c r="AI292">
        <f>RK!AI15</f>
        <v>0</v>
      </c>
      <c r="AJ292">
        <f>RK!AJ15</f>
        <v>0</v>
      </c>
      <c r="AK292">
        <f>RK!AK15</f>
        <v>0</v>
      </c>
      <c r="AL292">
        <f>RK!AL15</f>
        <v>0</v>
      </c>
      <c r="AM292">
        <f>RK!AM15</f>
        <v>0</v>
      </c>
      <c r="AN292">
        <f>RK!AN15</f>
        <v>0</v>
      </c>
      <c r="AO292">
        <f>RK!AO15</f>
        <v>0</v>
      </c>
      <c r="AP292">
        <f>RK!AP15</f>
        <v>0</v>
      </c>
      <c r="AQ292">
        <f>RK!AQ15</f>
        <v>0</v>
      </c>
      <c r="AR292">
        <f>RK!AR15</f>
        <v>0</v>
      </c>
      <c r="AS292">
        <f>RK!AS15</f>
        <v>0</v>
      </c>
      <c r="AT292">
        <f>RK!AT15</f>
        <v>0</v>
      </c>
    </row>
    <row r="293" spans="1:46" x14ac:dyDescent="0.25">
      <c r="A293" t="str">
        <f>RK!A16</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293">
        <f>RK!B16</f>
        <v>0</v>
      </c>
      <c r="C293">
        <f>RK!C16</f>
        <v>0</v>
      </c>
      <c r="D293">
        <f>RK!D16</f>
        <v>0</v>
      </c>
      <c r="E293">
        <f>RK!E16</f>
        <v>0</v>
      </c>
      <c r="F293">
        <f>RK!F16</f>
        <v>0</v>
      </c>
      <c r="G293">
        <f>RK!G16</f>
        <v>0</v>
      </c>
      <c r="H293">
        <f>RK!H16</f>
        <v>0</v>
      </c>
      <c r="I293">
        <f>RK!I16</f>
        <v>0</v>
      </c>
      <c r="J293">
        <f>RK!J16</f>
        <v>0</v>
      </c>
      <c r="K293">
        <f>RK!K16</f>
        <v>0</v>
      </c>
      <c r="L293">
        <f>RK!L16</f>
        <v>0</v>
      </c>
      <c r="M293">
        <f>RK!M16</f>
        <v>0</v>
      </c>
      <c r="N293">
        <f>RK!N16</f>
        <v>0</v>
      </c>
      <c r="O293">
        <f>RK!O16</f>
        <v>0</v>
      </c>
      <c r="P293">
        <f>RK!P16</f>
        <v>0</v>
      </c>
      <c r="Q293">
        <f>RK!Q16</f>
        <v>0</v>
      </c>
      <c r="R293">
        <f>RK!R16</f>
        <v>0</v>
      </c>
      <c r="S293">
        <f>RK!S16</f>
        <v>0</v>
      </c>
      <c r="T293">
        <f>RK!T16</f>
        <v>0</v>
      </c>
      <c r="U293">
        <f>RK!U16</f>
        <v>0</v>
      </c>
      <c r="V293">
        <f>RK!V16</f>
        <v>0</v>
      </c>
      <c r="W293">
        <f>RK!W16</f>
        <v>0</v>
      </c>
      <c r="X293">
        <f>RK!X16</f>
        <v>0</v>
      </c>
      <c r="Y293">
        <f>RK!Y16</f>
        <v>0</v>
      </c>
      <c r="Z293">
        <f>RK!Z16</f>
        <v>0</v>
      </c>
      <c r="AA293">
        <f>RK!AA16</f>
        <v>0</v>
      </c>
      <c r="AB293">
        <f>RK!AB16</f>
        <v>0</v>
      </c>
      <c r="AC293">
        <f>RK!AC16</f>
        <v>0</v>
      </c>
      <c r="AD293">
        <f>RK!AD16</f>
        <v>0</v>
      </c>
      <c r="AE293">
        <f>RK!AE16</f>
        <v>0</v>
      </c>
      <c r="AF293">
        <f>RK!AF16</f>
        <v>0</v>
      </c>
      <c r="AG293">
        <f>RK!AG16</f>
        <v>0</v>
      </c>
      <c r="AH293">
        <f>RK!AH16</f>
        <v>0</v>
      </c>
      <c r="AI293">
        <f>RK!AI16</f>
        <v>0</v>
      </c>
      <c r="AJ293">
        <f>RK!AJ16</f>
        <v>0</v>
      </c>
      <c r="AK293">
        <f>RK!AK16</f>
        <v>0</v>
      </c>
      <c r="AL293">
        <f>RK!AL16</f>
        <v>0</v>
      </c>
      <c r="AM293">
        <f>RK!AM16</f>
        <v>0</v>
      </c>
      <c r="AN293">
        <f>RK!AN16</f>
        <v>0</v>
      </c>
      <c r="AO293">
        <f>RK!AO16</f>
        <v>0</v>
      </c>
      <c r="AP293">
        <f>RK!AP16</f>
        <v>0</v>
      </c>
      <c r="AQ293">
        <f>RK!AQ16</f>
        <v>0</v>
      </c>
      <c r="AR293">
        <f>RK!AR16</f>
        <v>0</v>
      </c>
      <c r="AS293">
        <f>RK!AS16</f>
        <v>0</v>
      </c>
      <c r="AT293">
        <f>RK!AT16</f>
        <v>0</v>
      </c>
    </row>
    <row r="294" spans="1:46" x14ac:dyDescent="0.25">
      <c r="A294" t="str">
        <f>RK!A17</f>
        <v xml:space="preserve">8. Tabeli viimastes veergudes "Prognoosimata kohustused" ja "Prognoosimata väljamaksed" kuvatakse summasid, mis on tarvis tabelis prognoosida. Veergudes olevad väärtused vähenevad vastavalt Teie poolt sisestatavatele summadele. </v>
      </c>
      <c r="B294">
        <f>RK!B17</f>
        <v>0</v>
      </c>
      <c r="C294">
        <f>RK!C17</f>
        <v>0</v>
      </c>
      <c r="D294">
        <f>RK!D17</f>
        <v>0</v>
      </c>
      <c r="E294">
        <f>RK!E17</f>
        <v>0</v>
      </c>
      <c r="F294">
        <f>RK!F17</f>
        <v>0</v>
      </c>
      <c r="G294">
        <f>RK!G17</f>
        <v>0</v>
      </c>
      <c r="H294">
        <f>RK!H17</f>
        <v>0</v>
      </c>
      <c r="I294">
        <f>RK!I17</f>
        <v>0</v>
      </c>
      <c r="J294">
        <f>RK!J17</f>
        <v>0</v>
      </c>
      <c r="K294">
        <f>RK!K17</f>
        <v>0</v>
      </c>
      <c r="L294">
        <f>RK!L17</f>
        <v>0</v>
      </c>
      <c r="M294">
        <f>RK!M17</f>
        <v>0</v>
      </c>
      <c r="N294">
        <f>RK!N17</f>
        <v>0</v>
      </c>
      <c r="O294">
        <f>RK!O17</f>
        <v>0</v>
      </c>
      <c r="P294">
        <f>RK!P17</f>
        <v>0</v>
      </c>
      <c r="Q294">
        <f>RK!Q17</f>
        <v>0</v>
      </c>
      <c r="R294">
        <f>RK!R17</f>
        <v>0</v>
      </c>
      <c r="S294">
        <f>RK!S17</f>
        <v>0</v>
      </c>
      <c r="T294">
        <f>RK!T17</f>
        <v>0</v>
      </c>
      <c r="U294">
        <f>RK!U17</f>
        <v>0</v>
      </c>
      <c r="V294">
        <f>RK!V17</f>
        <v>0</v>
      </c>
      <c r="W294">
        <f>RK!W17</f>
        <v>0</v>
      </c>
      <c r="X294">
        <f>RK!X17</f>
        <v>0</v>
      </c>
      <c r="Y294">
        <f>RK!Y17</f>
        <v>0</v>
      </c>
      <c r="Z294">
        <f>RK!Z17</f>
        <v>0</v>
      </c>
      <c r="AA294">
        <f>RK!AA17</f>
        <v>0</v>
      </c>
      <c r="AB294">
        <f>RK!AB17</f>
        <v>0</v>
      </c>
      <c r="AC294">
        <f>RK!AC17</f>
        <v>0</v>
      </c>
      <c r="AD294">
        <f>RK!AD17</f>
        <v>0</v>
      </c>
      <c r="AE294">
        <f>RK!AE17</f>
        <v>0</v>
      </c>
      <c r="AF294">
        <f>RK!AF17</f>
        <v>0</v>
      </c>
      <c r="AG294">
        <f>RK!AG17</f>
        <v>0</v>
      </c>
      <c r="AH294">
        <f>RK!AH17</f>
        <v>0</v>
      </c>
      <c r="AI294">
        <f>RK!AI17</f>
        <v>0</v>
      </c>
      <c r="AJ294">
        <f>RK!AJ17</f>
        <v>0</v>
      </c>
      <c r="AK294">
        <f>RK!AK17</f>
        <v>0</v>
      </c>
      <c r="AL294">
        <f>RK!AL17</f>
        <v>0</v>
      </c>
      <c r="AM294">
        <f>RK!AM17</f>
        <v>0</v>
      </c>
      <c r="AN294">
        <f>RK!AN17</f>
        <v>0</v>
      </c>
      <c r="AO294">
        <f>RK!AO17</f>
        <v>0</v>
      </c>
      <c r="AP294">
        <f>RK!AP17</f>
        <v>0</v>
      </c>
      <c r="AQ294">
        <f>RK!AQ17</f>
        <v>0</v>
      </c>
      <c r="AR294">
        <f>RK!AR17</f>
        <v>0</v>
      </c>
      <c r="AS294">
        <f>RK!AS17</f>
        <v>0</v>
      </c>
      <c r="AT294">
        <f>RK!AT17</f>
        <v>0</v>
      </c>
    </row>
    <row r="295" spans="1:46" x14ac:dyDescent="0.25">
      <c r="A295">
        <f>RK!A18</f>
        <v>0</v>
      </c>
      <c r="B295">
        <f>RK!B18</f>
        <v>0</v>
      </c>
      <c r="C295">
        <f>RK!C18</f>
        <v>0</v>
      </c>
      <c r="D295">
        <f>RK!D18</f>
        <v>0</v>
      </c>
      <c r="E295">
        <f>RK!E18</f>
        <v>0</v>
      </c>
      <c r="F295">
        <f>RK!F18</f>
        <v>0</v>
      </c>
      <c r="G295">
        <f>RK!G18</f>
        <v>0</v>
      </c>
      <c r="H295">
        <f>RK!H18</f>
        <v>0</v>
      </c>
      <c r="I295">
        <f>RK!I18</f>
        <v>0</v>
      </c>
      <c r="J295">
        <f>RK!J18</f>
        <v>0</v>
      </c>
      <c r="K295">
        <f>RK!K18</f>
        <v>0</v>
      </c>
      <c r="L295">
        <f>RK!L18</f>
        <v>0</v>
      </c>
      <c r="M295">
        <f>RK!M18</f>
        <v>0</v>
      </c>
      <c r="N295">
        <f>RK!N18</f>
        <v>0</v>
      </c>
      <c r="O295">
        <f>RK!O18</f>
        <v>0</v>
      </c>
      <c r="P295">
        <f>RK!P18</f>
        <v>0</v>
      </c>
      <c r="Q295">
        <f>RK!Q18</f>
        <v>0</v>
      </c>
      <c r="R295">
        <f>RK!R18</f>
        <v>0</v>
      </c>
      <c r="S295">
        <f>RK!S18</f>
        <v>0</v>
      </c>
      <c r="T295">
        <f>RK!T18</f>
        <v>0</v>
      </c>
      <c r="U295">
        <f>RK!U18</f>
        <v>0</v>
      </c>
      <c r="V295">
        <f>RK!V18</f>
        <v>0</v>
      </c>
      <c r="W295">
        <f>RK!W18</f>
        <v>0</v>
      </c>
      <c r="X295">
        <f>RK!X18</f>
        <v>0</v>
      </c>
      <c r="Y295">
        <f>RK!Y18</f>
        <v>0</v>
      </c>
      <c r="Z295">
        <f>RK!Z18</f>
        <v>0</v>
      </c>
      <c r="AA295">
        <f>RK!AA18</f>
        <v>0</v>
      </c>
      <c r="AB295">
        <f>RK!AB18</f>
        <v>0</v>
      </c>
      <c r="AC295">
        <f>RK!AC18</f>
        <v>0</v>
      </c>
      <c r="AD295">
        <f>RK!AD18</f>
        <v>0</v>
      </c>
      <c r="AE295">
        <f>RK!AE18</f>
        <v>0</v>
      </c>
      <c r="AF295">
        <f>RK!AF18</f>
        <v>0</v>
      </c>
      <c r="AG295">
        <f>RK!AG18</f>
        <v>0</v>
      </c>
      <c r="AH295">
        <f>RK!AH18</f>
        <v>0</v>
      </c>
      <c r="AI295">
        <f>RK!AI18</f>
        <v>0</v>
      </c>
      <c r="AJ295">
        <f>RK!AJ18</f>
        <v>0</v>
      </c>
      <c r="AK295">
        <f>RK!AK18</f>
        <v>0</v>
      </c>
      <c r="AL295">
        <f>RK!AL18</f>
        <v>0</v>
      </c>
      <c r="AM295">
        <f>RK!AM18</f>
        <v>0</v>
      </c>
      <c r="AN295">
        <f>RK!AN18</f>
        <v>0</v>
      </c>
      <c r="AO295">
        <f>RK!AO18</f>
        <v>0</v>
      </c>
      <c r="AP295">
        <f>RK!AP18</f>
        <v>0</v>
      </c>
      <c r="AQ295">
        <f>RK!AQ18</f>
        <v>0</v>
      </c>
      <c r="AR295">
        <f>RK!AR18</f>
        <v>0</v>
      </c>
      <c r="AS295">
        <f>RK!AS18</f>
        <v>0</v>
      </c>
      <c r="AT295">
        <f>RK!AT18</f>
        <v>0</v>
      </c>
    </row>
    <row r="296" spans="1:46" x14ac:dyDescent="0.25">
      <c r="A296">
        <f>RK!A19</f>
        <v>0</v>
      </c>
      <c r="B296">
        <f>RK!B19</f>
        <v>0</v>
      </c>
      <c r="C296">
        <f>RK!C19</f>
        <v>0</v>
      </c>
      <c r="D296">
        <f>RK!D19</f>
        <v>0</v>
      </c>
      <c r="E296">
        <f>RK!E19</f>
        <v>0</v>
      </c>
      <c r="F296">
        <f>RK!F19</f>
        <v>0</v>
      </c>
      <c r="G296">
        <f>RK!G19</f>
        <v>0</v>
      </c>
      <c r="H296">
        <f>RK!H19</f>
        <v>0</v>
      </c>
      <c r="I296">
        <f>RK!I19</f>
        <v>0</v>
      </c>
      <c r="J296">
        <f>RK!J19</f>
        <v>0</v>
      </c>
      <c r="K296">
        <f>RK!K19</f>
        <v>0</v>
      </c>
      <c r="L296">
        <f>RK!L19</f>
        <v>0</v>
      </c>
      <c r="M296">
        <f>RK!M19</f>
        <v>0</v>
      </c>
      <c r="N296">
        <f>RK!N19</f>
        <v>0</v>
      </c>
      <c r="O296">
        <f>RK!O19</f>
        <v>0</v>
      </c>
      <c r="P296">
        <f>RK!P19</f>
        <v>0</v>
      </c>
      <c r="Q296">
        <f>RK!Q19</f>
        <v>0</v>
      </c>
      <c r="R296">
        <f>RK!R19</f>
        <v>0</v>
      </c>
      <c r="S296">
        <f>RK!S19</f>
        <v>0</v>
      </c>
      <c r="T296">
        <f>RK!T19</f>
        <v>0</v>
      </c>
      <c r="U296">
        <f>RK!U19</f>
        <v>0</v>
      </c>
      <c r="V296">
        <f>RK!V19</f>
        <v>0</v>
      </c>
      <c r="W296">
        <f>RK!W19</f>
        <v>0</v>
      </c>
      <c r="X296">
        <f>RK!X19</f>
        <v>0</v>
      </c>
      <c r="Y296">
        <f>RK!Y19</f>
        <v>0</v>
      </c>
      <c r="Z296">
        <f>RK!Z19</f>
        <v>0</v>
      </c>
      <c r="AA296">
        <f>RK!AA19</f>
        <v>0</v>
      </c>
      <c r="AB296">
        <f>RK!AB19</f>
        <v>0</v>
      </c>
      <c r="AC296">
        <f>RK!AC19</f>
        <v>0</v>
      </c>
      <c r="AD296">
        <f>RK!AD19</f>
        <v>0</v>
      </c>
      <c r="AE296">
        <f>RK!AE19</f>
        <v>0</v>
      </c>
      <c r="AF296">
        <f>RK!AF19</f>
        <v>0</v>
      </c>
      <c r="AG296">
        <f>RK!AG19</f>
        <v>0</v>
      </c>
      <c r="AH296">
        <f>RK!AH19</f>
        <v>0</v>
      </c>
      <c r="AI296">
        <f>RK!AI19</f>
        <v>0</v>
      </c>
      <c r="AJ296">
        <f>RK!AJ19</f>
        <v>0</v>
      </c>
      <c r="AK296">
        <f>RK!AK19</f>
        <v>0</v>
      </c>
      <c r="AL296">
        <f>RK!AL19</f>
        <v>0</v>
      </c>
      <c r="AM296">
        <f>RK!AM19</f>
        <v>0</v>
      </c>
      <c r="AN296">
        <f>RK!AN19</f>
        <v>0</v>
      </c>
      <c r="AO296">
        <f>RK!AO19</f>
        <v>0</v>
      </c>
      <c r="AP296">
        <f>RK!AP19</f>
        <v>0</v>
      </c>
      <c r="AQ296">
        <f>RK!AQ19</f>
        <v>0</v>
      </c>
      <c r="AR296">
        <f>RK!AR19</f>
        <v>0</v>
      </c>
      <c r="AS296">
        <f>RK!AS19</f>
        <v>0</v>
      </c>
      <c r="AT296">
        <f>RK!AT19</f>
        <v>0</v>
      </c>
    </row>
    <row r="297" spans="1:46" x14ac:dyDescent="0.25">
      <c r="A297">
        <f>RK!A20</f>
        <v>0</v>
      </c>
      <c r="B297">
        <f>RK!B20</f>
        <v>0</v>
      </c>
      <c r="C297">
        <f>RK!C20</f>
        <v>0</v>
      </c>
      <c r="D297">
        <f>RK!D20</f>
        <v>0</v>
      </c>
      <c r="E297">
        <f>RK!E20</f>
        <v>0</v>
      </c>
      <c r="F297">
        <f>RK!F20</f>
        <v>0</v>
      </c>
      <c r="G297">
        <f>RK!G20</f>
        <v>0</v>
      </c>
      <c r="H297">
        <f>RK!H20</f>
        <v>0</v>
      </c>
      <c r="I297">
        <f>RK!I20</f>
        <v>0</v>
      </c>
      <c r="J297">
        <f>RK!J20</f>
        <v>0</v>
      </c>
      <c r="K297">
        <f>RK!K20</f>
        <v>0</v>
      </c>
      <c r="L297">
        <f>RK!L20</f>
        <v>0</v>
      </c>
      <c r="M297">
        <f>RK!M20</f>
        <v>0</v>
      </c>
      <c r="N297">
        <f>RK!N20</f>
        <v>0</v>
      </c>
      <c r="O297">
        <f>RK!O20</f>
        <v>0</v>
      </c>
      <c r="P297">
        <f>RK!P20</f>
        <v>0</v>
      </c>
      <c r="Q297">
        <f>RK!Q20</f>
        <v>0</v>
      </c>
      <c r="R297">
        <f>RK!R20</f>
        <v>0</v>
      </c>
      <c r="S297">
        <f>RK!S20</f>
        <v>0</v>
      </c>
      <c r="T297">
        <f>RK!T20</f>
        <v>0</v>
      </c>
      <c r="U297">
        <f>RK!U20</f>
        <v>0</v>
      </c>
      <c r="V297">
        <f>RK!V20</f>
        <v>0</v>
      </c>
      <c r="W297">
        <f>RK!W20</f>
        <v>0</v>
      </c>
      <c r="X297">
        <f>RK!X20</f>
        <v>0</v>
      </c>
      <c r="Y297">
        <f>RK!Y20</f>
        <v>0</v>
      </c>
      <c r="Z297">
        <f>RK!Z20</f>
        <v>0</v>
      </c>
      <c r="AA297">
        <f>RK!AA20</f>
        <v>0</v>
      </c>
      <c r="AB297">
        <f>RK!AB20</f>
        <v>0</v>
      </c>
      <c r="AC297">
        <f>RK!AC20</f>
        <v>0</v>
      </c>
      <c r="AD297">
        <f>RK!AD20</f>
        <v>0</v>
      </c>
      <c r="AE297">
        <f>RK!AE20</f>
        <v>0</v>
      </c>
      <c r="AF297">
        <f>RK!AF20</f>
        <v>0</v>
      </c>
      <c r="AG297">
        <f>RK!AG20</f>
        <v>0</v>
      </c>
      <c r="AH297">
        <f>RK!AH20</f>
        <v>0</v>
      </c>
      <c r="AI297">
        <f>RK!AI20</f>
        <v>0</v>
      </c>
      <c r="AJ297">
        <f>RK!AJ20</f>
        <v>0</v>
      </c>
      <c r="AK297">
        <f>RK!AK20</f>
        <v>0</v>
      </c>
      <c r="AL297">
        <f>RK!AL20</f>
        <v>0</v>
      </c>
      <c r="AM297">
        <f>RK!AM20</f>
        <v>0</v>
      </c>
      <c r="AN297">
        <f>RK!AN20</f>
        <v>0</v>
      </c>
      <c r="AO297">
        <f>RK!AO20</f>
        <v>0</v>
      </c>
      <c r="AP297">
        <f>RK!AP20</f>
        <v>0</v>
      </c>
      <c r="AQ297">
        <f>RK!AQ20</f>
        <v>0</v>
      </c>
      <c r="AR297">
        <f>RK!AR20</f>
        <v>0</v>
      </c>
      <c r="AS297">
        <f>RK!AS20</f>
        <v>0</v>
      </c>
      <c r="AT297">
        <f>RK!AT20</f>
        <v>0</v>
      </c>
    </row>
    <row r="298" spans="1:46" x14ac:dyDescent="0.25">
      <c r="A298">
        <f>RK!A21</f>
        <v>0</v>
      </c>
      <c r="B298">
        <f>RK!B21</f>
        <v>0</v>
      </c>
      <c r="C298">
        <f>RK!C21</f>
        <v>0</v>
      </c>
      <c r="D298">
        <f>RK!D21</f>
        <v>0</v>
      </c>
      <c r="E298">
        <f>RK!E21</f>
        <v>0</v>
      </c>
      <c r="F298">
        <f>RK!F21</f>
        <v>0</v>
      </c>
      <c r="G298">
        <f>RK!G21</f>
        <v>0</v>
      </c>
      <c r="H298">
        <f>RK!H21</f>
        <v>0</v>
      </c>
      <c r="I298">
        <f>RK!I21</f>
        <v>0</v>
      </c>
      <c r="J298">
        <f>RK!J21</f>
        <v>0</v>
      </c>
      <c r="K298">
        <f>RK!K21</f>
        <v>0</v>
      </c>
      <c r="L298">
        <f>RK!L21</f>
        <v>0</v>
      </c>
      <c r="M298">
        <f>RK!M21</f>
        <v>0</v>
      </c>
      <c r="N298">
        <f>RK!N21</f>
        <v>0</v>
      </c>
      <c r="O298">
        <f>RK!O21</f>
        <v>0</v>
      </c>
      <c r="P298">
        <f>RK!P21</f>
        <v>0</v>
      </c>
      <c r="Q298">
        <f>RK!Q21</f>
        <v>0</v>
      </c>
      <c r="R298">
        <f>RK!R21</f>
        <v>0</v>
      </c>
      <c r="S298">
        <f>RK!S21</f>
        <v>0</v>
      </c>
      <c r="T298">
        <f>RK!T21</f>
        <v>0</v>
      </c>
      <c r="U298">
        <f>RK!U21</f>
        <v>0</v>
      </c>
      <c r="V298">
        <f>RK!V21</f>
        <v>0</v>
      </c>
      <c r="W298">
        <f>RK!W21</f>
        <v>0</v>
      </c>
      <c r="X298">
        <f>RK!X21</f>
        <v>0</v>
      </c>
      <c r="Y298">
        <f>RK!Y21</f>
        <v>0</v>
      </c>
      <c r="Z298">
        <f>RK!Z21</f>
        <v>0</v>
      </c>
      <c r="AA298">
        <f>RK!AA21</f>
        <v>0</v>
      </c>
      <c r="AB298">
        <f>RK!AB21</f>
        <v>0</v>
      </c>
      <c r="AC298">
        <f>RK!AC21</f>
        <v>0</v>
      </c>
      <c r="AD298">
        <f>RK!AD21</f>
        <v>0</v>
      </c>
      <c r="AE298">
        <f>RK!AE21</f>
        <v>0</v>
      </c>
      <c r="AF298">
        <f>RK!AF21</f>
        <v>0</v>
      </c>
      <c r="AG298">
        <f>RK!AG21</f>
        <v>0</v>
      </c>
      <c r="AH298">
        <f>RK!AH21</f>
        <v>0</v>
      </c>
      <c r="AI298">
        <f>RK!AI21</f>
        <v>0</v>
      </c>
      <c r="AJ298">
        <f>RK!AJ21</f>
        <v>0</v>
      </c>
      <c r="AK298">
        <f>RK!AK21</f>
        <v>0</v>
      </c>
      <c r="AL298">
        <f>RK!AL21</f>
        <v>0</v>
      </c>
      <c r="AM298">
        <f>RK!AM21</f>
        <v>0</v>
      </c>
      <c r="AN298">
        <f>RK!AN21</f>
        <v>0</v>
      </c>
      <c r="AO298">
        <f>RK!AO21</f>
        <v>0</v>
      </c>
      <c r="AP298">
        <f>RK!AP21</f>
        <v>0</v>
      </c>
      <c r="AQ298">
        <f>RK!AQ21</f>
        <v>0</v>
      </c>
      <c r="AR298">
        <f>RK!AR21</f>
        <v>0</v>
      </c>
      <c r="AS298">
        <f>RK!AS21</f>
        <v>0</v>
      </c>
      <c r="AT298">
        <f>RK!AT21</f>
        <v>0</v>
      </c>
    </row>
    <row r="299" spans="1:46" x14ac:dyDescent="0.25">
      <c r="A299">
        <f>RK!A22</f>
        <v>0</v>
      </c>
      <c r="B299">
        <f>RK!B22</f>
        <v>0</v>
      </c>
      <c r="C299">
        <f>RK!C22</f>
        <v>0</v>
      </c>
      <c r="D299">
        <f>RK!D22</f>
        <v>0</v>
      </c>
      <c r="E299">
        <f>RK!E22</f>
        <v>0</v>
      </c>
      <c r="F299">
        <f>RK!F22</f>
        <v>0</v>
      </c>
      <c r="G299">
        <f>RK!G22</f>
        <v>0</v>
      </c>
      <c r="H299">
        <f>RK!H22</f>
        <v>0</v>
      </c>
      <c r="I299">
        <f>RK!I22</f>
        <v>0</v>
      </c>
      <c r="J299">
        <f>RK!J22</f>
        <v>0</v>
      </c>
      <c r="K299">
        <f>RK!K22</f>
        <v>0</v>
      </c>
      <c r="L299">
        <f>RK!L22</f>
        <v>0</v>
      </c>
      <c r="M299">
        <f>RK!M22</f>
        <v>0</v>
      </c>
      <c r="N299">
        <f>RK!N22</f>
        <v>0</v>
      </c>
      <c r="O299">
        <f>RK!O22</f>
        <v>0</v>
      </c>
      <c r="P299">
        <f>RK!P22</f>
        <v>0</v>
      </c>
      <c r="Q299">
        <f>RK!Q22</f>
        <v>0</v>
      </c>
      <c r="R299">
        <f>RK!R22</f>
        <v>0</v>
      </c>
      <c r="S299">
        <f>RK!S22</f>
        <v>0</v>
      </c>
      <c r="T299">
        <f>RK!T22</f>
        <v>0</v>
      </c>
      <c r="U299">
        <f>RK!U22</f>
        <v>0</v>
      </c>
      <c r="V299">
        <f>RK!V22</f>
        <v>0</v>
      </c>
      <c r="W299">
        <f>RK!W22</f>
        <v>0</v>
      </c>
      <c r="X299">
        <f>RK!X22</f>
        <v>0</v>
      </c>
      <c r="Y299">
        <f>RK!Y22</f>
        <v>0</v>
      </c>
      <c r="Z299">
        <f>RK!Z22</f>
        <v>0</v>
      </c>
      <c r="AA299">
        <f>RK!AA22</f>
        <v>0</v>
      </c>
      <c r="AB299">
        <f>RK!AB22</f>
        <v>0</v>
      </c>
      <c r="AC299">
        <f>RK!AC22</f>
        <v>0</v>
      </c>
      <c r="AD299">
        <f>RK!AD22</f>
        <v>0</v>
      </c>
      <c r="AE299">
        <f>RK!AE22</f>
        <v>0</v>
      </c>
      <c r="AF299">
        <f>RK!AF22</f>
        <v>0</v>
      </c>
      <c r="AG299">
        <f>RK!AG22</f>
        <v>0</v>
      </c>
      <c r="AH299">
        <f>RK!AH22</f>
        <v>0</v>
      </c>
      <c r="AI299">
        <f>RK!AI22</f>
        <v>0</v>
      </c>
      <c r="AJ299">
        <f>RK!AJ22</f>
        <v>0</v>
      </c>
      <c r="AK299">
        <f>RK!AK22</f>
        <v>0</v>
      </c>
      <c r="AL299">
        <f>RK!AL22</f>
        <v>0</v>
      </c>
      <c r="AM299">
        <f>RK!AM22</f>
        <v>0</v>
      </c>
      <c r="AN299">
        <f>RK!AN22</f>
        <v>0</v>
      </c>
      <c r="AO299">
        <f>RK!AO22</f>
        <v>0</v>
      </c>
      <c r="AP299">
        <f>RK!AP22</f>
        <v>0</v>
      </c>
      <c r="AQ299">
        <f>RK!AQ22</f>
        <v>0</v>
      </c>
      <c r="AR299">
        <f>RK!AR22</f>
        <v>0</v>
      </c>
      <c r="AS299">
        <f>RK!AS22</f>
        <v>0</v>
      </c>
      <c r="AT299">
        <f>RK!AT22</f>
        <v>0</v>
      </c>
    </row>
    <row r="300" spans="1:46" x14ac:dyDescent="0.25">
      <c r="A300">
        <f>RK!A23</f>
        <v>0</v>
      </c>
      <c r="B300">
        <f>RK!B23</f>
        <v>0</v>
      </c>
      <c r="C300">
        <f>RK!C23</f>
        <v>0</v>
      </c>
      <c r="D300">
        <f>RK!D23</f>
        <v>0</v>
      </c>
      <c r="E300">
        <f>RK!E23</f>
        <v>0</v>
      </c>
      <c r="F300">
        <f>RK!F23</f>
        <v>0</v>
      </c>
      <c r="G300">
        <f>RK!G23</f>
        <v>0</v>
      </c>
      <c r="H300">
        <f>RK!H23</f>
        <v>0</v>
      </c>
      <c r="I300">
        <f>RK!I23</f>
        <v>0</v>
      </c>
      <c r="J300">
        <f>RK!J23</f>
        <v>0</v>
      </c>
      <c r="K300">
        <f>RK!K23</f>
        <v>0</v>
      </c>
      <c r="L300">
        <f>RK!L23</f>
        <v>0</v>
      </c>
      <c r="M300">
        <f>RK!M23</f>
        <v>0</v>
      </c>
      <c r="N300">
        <f>RK!N23</f>
        <v>0</v>
      </c>
      <c r="O300">
        <f>RK!O23</f>
        <v>0</v>
      </c>
      <c r="P300">
        <f>RK!P23</f>
        <v>0</v>
      </c>
      <c r="Q300">
        <f>RK!Q23</f>
        <v>0</v>
      </c>
      <c r="R300">
        <f>RK!R23</f>
        <v>0</v>
      </c>
      <c r="S300">
        <f>RK!S23</f>
        <v>0</v>
      </c>
      <c r="T300">
        <f>RK!T23</f>
        <v>0</v>
      </c>
      <c r="U300">
        <f>RK!U23</f>
        <v>0</v>
      </c>
      <c r="V300">
        <f>RK!V23</f>
        <v>0</v>
      </c>
      <c r="W300">
        <f>RK!W23</f>
        <v>0</v>
      </c>
      <c r="X300">
        <f>RK!X23</f>
        <v>0</v>
      </c>
      <c r="Y300">
        <f>RK!Y23</f>
        <v>0</v>
      </c>
      <c r="Z300">
        <f>RK!Z23</f>
        <v>0</v>
      </c>
      <c r="AA300">
        <f>RK!AA23</f>
        <v>0</v>
      </c>
      <c r="AB300">
        <f>RK!AB23</f>
        <v>0</v>
      </c>
      <c r="AC300">
        <f>RK!AC23</f>
        <v>0</v>
      </c>
      <c r="AD300">
        <f>RK!AD23</f>
        <v>0</v>
      </c>
      <c r="AE300">
        <f>RK!AE23</f>
        <v>0</v>
      </c>
      <c r="AF300">
        <f>RK!AF23</f>
        <v>0</v>
      </c>
      <c r="AG300">
        <f>RK!AG23</f>
        <v>0</v>
      </c>
      <c r="AH300">
        <f>RK!AH23</f>
        <v>0</v>
      </c>
      <c r="AI300">
        <f>RK!AI23</f>
        <v>0</v>
      </c>
      <c r="AJ300">
        <f>RK!AJ23</f>
        <v>0</v>
      </c>
      <c r="AK300">
        <f>RK!AK23</f>
        <v>0</v>
      </c>
      <c r="AL300">
        <f>RK!AL23</f>
        <v>0</v>
      </c>
      <c r="AM300">
        <f>RK!AM23</f>
        <v>0</v>
      </c>
      <c r="AN300">
        <f>RK!AN23</f>
        <v>0</v>
      </c>
      <c r="AO300">
        <f>RK!AO23</f>
        <v>0</v>
      </c>
      <c r="AP300">
        <f>RK!AP23</f>
        <v>0</v>
      </c>
      <c r="AQ300">
        <f>RK!AQ23</f>
        <v>0</v>
      </c>
      <c r="AR300">
        <f>RK!AR23</f>
        <v>0</v>
      </c>
      <c r="AS300">
        <f>RK!AS23</f>
        <v>0</v>
      </c>
      <c r="AT300">
        <f>RK!AT23</f>
        <v>0</v>
      </c>
    </row>
    <row r="301" spans="1:46" x14ac:dyDescent="0.25">
      <c r="A301">
        <f>RK!A24</f>
        <v>0</v>
      </c>
      <c r="B301">
        <f>RK!B24</f>
        <v>0</v>
      </c>
      <c r="C301">
        <f>RK!C24</f>
        <v>0</v>
      </c>
      <c r="D301">
        <f>RK!D24</f>
        <v>0</v>
      </c>
      <c r="E301">
        <f>RK!E24</f>
        <v>0</v>
      </c>
      <c r="F301">
        <f>RK!F24</f>
        <v>0</v>
      </c>
      <c r="G301">
        <f>RK!G24</f>
        <v>0</v>
      </c>
      <c r="H301">
        <f>RK!H24</f>
        <v>0</v>
      </c>
      <c r="I301">
        <f>RK!I24</f>
        <v>0</v>
      </c>
      <c r="J301">
        <f>RK!J24</f>
        <v>0</v>
      </c>
      <c r="K301">
        <f>RK!K24</f>
        <v>0</v>
      </c>
      <c r="L301">
        <f>RK!L24</f>
        <v>0</v>
      </c>
      <c r="M301">
        <f>RK!M24</f>
        <v>0</v>
      </c>
      <c r="N301">
        <f>RK!N24</f>
        <v>0</v>
      </c>
      <c r="O301">
        <f>RK!O24</f>
        <v>0</v>
      </c>
      <c r="P301">
        <f>RK!P24</f>
        <v>0</v>
      </c>
      <c r="Q301">
        <f>RK!Q24</f>
        <v>0</v>
      </c>
      <c r="R301">
        <f>RK!R24</f>
        <v>0</v>
      </c>
      <c r="S301">
        <f>RK!S24</f>
        <v>0</v>
      </c>
      <c r="T301">
        <f>RK!T24</f>
        <v>0</v>
      </c>
      <c r="U301">
        <f>RK!U24</f>
        <v>0</v>
      </c>
      <c r="V301">
        <f>RK!V24</f>
        <v>0</v>
      </c>
      <c r="W301">
        <f>RK!W24</f>
        <v>0</v>
      </c>
      <c r="X301">
        <f>RK!X24</f>
        <v>0</v>
      </c>
      <c r="Y301">
        <f>RK!Y24</f>
        <v>0</v>
      </c>
      <c r="Z301">
        <f>RK!Z24</f>
        <v>0</v>
      </c>
      <c r="AA301">
        <f>RK!AA24</f>
        <v>0</v>
      </c>
      <c r="AB301">
        <f>RK!AB24</f>
        <v>0</v>
      </c>
      <c r="AC301">
        <f>RK!AC24</f>
        <v>0</v>
      </c>
      <c r="AD301">
        <f>RK!AD24</f>
        <v>0</v>
      </c>
      <c r="AE301">
        <f>RK!AE24</f>
        <v>0</v>
      </c>
      <c r="AF301">
        <f>RK!AF24</f>
        <v>0</v>
      </c>
      <c r="AG301">
        <f>RK!AG24</f>
        <v>0</v>
      </c>
      <c r="AH301">
        <f>RK!AH24</f>
        <v>0</v>
      </c>
      <c r="AI301">
        <f>RK!AI24</f>
        <v>0</v>
      </c>
      <c r="AJ301">
        <f>RK!AJ24</f>
        <v>0</v>
      </c>
      <c r="AK301">
        <f>RK!AK24</f>
        <v>0</v>
      </c>
      <c r="AL301">
        <f>RK!AL24</f>
        <v>0</v>
      </c>
      <c r="AM301">
        <f>RK!AM24</f>
        <v>0</v>
      </c>
      <c r="AN301">
        <f>RK!AN24</f>
        <v>0</v>
      </c>
      <c r="AO301">
        <f>RK!AO24</f>
        <v>0</v>
      </c>
      <c r="AP301">
        <f>RK!AP24</f>
        <v>0</v>
      </c>
      <c r="AQ301">
        <f>RK!AQ24</f>
        <v>0</v>
      </c>
      <c r="AR301">
        <f>RK!AR24</f>
        <v>0</v>
      </c>
      <c r="AS301">
        <f>RK!AS24</f>
        <v>0</v>
      </c>
      <c r="AT301">
        <f>RK!AT24</f>
        <v>0</v>
      </c>
    </row>
    <row r="302" spans="1:46" x14ac:dyDescent="0.25">
      <c r="A302">
        <f>RK!A25</f>
        <v>0</v>
      </c>
      <c r="B302">
        <f>RK!B25</f>
        <v>0</v>
      </c>
      <c r="C302">
        <f>RK!C25</f>
        <v>0</v>
      </c>
      <c r="D302">
        <f>RK!D25</f>
        <v>0</v>
      </c>
      <c r="E302">
        <f>RK!E25</f>
        <v>0</v>
      </c>
      <c r="F302">
        <f>RK!F25</f>
        <v>0</v>
      </c>
      <c r="G302">
        <f>RK!G25</f>
        <v>0</v>
      </c>
      <c r="H302">
        <f>RK!H25</f>
        <v>0</v>
      </c>
      <c r="I302">
        <f>RK!I25</f>
        <v>0</v>
      </c>
      <c r="J302">
        <f>RK!J25</f>
        <v>0</v>
      </c>
      <c r="K302">
        <f>RK!K25</f>
        <v>0</v>
      </c>
      <c r="L302">
        <f>RK!L25</f>
        <v>0</v>
      </c>
      <c r="M302">
        <f>RK!M25</f>
        <v>0</v>
      </c>
      <c r="N302">
        <f>RK!N25</f>
        <v>0</v>
      </c>
      <c r="O302">
        <f>RK!O25</f>
        <v>0</v>
      </c>
      <c r="P302">
        <f>RK!P25</f>
        <v>0</v>
      </c>
      <c r="Q302">
        <f>RK!Q25</f>
        <v>0</v>
      </c>
      <c r="R302">
        <f>RK!R25</f>
        <v>0</v>
      </c>
      <c r="S302">
        <f>RK!S25</f>
        <v>0</v>
      </c>
      <c r="T302">
        <f>RK!T25</f>
        <v>0</v>
      </c>
      <c r="U302">
        <f>RK!U25</f>
        <v>0</v>
      </c>
      <c r="V302">
        <f>RK!V25</f>
        <v>0</v>
      </c>
      <c r="W302">
        <f>RK!W25</f>
        <v>0</v>
      </c>
      <c r="X302">
        <f>RK!X25</f>
        <v>0</v>
      </c>
      <c r="Y302">
        <f>RK!Y25</f>
        <v>0</v>
      </c>
      <c r="Z302">
        <f>RK!Z25</f>
        <v>0</v>
      </c>
      <c r="AA302">
        <f>RK!AA25</f>
        <v>0</v>
      </c>
      <c r="AB302">
        <f>RK!AB25</f>
        <v>0</v>
      </c>
      <c r="AC302">
        <f>RK!AC25</f>
        <v>0</v>
      </c>
      <c r="AD302">
        <f>RK!AD25</f>
        <v>0</v>
      </c>
      <c r="AE302">
        <f>RK!AE25</f>
        <v>0</v>
      </c>
      <c r="AF302">
        <f>RK!AF25</f>
        <v>0</v>
      </c>
      <c r="AG302">
        <f>RK!AG25</f>
        <v>0</v>
      </c>
      <c r="AH302">
        <f>RK!AH25</f>
        <v>0</v>
      </c>
      <c r="AI302">
        <f>RK!AI25</f>
        <v>0</v>
      </c>
      <c r="AJ302">
        <f>RK!AJ25</f>
        <v>0</v>
      </c>
      <c r="AK302">
        <f>RK!AK25</f>
        <v>0</v>
      </c>
      <c r="AL302">
        <f>RK!AL25</f>
        <v>0</v>
      </c>
      <c r="AM302">
        <f>RK!AM25</f>
        <v>0</v>
      </c>
      <c r="AN302">
        <f>RK!AN25</f>
        <v>0</v>
      </c>
      <c r="AO302">
        <f>RK!AO25</f>
        <v>0</v>
      </c>
      <c r="AP302">
        <f>RK!AP25</f>
        <v>0</v>
      </c>
      <c r="AQ302">
        <f>RK!AQ25</f>
        <v>0</v>
      </c>
      <c r="AR302">
        <f>RK!AR25</f>
        <v>0</v>
      </c>
      <c r="AS302">
        <f>RK!AS25</f>
        <v>0</v>
      </c>
      <c r="AT302">
        <f>RK!AT25</f>
        <v>0</v>
      </c>
    </row>
    <row r="303" spans="1:46" x14ac:dyDescent="0.25">
      <c r="A303">
        <f>RK!A26</f>
        <v>0</v>
      </c>
      <c r="B303">
        <f>RK!B26</f>
        <v>0</v>
      </c>
      <c r="C303">
        <f>RK!C26</f>
        <v>0</v>
      </c>
      <c r="D303">
        <f>RK!D26</f>
        <v>0</v>
      </c>
      <c r="E303">
        <f>RK!E26</f>
        <v>0</v>
      </c>
      <c r="F303">
        <f>RK!F26</f>
        <v>0</v>
      </c>
      <c r="G303">
        <f>RK!G26</f>
        <v>0</v>
      </c>
      <c r="H303">
        <f>RK!H26</f>
        <v>0</v>
      </c>
      <c r="I303">
        <f>RK!I26</f>
        <v>0</v>
      </c>
      <c r="J303">
        <f>RK!J26</f>
        <v>0</v>
      </c>
      <c r="K303">
        <f>RK!K26</f>
        <v>0</v>
      </c>
      <c r="L303">
        <f>RK!L26</f>
        <v>0</v>
      </c>
      <c r="M303">
        <f>RK!M26</f>
        <v>0</v>
      </c>
      <c r="N303">
        <f>RK!N26</f>
        <v>0</v>
      </c>
      <c r="O303">
        <f>RK!O26</f>
        <v>0</v>
      </c>
      <c r="P303">
        <f>RK!P26</f>
        <v>0</v>
      </c>
      <c r="Q303">
        <f>RK!Q26</f>
        <v>0</v>
      </c>
      <c r="R303">
        <f>RK!R26</f>
        <v>0</v>
      </c>
      <c r="S303">
        <f>RK!S26</f>
        <v>0</v>
      </c>
      <c r="T303">
        <f>RK!T26</f>
        <v>0</v>
      </c>
      <c r="U303">
        <f>RK!U26</f>
        <v>0</v>
      </c>
      <c r="V303">
        <f>RK!V26</f>
        <v>0</v>
      </c>
      <c r="W303">
        <f>RK!W26</f>
        <v>0</v>
      </c>
      <c r="X303">
        <f>RK!X26</f>
        <v>0</v>
      </c>
      <c r="Y303">
        <f>RK!Y26</f>
        <v>0</v>
      </c>
      <c r="Z303">
        <f>RK!Z26</f>
        <v>0</v>
      </c>
      <c r="AA303">
        <f>RK!AA26</f>
        <v>0</v>
      </c>
      <c r="AB303">
        <f>RK!AB26</f>
        <v>0</v>
      </c>
      <c r="AC303">
        <f>RK!AC26</f>
        <v>0</v>
      </c>
      <c r="AD303">
        <f>RK!AD26</f>
        <v>0</v>
      </c>
      <c r="AE303">
        <f>RK!AE26</f>
        <v>0</v>
      </c>
      <c r="AF303">
        <f>RK!AF26</f>
        <v>0</v>
      </c>
      <c r="AG303">
        <f>RK!AG26</f>
        <v>0</v>
      </c>
      <c r="AH303">
        <f>RK!AH26</f>
        <v>0</v>
      </c>
      <c r="AI303">
        <f>RK!AI26</f>
        <v>0</v>
      </c>
      <c r="AJ303">
        <f>RK!AJ26</f>
        <v>0</v>
      </c>
      <c r="AK303">
        <f>RK!AK26</f>
        <v>0</v>
      </c>
      <c r="AL303">
        <f>RK!AL26</f>
        <v>0</v>
      </c>
      <c r="AM303">
        <f>RK!AM26</f>
        <v>0</v>
      </c>
      <c r="AN303">
        <f>RK!AN26</f>
        <v>0</v>
      </c>
      <c r="AO303">
        <f>RK!AO26</f>
        <v>0</v>
      </c>
      <c r="AP303">
        <f>RK!AP26</f>
        <v>0</v>
      </c>
      <c r="AQ303">
        <f>RK!AQ26</f>
        <v>0</v>
      </c>
      <c r="AR303">
        <f>RK!AR26</f>
        <v>0</v>
      </c>
      <c r="AS303">
        <f>RK!AS26</f>
        <v>0</v>
      </c>
      <c r="AT303">
        <f>RK!AT26</f>
        <v>0</v>
      </c>
    </row>
    <row r="304" spans="1:46" x14ac:dyDescent="0.25">
      <c r="A304">
        <f>RK!A27</f>
        <v>0</v>
      </c>
      <c r="B304">
        <f>RK!B27</f>
        <v>0</v>
      </c>
      <c r="C304">
        <f>RK!C27</f>
        <v>0</v>
      </c>
      <c r="D304">
        <f>RK!D27</f>
        <v>0</v>
      </c>
      <c r="E304">
        <f>RK!E27</f>
        <v>0</v>
      </c>
      <c r="F304">
        <f>RK!F27</f>
        <v>0</v>
      </c>
      <c r="G304">
        <f>RK!G27</f>
        <v>0</v>
      </c>
      <c r="H304">
        <f>RK!H27</f>
        <v>0</v>
      </c>
      <c r="I304">
        <f>RK!I27</f>
        <v>0</v>
      </c>
      <c r="J304">
        <f>RK!J27</f>
        <v>0</v>
      </c>
      <c r="K304">
        <f>RK!K27</f>
        <v>0</v>
      </c>
      <c r="L304">
        <f>RK!L27</f>
        <v>0</v>
      </c>
      <c r="M304">
        <f>RK!M27</f>
        <v>0</v>
      </c>
      <c r="N304">
        <f>RK!N27</f>
        <v>0</v>
      </c>
      <c r="O304">
        <f>RK!O27</f>
        <v>0</v>
      </c>
      <c r="P304">
        <f>RK!P27</f>
        <v>0</v>
      </c>
      <c r="Q304">
        <f>RK!Q27</f>
        <v>0</v>
      </c>
      <c r="R304">
        <f>RK!R27</f>
        <v>0</v>
      </c>
      <c r="S304">
        <f>RK!S27</f>
        <v>0</v>
      </c>
      <c r="T304">
        <f>RK!T27</f>
        <v>0</v>
      </c>
      <c r="U304">
        <f>RK!U27</f>
        <v>0</v>
      </c>
      <c r="V304">
        <f>RK!V27</f>
        <v>0</v>
      </c>
      <c r="W304">
        <f>RK!W27</f>
        <v>0</v>
      </c>
      <c r="X304">
        <f>RK!X27</f>
        <v>0</v>
      </c>
      <c r="Y304">
        <f>RK!Y27</f>
        <v>0</v>
      </c>
      <c r="Z304">
        <f>RK!Z27</f>
        <v>0</v>
      </c>
      <c r="AA304">
        <f>RK!AA27</f>
        <v>0</v>
      </c>
      <c r="AB304">
        <f>RK!AB27</f>
        <v>0</v>
      </c>
      <c r="AC304">
        <f>RK!AC27</f>
        <v>0</v>
      </c>
      <c r="AD304">
        <f>RK!AD27</f>
        <v>0</v>
      </c>
      <c r="AE304">
        <f>RK!AE27</f>
        <v>0</v>
      </c>
      <c r="AF304">
        <f>RK!AF27</f>
        <v>0</v>
      </c>
      <c r="AG304">
        <f>RK!AG27</f>
        <v>0</v>
      </c>
      <c r="AH304">
        <f>RK!AH27</f>
        <v>0</v>
      </c>
      <c r="AI304">
        <f>RK!AI27</f>
        <v>0</v>
      </c>
      <c r="AJ304">
        <f>RK!AJ27</f>
        <v>0</v>
      </c>
      <c r="AK304">
        <f>RK!AK27</f>
        <v>0</v>
      </c>
      <c r="AL304">
        <f>RK!AL27</f>
        <v>0</v>
      </c>
      <c r="AM304">
        <f>RK!AM27</f>
        <v>0</v>
      </c>
      <c r="AN304">
        <f>RK!AN27</f>
        <v>0</v>
      </c>
      <c r="AO304">
        <f>RK!AO27</f>
        <v>0</v>
      </c>
      <c r="AP304">
        <f>RK!AP27</f>
        <v>0</v>
      </c>
      <c r="AQ304">
        <f>RK!AQ27</f>
        <v>0</v>
      </c>
      <c r="AR304">
        <f>RK!AR27</f>
        <v>0</v>
      </c>
      <c r="AS304">
        <f>RK!AS27</f>
        <v>0</v>
      </c>
      <c r="AT304">
        <f>RK!AT27</f>
        <v>0</v>
      </c>
    </row>
    <row r="305" spans="1:46" x14ac:dyDescent="0.25">
      <c r="A305">
        <f>RK!A28</f>
        <v>0</v>
      </c>
      <c r="B305">
        <f>RK!B28</f>
        <v>0</v>
      </c>
      <c r="C305">
        <f>RK!C28</f>
        <v>0</v>
      </c>
      <c r="D305">
        <f>RK!D28</f>
        <v>0</v>
      </c>
      <c r="E305">
        <f>RK!E28</f>
        <v>0</v>
      </c>
      <c r="F305">
        <f>RK!F28</f>
        <v>0</v>
      </c>
      <c r="G305">
        <f>RK!G28</f>
        <v>0</v>
      </c>
      <c r="H305">
        <f>RK!H28</f>
        <v>0</v>
      </c>
      <c r="I305">
        <f>RK!I28</f>
        <v>0</v>
      </c>
      <c r="J305">
        <f>RK!J28</f>
        <v>0</v>
      </c>
      <c r="K305">
        <f>RK!K28</f>
        <v>0</v>
      </c>
      <c r="L305">
        <f>RK!L28</f>
        <v>0</v>
      </c>
      <c r="M305">
        <f>RK!M28</f>
        <v>0</v>
      </c>
      <c r="N305">
        <f>RK!N28</f>
        <v>0</v>
      </c>
      <c r="O305">
        <f>RK!O28</f>
        <v>0</v>
      </c>
      <c r="P305">
        <f>RK!P28</f>
        <v>0</v>
      </c>
      <c r="Q305">
        <f>RK!Q28</f>
        <v>0</v>
      </c>
      <c r="R305">
        <f>RK!R28</f>
        <v>0</v>
      </c>
      <c r="S305">
        <f>RK!S28</f>
        <v>0</v>
      </c>
      <c r="T305">
        <f>RK!T28</f>
        <v>0</v>
      </c>
      <c r="U305">
        <f>RK!U28</f>
        <v>0</v>
      </c>
      <c r="V305">
        <f>RK!V28</f>
        <v>0</v>
      </c>
      <c r="W305">
        <f>RK!W28</f>
        <v>0</v>
      </c>
      <c r="X305">
        <f>RK!X28</f>
        <v>0</v>
      </c>
      <c r="Y305">
        <f>RK!Y28</f>
        <v>0</v>
      </c>
      <c r="Z305">
        <f>RK!Z28</f>
        <v>0</v>
      </c>
      <c r="AA305">
        <f>RK!AA28</f>
        <v>0</v>
      </c>
      <c r="AB305">
        <f>RK!AB28</f>
        <v>0</v>
      </c>
      <c r="AC305">
        <f>RK!AC28</f>
        <v>0</v>
      </c>
      <c r="AD305">
        <f>RK!AD28</f>
        <v>0</v>
      </c>
      <c r="AE305">
        <f>RK!AE28</f>
        <v>0</v>
      </c>
      <c r="AF305">
        <f>RK!AF28</f>
        <v>0</v>
      </c>
      <c r="AG305">
        <f>RK!AG28</f>
        <v>0</v>
      </c>
      <c r="AH305">
        <f>RK!AH28</f>
        <v>0</v>
      </c>
      <c r="AI305">
        <f>RK!AI28</f>
        <v>0</v>
      </c>
      <c r="AJ305">
        <f>RK!AJ28</f>
        <v>0</v>
      </c>
      <c r="AK305">
        <f>RK!AK28</f>
        <v>0</v>
      </c>
      <c r="AL305">
        <f>RK!AL28</f>
        <v>0</v>
      </c>
      <c r="AM305">
        <f>RK!AM28</f>
        <v>0</v>
      </c>
      <c r="AN305">
        <f>RK!AN28</f>
        <v>0</v>
      </c>
      <c r="AO305">
        <f>RK!AO28</f>
        <v>0</v>
      </c>
      <c r="AP305">
        <f>RK!AP28</f>
        <v>0</v>
      </c>
      <c r="AQ305">
        <f>RK!AQ28</f>
        <v>0</v>
      </c>
      <c r="AR305">
        <f>RK!AR28</f>
        <v>0</v>
      </c>
      <c r="AS305">
        <f>RK!AS28</f>
        <v>0</v>
      </c>
      <c r="AT305">
        <f>RK!AT28</f>
        <v>0</v>
      </c>
    </row>
    <row r="306" spans="1:46" x14ac:dyDescent="0.25">
      <c r="A306">
        <f>RK!A29</f>
        <v>0</v>
      </c>
      <c r="B306">
        <f>RK!B29</f>
        <v>0</v>
      </c>
      <c r="C306">
        <f>RK!C29</f>
        <v>0</v>
      </c>
      <c r="D306">
        <f>RK!D29</f>
        <v>0</v>
      </c>
      <c r="E306">
        <f>RK!E29</f>
        <v>0</v>
      </c>
      <c r="F306">
        <f>RK!F29</f>
        <v>0</v>
      </c>
      <c r="G306">
        <f>RK!G29</f>
        <v>0</v>
      </c>
      <c r="H306">
        <f>RK!H29</f>
        <v>0</v>
      </c>
      <c r="I306">
        <f>RK!I29</f>
        <v>0</v>
      </c>
      <c r="J306">
        <f>RK!J29</f>
        <v>0</v>
      </c>
      <c r="K306">
        <f>RK!K29</f>
        <v>0</v>
      </c>
      <c r="L306">
        <f>RK!L29</f>
        <v>0</v>
      </c>
      <c r="M306">
        <f>RK!M29</f>
        <v>0</v>
      </c>
      <c r="N306">
        <f>RK!N29</f>
        <v>0</v>
      </c>
      <c r="O306">
        <f>RK!O29</f>
        <v>0</v>
      </c>
      <c r="P306">
        <f>RK!P29</f>
        <v>0</v>
      </c>
      <c r="Q306">
        <f>RK!Q29</f>
        <v>0</v>
      </c>
      <c r="R306">
        <f>RK!R29</f>
        <v>0</v>
      </c>
      <c r="S306">
        <f>RK!S29</f>
        <v>0</v>
      </c>
      <c r="T306">
        <f>RK!T29</f>
        <v>0</v>
      </c>
      <c r="U306">
        <f>RK!U29</f>
        <v>0</v>
      </c>
      <c r="V306">
        <f>RK!V29</f>
        <v>0</v>
      </c>
      <c r="W306">
        <f>RK!W29</f>
        <v>0</v>
      </c>
      <c r="X306">
        <f>RK!X29</f>
        <v>0</v>
      </c>
      <c r="Y306">
        <f>RK!Y29</f>
        <v>0</v>
      </c>
      <c r="Z306">
        <f>RK!Z29</f>
        <v>0</v>
      </c>
      <c r="AA306">
        <f>RK!AA29</f>
        <v>0</v>
      </c>
      <c r="AB306">
        <f>RK!AB29</f>
        <v>0</v>
      </c>
      <c r="AC306">
        <f>RK!AC29</f>
        <v>0</v>
      </c>
      <c r="AD306">
        <f>RK!AD29</f>
        <v>0</v>
      </c>
      <c r="AE306">
        <f>RK!AE29</f>
        <v>0</v>
      </c>
      <c r="AF306">
        <f>RK!AF29</f>
        <v>0</v>
      </c>
      <c r="AG306">
        <f>RK!AG29</f>
        <v>0</v>
      </c>
      <c r="AH306">
        <f>RK!AH29</f>
        <v>0</v>
      </c>
      <c r="AI306">
        <f>RK!AI29</f>
        <v>0</v>
      </c>
      <c r="AJ306">
        <f>RK!AJ29</f>
        <v>0</v>
      </c>
      <c r="AK306">
        <f>RK!AK29</f>
        <v>0</v>
      </c>
      <c r="AL306">
        <f>RK!AL29</f>
        <v>0</v>
      </c>
      <c r="AM306">
        <f>RK!AM29</f>
        <v>0</v>
      </c>
      <c r="AN306">
        <f>RK!AN29</f>
        <v>0</v>
      </c>
      <c r="AO306">
        <f>RK!AO29</f>
        <v>0</v>
      </c>
      <c r="AP306">
        <f>RK!AP29</f>
        <v>0</v>
      </c>
      <c r="AQ306">
        <f>RK!AQ29</f>
        <v>0</v>
      </c>
      <c r="AR306">
        <f>RK!AR29</f>
        <v>0</v>
      </c>
      <c r="AS306">
        <f>RK!AS29</f>
        <v>0</v>
      </c>
      <c r="AT306">
        <f>RK!AT29</f>
        <v>0</v>
      </c>
    </row>
    <row r="307" spans="1:46" x14ac:dyDescent="0.25">
      <c r="A307">
        <f>RK!A30</f>
        <v>0</v>
      </c>
      <c r="B307">
        <f>RK!B30</f>
        <v>0</v>
      </c>
      <c r="C307">
        <f>RK!C30</f>
        <v>0</v>
      </c>
      <c r="D307">
        <f>RK!D30</f>
        <v>0</v>
      </c>
      <c r="E307">
        <f>RK!E30</f>
        <v>0</v>
      </c>
      <c r="F307">
        <f>RK!F30</f>
        <v>0</v>
      </c>
      <c r="G307">
        <f>RK!G30</f>
        <v>0</v>
      </c>
      <c r="H307">
        <f>RK!H30</f>
        <v>0</v>
      </c>
      <c r="I307">
        <f>RK!I30</f>
        <v>0</v>
      </c>
      <c r="J307">
        <f>RK!J30</f>
        <v>0</v>
      </c>
      <c r="K307">
        <f>RK!K30</f>
        <v>0</v>
      </c>
      <c r="L307">
        <f>RK!L30</f>
        <v>0</v>
      </c>
      <c r="M307">
        <f>RK!M30</f>
        <v>0</v>
      </c>
      <c r="N307">
        <f>RK!N30</f>
        <v>0</v>
      </c>
      <c r="O307">
        <f>RK!O30</f>
        <v>0</v>
      </c>
      <c r="P307">
        <f>RK!P30</f>
        <v>0</v>
      </c>
      <c r="Q307">
        <f>RK!Q30</f>
        <v>0</v>
      </c>
      <c r="R307">
        <f>RK!R30</f>
        <v>0</v>
      </c>
      <c r="S307">
        <f>RK!S30</f>
        <v>0</v>
      </c>
      <c r="T307">
        <f>RK!T30</f>
        <v>0</v>
      </c>
      <c r="U307">
        <f>RK!U30</f>
        <v>0</v>
      </c>
      <c r="V307">
        <f>RK!V30</f>
        <v>0</v>
      </c>
      <c r="W307">
        <f>RK!W30</f>
        <v>0</v>
      </c>
      <c r="X307">
        <f>RK!X30</f>
        <v>0</v>
      </c>
      <c r="Y307">
        <f>RK!Y30</f>
        <v>0</v>
      </c>
      <c r="Z307">
        <f>RK!Z30</f>
        <v>0</v>
      </c>
      <c r="AA307">
        <f>RK!AA30</f>
        <v>0</v>
      </c>
      <c r="AB307">
        <f>RK!AB30</f>
        <v>0</v>
      </c>
      <c r="AC307">
        <f>RK!AC30</f>
        <v>0</v>
      </c>
      <c r="AD307">
        <f>RK!AD30</f>
        <v>0</v>
      </c>
      <c r="AE307">
        <f>RK!AE30</f>
        <v>0</v>
      </c>
      <c r="AF307">
        <f>RK!AF30</f>
        <v>0</v>
      </c>
      <c r="AG307">
        <f>RK!AG30</f>
        <v>0</v>
      </c>
      <c r="AH307">
        <f>RK!AH30</f>
        <v>0</v>
      </c>
      <c r="AI307">
        <f>RK!AI30</f>
        <v>0</v>
      </c>
      <c r="AJ307">
        <f>RK!AJ30</f>
        <v>0</v>
      </c>
      <c r="AK307">
        <f>RK!AK30</f>
        <v>0</v>
      </c>
      <c r="AL307">
        <f>RK!AL30</f>
        <v>0</v>
      </c>
      <c r="AM307">
        <f>RK!AM30</f>
        <v>0</v>
      </c>
      <c r="AN307">
        <f>RK!AN30</f>
        <v>0</v>
      </c>
      <c r="AO307">
        <f>RK!AO30</f>
        <v>0</v>
      </c>
      <c r="AP307">
        <f>RK!AP30</f>
        <v>0</v>
      </c>
      <c r="AQ307">
        <f>RK!AQ30</f>
        <v>0</v>
      </c>
      <c r="AR307">
        <f>RK!AR30</f>
        <v>0</v>
      </c>
      <c r="AS307">
        <f>RK!AS30</f>
        <v>0</v>
      </c>
      <c r="AT307">
        <f>RK!AT30</f>
        <v>0</v>
      </c>
    </row>
    <row r="308" spans="1:46" x14ac:dyDescent="0.25">
      <c r="A308">
        <f>RK!A31</f>
        <v>0</v>
      </c>
      <c r="B308">
        <f>RK!B31</f>
        <v>0</v>
      </c>
      <c r="C308">
        <f>RK!C31</f>
        <v>0</v>
      </c>
      <c r="D308">
        <f>RK!D31</f>
        <v>0</v>
      </c>
      <c r="E308">
        <f>RK!E31</f>
        <v>0</v>
      </c>
      <c r="F308">
        <f>RK!F31</f>
        <v>0</v>
      </c>
      <c r="G308">
        <f>RK!G31</f>
        <v>0</v>
      </c>
      <c r="H308">
        <f>RK!H31</f>
        <v>0</v>
      </c>
      <c r="I308">
        <f>RK!I31</f>
        <v>0</v>
      </c>
      <c r="J308">
        <f>RK!J31</f>
        <v>0</v>
      </c>
      <c r="K308">
        <f>RK!K31</f>
        <v>0</v>
      </c>
      <c r="L308">
        <f>RK!L31</f>
        <v>0</v>
      </c>
      <c r="M308">
        <f>RK!M31</f>
        <v>0</v>
      </c>
      <c r="N308">
        <f>RK!N31</f>
        <v>0</v>
      </c>
      <c r="O308">
        <f>RK!O31</f>
        <v>0</v>
      </c>
      <c r="P308">
        <f>RK!P31</f>
        <v>0</v>
      </c>
      <c r="Q308">
        <f>RK!Q31</f>
        <v>0</v>
      </c>
      <c r="R308">
        <f>RK!R31</f>
        <v>0</v>
      </c>
      <c r="S308">
        <f>RK!S31</f>
        <v>0</v>
      </c>
      <c r="T308">
        <f>RK!T31</f>
        <v>0</v>
      </c>
      <c r="U308">
        <f>RK!U31</f>
        <v>0</v>
      </c>
      <c r="V308">
        <f>RK!V31</f>
        <v>0</v>
      </c>
      <c r="W308">
        <f>RK!W31</f>
        <v>0</v>
      </c>
      <c r="X308">
        <f>RK!X31</f>
        <v>0</v>
      </c>
      <c r="Y308">
        <f>RK!Y31</f>
        <v>0</v>
      </c>
      <c r="Z308">
        <f>RK!Z31</f>
        <v>0</v>
      </c>
      <c r="AA308">
        <f>RK!AA31</f>
        <v>0</v>
      </c>
      <c r="AB308">
        <f>RK!AB31</f>
        <v>0</v>
      </c>
      <c r="AC308">
        <f>RK!AC31</f>
        <v>0</v>
      </c>
      <c r="AD308">
        <f>RK!AD31</f>
        <v>0</v>
      </c>
      <c r="AE308">
        <f>RK!AE31</f>
        <v>0</v>
      </c>
      <c r="AF308">
        <f>RK!AF31</f>
        <v>0</v>
      </c>
      <c r="AG308">
        <f>RK!AG31</f>
        <v>0</v>
      </c>
      <c r="AH308">
        <f>RK!AH31</f>
        <v>0</v>
      </c>
      <c r="AI308">
        <f>RK!AI31</f>
        <v>0</v>
      </c>
      <c r="AJ308">
        <f>RK!AJ31</f>
        <v>0</v>
      </c>
      <c r="AK308">
        <f>RK!AK31</f>
        <v>0</v>
      </c>
      <c r="AL308">
        <f>RK!AL31</f>
        <v>0</v>
      </c>
      <c r="AM308">
        <f>RK!AM31</f>
        <v>0</v>
      </c>
      <c r="AN308">
        <f>RK!AN31</f>
        <v>0</v>
      </c>
      <c r="AO308">
        <f>RK!AO31</f>
        <v>0</v>
      </c>
      <c r="AP308">
        <f>RK!AP31</f>
        <v>0</v>
      </c>
      <c r="AQ308">
        <f>RK!AQ31</f>
        <v>0</v>
      </c>
      <c r="AR308">
        <f>RK!AR31</f>
        <v>0</v>
      </c>
      <c r="AS308">
        <f>RK!AS31</f>
        <v>0</v>
      </c>
      <c r="AT308">
        <f>RK!AT31</f>
        <v>0</v>
      </c>
    </row>
    <row r="309" spans="1:46" x14ac:dyDescent="0.25">
      <c r="A309">
        <f>RK!A32</f>
        <v>0</v>
      </c>
      <c r="B309">
        <f>RK!B32</f>
        <v>0</v>
      </c>
      <c r="C309">
        <f>RK!C32</f>
        <v>0</v>
      </c>
      <c r="D309">
        <f>RK!D32</f>
        <v>0</v>
      </c>
      <c r="E309">
        <f>RK!E32</f>
        <v>0</v>
      </c>
      <c r="F309">
        <f>RK!F32</f>
        <v>0</v>
      </c>
      <c r="G309">
        <f>RK!G32</f>
        <v>0</v>
      </c>
      <c r="H309">
        <f>RK!H32</f>
        <v>0</v>
      </c>
      <c r="I309">
        <f>RK!I32</f>
        <v>0</v>
      </c>
      <c r="J309">
        <f>RK!J32</f>
        <v>0</v>
      </c>
      <c r="K309">
        <f>RK!K32</f>
        <v>0</v>
      </c>
      <c r="L309">
        <f>RK!L32</f>
        <v>0</v>
      </c>
      <c r="M309">
        <f>RK!M32</f>
        <v>0</v>
      </c>
      <c r="N309">
        <f>RK!N32</f>
        <v>0</v>
      </c>
      <c r="O309">
        <f>RK!O32</f>
        <v>0</v>
      </c>
      <c r="P309">
        <f>RK!P32</f>
        <v>0</v>
      </c>
      <c r="Q309">
        <f>RK!Q32</f>
        <v>0</v>
      </c>
      <c r="R309">
        <f>RK!R32</f>
        <v>0</v>
      </c>
      <c r="S309">
        <f>RK!S32</f>
        <v>0</v>
      </c>
      <c r="T309">
        <f>RK!T32</f>
        <v>0</v>
      </c>
      <c r="U309">
        <f>RK!U32</f>
        <v>0</v>
      </c>
      <c r="V309">
        <f>RK!V32</f>
        <v>0</v>
      </c>
      <c r="W309">
        <f>RK!W32</f>
        <v>0</v>
      </c>
      <c r="X309">
        <f>RK!X32</f>
        <v>0</v>
      </c>
      <c r="Y309">
        <f>RK!Y32</f>
        <v>0</v>
      </c>
      <c r="Z309">
        <f>RK!Z32</f>
        <v>0</v>
      </c>
      <c r="AA309">
        <f>RK!AA32</f>
        <v>0</v>
      </c>
      <c r="AB309">
        <f>RK!AB32</f>
        <v>0</v>
      </c>
      <c r="AC309">
        <f>RK!AC32</f>
        <v>0</v>
      </c>
      <c r="AD309">
        <f>RK!AD32</f>
        <v>0</v>
      </c>
      <c r="AE309">
        <f>RK!AE32</f>
        <v>0</v>
      </c>
      <c r="AF309">
        <f>RK!AF32</f>
        <v>0</v>
      </c>
      <c r="AG309">
        <f>RK!AG32</f>
        <v>0</v>
      </c>
      <c r="AH309">
        <f>RK!AH32</f>
        <v>0</v>
      </c>
      <c r="AI309">
        <f>RK!AI32</f>
        <v>0</v>
      </c>
      <c r="AJ309">
        <f>RK!AJ32</f>
        <v>0</v>
      </c>
      <c r="AK309">
        <f>RK!AK32</f>
        <v>0</v>
      </c>
      <c r="AL309">
        <f>RK!AL32</f>
        <v>0</v>
      </c>
      <c r="AM309">
        <f>RK!AM32</f>
        <v>0</v>
      </c>
      <c r="AN309">
        <f>RK!AN32</f>
        <v>0</v>
      </c>
      <c r="AO309">
        <f>RK!AO32</f>
        <v>0</v>
      </c>
      <c r="AP309">
        <f>RK!AP32</f>
        <v>0</v>
      </c>
      <c r="AQ309">
        <f>RK!AQ32</f>
        <v>0</v>
      </c>
      <c r="AR309">
        <f>RK!AR32</f>
        <v>0</v>
      </c>
      <c r="AS309">
        <f>RK!AS32</f>
        <v>0</v>
      </c>
      <c r="AT309">
        <f>RK!AT32</f>
        <v>0</v>
      </c>
    </row>
    <row r="310" spans="1:46" x14ac:dyDescent="0.25">
      <c r="A310">
        <f>RK!A33</f>
        <v>0</v>
      </c>
      <c r="B310">
        <f>RK!B33</f>
        <v>0</v>
      </c>
      <c r="C310">
        <f>RK!C33</f>
        <v>0</v>
      </c>
      <c r="D310">
        <f>RK!D33</f>
        <v>0</v>
      </c>
      <c r="E310">
        <f>RK!E33</f>
        <v>0</v>
      </c>
      <c r="F310">
        <f>RK!F33</f>
        <v>0</v>
      </c>
      <c r="G310">
        <f>RK!G33</f>
        <v>0</v>
      </c>
      <c r="H310">
        <f>RK!H33</f>
        <v>0</v>
      </c>
      <c r="I310">
        <f>RK!I33</f>
        <v>0</v>
      </c>
      <c r="J310">
        <f>RK!J33</f>
        <v>0</v>
      </c>
      <c r="K310">
        <f>RK!K33</f>
        <v>0</v>
      </c>
      <c r="L310">
        <f>RK!L33</f>
        <v>0</v>
      </c>
      <c r="M310">
        <f>RK!M33</f>
        <v>0</v>
      </c>
      <c r="N310">
        <f>RK!N33</f>
        <v>0</v>
      </c>
      <c r="O310">
        <f>RK!O33</f>
        <v>0</v>
      </c>
      <c r="P310">
        <f>RK!P33</f>
        <v>0</v>
      </c>
      <c r="Q310">
        <f>RK!Q33</f>
        <v>0</v>
      </c>
      <c r="R310">
        <f>RK!R33</f>
        <v>0</v>
      </c>
      <c r="S310">
        <f>RK!S33</f>
        <v>0</v>
      </c>
      <c r="T310">
        <f>RK!T33</f>
        <v>0</v>
      </c>
      <c r="U310">
        <f>RK!U33</f>
        <v>0</v>
      </c>
      <c r="V310">
        <f>RK!V33</f>
        <v>0</v>
      </c>
      <c r="W310">
        <f>RK!W33</f>
        <v>0</v>
      </c>
      <c r="X310">
        <f>RK!X33</f>
        <v>0</v>
      </c>
      <c r="Y310">
        <f>RK!Y33</f>
        <v>0</v>
      </c>
      <c r="Z310">
        <f>RK!Z33</f>
        <v>0</v>
      </c>
      <c r="AA310">
        <f>RK!AA33</f>
        <v>0</v>
      </c>
      <c r="AB310">
        <f>RK!AB33</f>
        <v>0</v>
      </c>
      <c r="AC310">
        <f>RK!AC33</f>
        <v>0</v>
      </c>
      <c r="AD310">
        <f>RK!AD33</f>
        <v>0</v>
      </c>
      <c r="AE310">
        <f>RK!AE33</f>
        <v>0</v>
      </c>
      <c r="AF310">
        <f>RK!AF33</f>
        <v>0</v>
      </c>
      <c r="AG310">
        <f>RK!AG33</f>
        <v>0</v>
      </c>
      <c r="AH310">
        <f>RK!AH33</f>
        <v>0</v>
      </c>
      <c r="AI310">
        <f>RK!AI33</f>
        <v>0</v>
      </c>
      <c r="AJ310">
        <f>RK!AJ33</f>
        <v>0</v>
      </c>
      <c r="AK310">
        <f>RK!AK33</f>
        <v>0</v>
      </c>
      <c r="AL310">
        <f>RK!AL33</f>
        <v>0</v>
      </c>
      <c r="AM310">
        <f>RK!AM33</f>
        <v>0</v>
      </c>
      <c r="AN310">
        <f>RK!AN33</f>
        <v>0</v>
      </c>
      <c r="AO310">
        <f>RK!AO33</f>
        <v>0</v>
      </c>
      <c r="AP310">
        <f>RK!AP33</f>
        <v>0</v>
      </c>
      <c r="AQ310">
        <f>RK!AQ33</f>
        <v>0</v>
      </c>
      <c r="AR310">
        <f>RK!AR33</f>
        <v>0</v>
      </c>
      <c r="AS310">
        <f>RK!AS33</f>
        <v>0</v>
      </c>
      <c r="AT310">
        <f>RK!AT33</f>
        <v>0</v>
      </c>
    </row>
    <row r="311" spans="1:46" x14ac:dyDescent="0.25">
      <c r="A311">
        <f>RK!A34</f>
        <v>0</v>
      </c>
      <c r="B311">
        <f>RK!B34</f>
        <v>0</v>
      </c>
      <c r="C311">
        <f>RK!C34</f>
        <v>0</v>
      </c>
      <c r="D311">
        <f>RK!D34</f>
        <v>0</v>
      </c>
      <c r="E311">
        <f>RK!E34</f>
        <v>0</v>
      </c>
      <c r="F311">
        <f>RK!F34</f>
        <v>0</v>
      </c>
      <c r="G311">
        <f>RK!G34</f>
        <v>0</v>
      </c>
      <c r="H311">
        <f>RK!H34</f>
        <v>0</v>
      </c>
      <c r="I311">
        <f>RK!I34</f>
        <v>0</v>
      </c>
      <c r="J311">
        <f>RK!J34</f>
        <v>0</v>
      </c>
      <c r="K311">
        <f>RK!K34</f>
        <v>0</v>
      </c>
      <c r="L311">
        <f>RK!L34</f>
        <v>0</v>
      </c>
      <c r="M311">
        <f>RK!M34</f>
        <v>0</v>
      </c>
      <c r="N311">
        <f>RK!N34</f>
        <v>0</v>
      </c>
      <c r="O311">
        <f>RK!O34</f>
        <v>0</v>
      </c>
      <c r="P311">
        <f>RK!P34</f>
        <v>0</v>
      </c>
      <c r="Q311">
        <f>RK!Q34</f>
        <v>0</v>
      </c>
      <c r="R311">
        <f>RK!R34</f>
        <v>0</v>
      </c>
      <c r="S311">
        <f>RK!S34</f>
        <v>0</v>
      </c>
      <c r="T311">
        <f>RK!T34</f>
        <v>0</v>
      </c>
      <c r="U311">
        <f>RK!U34</f>
        <v>0</v>
      </c>
      <c r="V311">
        <f>RK!V34</f>
        <v>0</v>
      </c>
      <c r="W311">
        <f>RK!W34</f>
        <v>0</v>
      </c>
      <c r="X311">
        <f>RK!X34</f>
        <v>0</v>
      </c>
      <c r="Y311">
        <f>RK!Y34</f>
        <v>0</v>
      </c>
      <c r="Z311">
        <f>RK!Z34</f>
        <v>0</v>
      </c>
      <c r="AA311">
        <f>RK!AA34</f>
        <v>0</v>
      </c>
      <c r="AB311">
        <f>RK!AB34</f>
        <v>0</v>
      </c>
      <c r="AC311">
        <f>RK!AC34</f>
        <v>0</v>
      </c>
      <c r="AD311">
        <f>RK!AD34</f>
        <v>0</v>
      </c>
      <c r="AE311">
        <f>RK!AE34</f>
        <v>0</v>
      </c>
      <c r="AF311">
        <f>RK!AF34</f>
        <v>0</v>
      </c>
      <c r="AG311">
        <f>RK!AG34</f>
        <v>0</v>
      </c>
      <c r="AH311">
        <f>RK!AH34</f>
        <v>0</v>
      </c>
      <c r="AI311">
        <f>RK!AI34</f>
        <v>0</v>
      </c>
      <c r="AJ311">
        <f>RK!AJ34</f>
        <v>0</v>
      </c>
      <c r="AK311">
        <f>RK!AK34</f>
        <v>0</v>
      </c>
      <c r="AL311">
        <f>RK!AL34</f>
        <v>0</v>
      </c>
      <c r="AM311">
        <f>RK!AM34</f>
        <v>0</v>
      </c>
      <c r="AN311">
        <f>RK!AN34</f>
        <v>0</v>
      </c>
      <c r="AO311">
        <f>RK!AO34</f>
        <v>0</v>
      </c>
      <c r="AP311">
        <f>RK!AP34</f>
        <v>0</v>
      </c>
      <c r="AQ311">
        <f>RK!AQ34</f>
        <v>0</v>
      </c>
      <c r="AR311">
        <f>RK!AR34</f>
        <v>0</v>
      </c>
      <c r="AS311">
        <f>RK!AS34</f>
        <v>0</v>
      </c>
      <c r="AT311">
        <f>RK!AT34</f>
        <v>0</v>
      </c>
    </row>
    <row r="312" spans="1:46" x14ac:dyDescent="0.25">
      <c r="A312">
        <f>RK!A35</f>
        <v>0</v>
      </c>
      <c r="B312">
        <f>RK!B35</f>
        <v>0</v>
      </c>
      <c r="C312">
        <f>RK!C35</f>
        <v>0</v>
      </c>
      <c r="D312">
        <f>RK!D35</f>
        <v>0</v>
      </c>
      <c r="E312">
        <f>RK!E35</f>
        <v>0</v>
      </c>
      <c r="F312">
        <f>RK!F35</f>
        <v>0</v>
      </c>
      <c r="G312">
        <f>RK!G35</f>
        <v>0</v>
      </c>
      <c r="H312">
        <f>RK!H35</f>
        <v>0</v>
      </c>
      <c r="I312">
        <f>RK!I35</f>
        <v>0</v>
      </c>
      <c r="J312">
        <f>RK!J35</f>
        <v>0</v>
      </c>
      <c r="K312">
        <f>RK!K35</f>
        <v>0</v>
      </c>
      <c r="L312">
        <f>RK!L35</f>
        <v>0</v>
      </c>
      <c r="M312">
        <f>RK!M35</f>
        <v>0</v>
      </c>
      <c r="N312">
        <f>RK!N35</f>
        <v>0</v>
      </c>
      <c r="O312">
        <f>RK!O35</f>
        <v>0</v>
      </c>
      <c r="P312">
        <f>RK!P35</f>
        <v>0</v>
      </c>
      <c r="Q312">
        <f>RK!Q35</f>
        <v>0</v>
      </c>
      <c r="R312">
        <f>RK!R35</f>
        <v>0</v>
      </c>
      <c r="S312">
        <f>RK!S35</f>
        <v>0</v>
      </c>
      <c r="T312">
        <f>RK!T35</f>
        <v>0</v>
      </c>
      <c r="U312">
        <f>RK!U35</f>
        <v>0</v>
      </c>
      <c r="V312">
        <f>RK!V35</f>
        <v>0</v>
      </c>
      <c r="W312">
        <f>RK!W35</f>
        <v>0</v>
      </c>
      <c r="X312">
        <f>RK!X35</f>
        <v>0</v>
      </c>
      <c r="Y312">
        <f>RK!Y35</f>
        <v>0</v>
      </c>
      <c r="Z312">
        <f>RK!Z35</f>
        <v>0</v>
      </c>
      <c r="AA312">
        <f>RK!AA35</f>
        <v>0</v>
      </c>
      <c r="AB312">
        <f>RK!AB35</f>
        <v>0</v>
      </c>
      <c r="AC312">
        <f>RK!AC35</f>
        <v>0</v>
      </c>
      <c r="AD312">
        <f>RK!AD35</f>
        <v>0</v>
      </c>
      <c r="AE312">
        <f>RK!AE35</f>
        <v>0</v>
      </c>
      <c r="AF312">
        <f>RK!AF35</f>
        <v>0</v>
      </c>
      <c r="AG312">
        <f>RK!AG35</f>
        <v>0</v>
      </c>
      <c r="AH312">
        <f>RK!AH35</f>
        <v>0</v>
      </c>
      <c r="AI312">
        <f>RK!AI35</f>
        <v>0</v>
      </c>
      <c r="AJ312">
        <f>RK!AJ35</f>
        <v>0</v>
      </c>
      <c r="AK312">
        <f>RK!AK35</f>
        <v>0</v>
      </c>
      <c r="AL312">
        <f>RK!AL35</f>
        <v>0</v>
      </c>
      <c r="AM312">
        <f>RK!AM35</f>
        <v>0</v>
      </c>
      <c r="AN312">
        <f>RK!AN35</f>
        <v>0</v>
      </c>
      <c r="AO312">
        <f>RK!AO35</f>
        <v>0</v>
      </c>
      <c r="AP312">
        <f>RK!AP35</f>
        <v>0</v>
      </c>
      <c r="AQ312">
        <f>RK!AQ35</f>
        <v>0</v>
      </c>
      <c r="AR312">
        <f>RK!AR35</f>
        <v>0</v>
      </c>
      <c r="AS312">
        <f>RK!AS35</f>
        <v>0</v>
      </c>
      <c r="AT312">
        <f>RK!AT35</f>
        <v>0</v>
      </c>
    </row>
    <row r="313" spans="1:46" x14ac:dyDescent="0.25">
      <c r="A313">
        <f>RK!A36</f>
        <v>0</v>
      </c>
      <c r="B313">
        <f>RK!B36</f>
        <v>0</v>
      </c>
      <c r="C313">
        <f>RK!C36</f>
        <v>0</v>
      </c>
      <c r="D313">
        <f>RK!D36</f>
        <v>0</v>
      </c>
      <c r="E313">
        <f>RK!E36</f>
        <v>0</v>
      </c>
      <c r="F313">
        <f>RK!F36</f>
        <v>0</v>
      </c>
      <c r="G313">
        <f>RK!G36</f>
        <v>0</v>
      </c>
      <c r="H313">
        <f>RK!H36</f>
        <v>0</v>
      </c>
      <c r="I313">
        <f>RK!I36</f>
        <v>0</v>
      </c>
      <c r="J313">
        <f>RK!J36</f>
        <v>0</v>
      </c>
      <c r="K313">
        <f>RK!K36</f>
        <v>0</v>
      </c>
      <c r="L313">
        <f>RK!L36</f>
        <v>0</v>
      </c>
      <c r="M313">
        <f>RK!M36</f>
        <v>0</v>
      </c>
      <c r="N313">
        <f>RK!N36</f>
        <v>0</v>
      </c>
      <c r="O313">
        <f>RK!O36</f>
        <v>0</v>
      </c>
      <c r="P313">
        <f>RK!P36</f>
        <v>0</v>
      </c>
      <c r="Q313">
        <f>RK!Q36</f>
        <v>0</v>
      </c>
      <c r="R313">
        <f>RK!R36</f>
        <v>0</v>
      </c>
      <c r="S313">
        <f>RK!S36</f>
        <v>0</v>
      </c>
      <c r="T313">
        <f>RK!T36</f>
        <v>0</v>
      </c>
      <c r="U313">
        <f>RK!U36</f>
        <v>0</v>
      </c>
      <c r="V313">
        <f>RK!V36</f>
        <v>0</v>
      </c>
      <c r="W313">
        <f>RK!W36</f>
        <v>0</v>
      </c>
      <c r="X313">
        <f>RK!X36</f>
        <v>0</v>
      </c>
      <c r="Y313">
        <f>RK!Y36</f>
        <v>0</v>
      </c>
      <c r="Z313">
        <f>RK!Z36</f>
        <v>0</v>
      </c>
      <c r="AA313">
        <f>RK!AA36</f>
        <v>0</v>
      </c>
      <c r="AB313">
        <f>RK!AB36</f>
        <v>0</v>
      </c>
      <c r="AC313">
        <f>RK!AC36</f>
        <v>0</v>
      </c>
      <c r="AD313">
        <f>RK!AD36</f>
        <v>0</v>
      </c>
      <c r="AE313">
        <f>RK!AE36</f>
        <v>0</v>
      </c>
      <c r="AF313">
        <f>RK!AF36</f>
        <v>0</v>
      </c>
      <c r="AG313">
        <f>RK!AG36</f>
        <v>0</v>
      </c>
      <c r="AH313">
        <f>RK!AH36</f>
        <v>0</v>
      </c>
      <c r="AI313">
        <f>RK!AI36</f>
        <v>0</v>
      </c>
      <c r="AJ313">
        <f>RK!AJ36</f>
        <v>0</v>
      </c>
      <c r="AK313">
        <f>RK!AK36</f>
        <v>0</v>
      </c>
      <c r="AL313">
        <f>RK!AL36</f>
        <v>0</v>
      </c>
      <c r="AM313">
        <f>RK!AM36</f>
        <v>0</v>
      </c>
      <c r="AN313">
        <f>RK!AN36</f>
        <v>0</v>
      </c>
      <c r="AO313">
        <f>RK!AO36</f>
        <v>0</v>
      </c>
      <c r="AP313">
        <f>RK!AP36</f>
        <v>0</v>
      </c>
      <c r="AQ313">
        <f>RK!AQ36</f>
        <v>0</v>
      </c>
      <c r="AR313">
        <f>RK!AR36</f>
        <v>0</v>
      </c>
      <c r="AS313">
        <f>RK!AS36</f>
        <v>0</v>
      </c>
      <c r="AT313">
        <f>RK!AT36</f>
        <v>0</v>
      </c>
    </row>
    <row r="314" spans="1:46" x14ac:dyDescent="0.25">
      <c r="A314">
        <f>RK!A37</f>
        <v>0</v>
      </c>
      <c r="B314">
        <f>RK!B37</f>
        <v>0</v>
      </c>
      <c r="C314">
        <f>RK!C37</f>
        <v>0</v>
      </c>
      <c r="D314">
        <f>RK!D37</f>
        <v>0</v>
      </c>
      <c r="E314">
        <f>RK!E37</f>
        <v>0</v>
      </c>
      <c r="F314">
        <f>RK!F37</f>
        <v>0</v>
      </c>
      <c r="G314">
        <f>RK!G37</f>
        <v>0</v>
      </c>
      <c r="H314">
        <f>RK!H37</f>
        <v>0</v>
      </c>
      <c r="I314">
        <f>RK!I37</f>
        <v>0</v>
      </c>
      <c r="J314">
        <f>RK!J37</f>
        <v>0</v>
      </c>
      <c r="K314">
        <f>RK!K37</f>
        <v>0</v>
      </c>
      <c r="L314">
        <f>RK!L37</f>
        <v>0</v>
      </c>
      <c r="M314">
        <f>RK!M37</f>
        <v>0</v>
      </c>
      <c r="N314">
        <f>RK!N37</f>
        <v>0</v>
      </c>
      <c r="O314">
        <f>RK!O37</f>
        <v>0</v>
      </c>
      <c r="P314">
        <f>RK!P37</f>
        <v>0</v>
      </c>
      <c r="Q314">
        <f>RK!Q37</f>
        <v>0</v>
      </c>
      <c r="R314">
        <f>RK!R37</f>
        <v>0</v>
      </c>
      <c r="S314">
        <f>RK!S37</f>
        <v>0</v>
      </c>
      <c r="T314">
        <f>RK!T37</f>
        <v>0</v>
      </c>
      <c r="U314">
        <f>RK!U37</f>
        <v>0</v>
      </c>
      <c r="V314">
        <f>RK!V37</f>
        <v>0</v>
      </c>
      <c r="W314">
        <f>RK!W37</f>
        <v>0</v>
      </c>
      <c r="X314">
        <f>RK!X37</f>
        <v>0</v>
      </c>
      <c r="Y314">
        <f>RK!Y37</f>
        <v>0</v>
      </c>
      <c r="Z314">
        <f>RK!Z37</f>
        <v>0</v>
      </c>
      <c r="AA314">
        <f>RK!AA37</f>
        <v>0</v>
      </c>
      <c r="AB314">
        <f>RK!AB37</f>
        <v>0</v>
      </c>
      <c r="AC314">
        <f>RK!AC37</f>
        <v>0</v>
      </c>
      <c r="AD314">
        <f>RK!AD37</f>
        <v>0</v>
      </c>
      <c r="AE314">
        <f>RK!AE37</f>
        <v>0</v>
      </c>
      <c r="AF314">
        <f>RK!AF37</f>
        <v>0</v>
      </c>
      <c r="AG314">
        <f>RK!AG37</f>
        <v>0</v>
      </c>
      <c r="AH314">
        <f>RK!AH37</f>
        <v>0</v>
      </c>
      <c r="AI314">
        <f>RK!AI37</f>
        <v>0</v>
      </c>
      <c r="AJ314">
        <f>RK!AJ37</f>
        <v>0</v>
      </c>
      <c r="AK314">
        <f>RK!AK37</f>
        <v>0</v>
      </c>
      <c r="AL314">
        <f>RK!AL37</f>
        <v>0</v>
      </c>
      <c r="AM314">
        <f>RK!AM37</f>
        <v>0</v>
      </c>
      <c r="AN314">
        <f>RK!AN37</f>
        <v>0</v>
      </c>
      <c r="AO314">
        <f>RK!AO37</f>
        <v>0</v>
      </c>
      <c r="AP314">
        <f>RK!AP37</f>
        <v>0</v>
      </c>
      <c r="AQ314">
        <f>RK!AQ37</f>
        <v>0</v>
      </c>
      <c r="AR314">
        <f>RK!AR37</f>
        <v>0</v>
      </c>
      <c r="AS314">
        <f>RK!AS37</f>
        <v>0</v>
      </c>
      <c r="AT314">
        <f>RK!AT37</f>
        <v>0</v>
      </c>
    </row>
    <row r="315" spans="1:46" x14ac:dyDescent="0.25">
      <c r="A315">
        <f>RK!A38</f>
        <v>0</v>
      </c>
      <c r="B315">
        <f>RK!B38</f>
        <v>0</v>
      </c>
      <c r="C315">
        <f>RK!C38</f>
        <v>0</v>
      </c>
      <c r="D315">
        <f>RK!D38</f>
        <v>0</v>
      </c>
      <c r="E315">
        <f>RK!E38</f>
        <v>0</v>
      </c>
      <c r="F315">
        <f>RK!F38</f>
        <v>0</v>
      </c>
      <c r="G315">
        <f>RK!G38</f>
        <v>0</v>
      </c>
      <c r="H315">
        <f>RK!H38</f>
        <v>0</v>
      </c>
      <c r="I315">
        <f>RK!I38</f>
        <v>0</v>
      </c>
      <c r="J315">
        <f>RK!J38</f>
        <v>0</v>
      </c>
      <c r="K315">
        <f>RK!K38</f>
        <v>0</v>
      </c>
      <c r="L315">
        <f>RK!L38</f>
        <v>0</v>
      </c>
      <c r="M315">
        <f>RK!M38</f>
        <v>0</v>
      </c>
      <c r="N315">
        <f>RK!N38</f>
        <v>0</v>
      </c>
      <c r="O315">
        <f>RK!O38</f>
        <v>0</v>
      </c>
      <c r="P315">
        <f>RK!P38</f>
        <v>0</v>
      </c>
      <c r="Q315">
        <f>RK!Q38</f>
        <v>0</v>
      </c>
      <c r="R315">
        <f>RK!R38</f>
        <v>0</v>
      </c>
      <c r="S315">
        <f>RK!S38</f>
        <v>0</v>
      </c>
      <c r="T315">
        <f>RK!T38</f>
        <v>0</v>
      </c>
      <c r="U315">
        <f>RK!U38</f>
        <v>0</v>
      </c>
      <c r="V315">
        <f>RK!V38</f>
        <v>0</v>
      </c>
      <c r="W315">
        <f>RK!W38</f>
        <v>0</v>
      </c>
      <c r="X315">
        <f>RK!X38</f>
        <v>0</v>
      </c>
      <c r="Y315">
        <f>RK!Y38</f>
        <v>0</v>
      </c>
      <c r="Z315">
        <f>RK!Z38</f>
        <v>0</v>
      </c>
      <c r="AA315">
        <f>RK!AA38</f>
        <v>0</v>
      </c>
      <c r="AB315">
        <f>RK!AB38</f>
        <v>0</v>
      </c>
      <c r="AC315">
        <f>RK!AC38</f>
        <v>0</v>
      </c>
      <c r="AD315">
        <f>RK!AD38</f>
        <v>0</v>
      </c>
      <c r="AE315">
        <f>RK!AE38</f>
        <v>0</v>
      </c>
      <c r="AF315">
        <f>RK!AF38</f>
        <v>0</v>
      </c>
      <c r="AG315">
        <f>RK!AG38</f>
        <v>0</v>
      </c>
      <c r="AH315">
        <f>RK!AH38</f>
        <v>0</v>
      </c>
      <c r="AI315">
        <f>RK!AI38</f>
        <v>0</v>
      </c>
      <c r="AJ315">
        <f>RK!AJ38</f>
        <v>0</v>
      </c>
      <c r="AK315">
        <f>RK!AK38</f>
        <v>0</v>
      </c>
      <c r="AL315">
        <f>RK!AL38</f>
        <v>0</v>
      </c>
      <c r="AM315">
        <f>RK!AM38</f>
        <v>0</v>
      </c>
      <c r="AN315">
        <f>RK!AN38</f>
        <v>0</v>
      </c>
      <c r="AO315">
        <f>RK!AO38</f>
        <v>0</v>
      </c>
      <c r="AP315">
        <f>RK!AP38</f>
        <v>0</v>
      </c>
      <c r="AQ315">
        <f>RK!AQ38</f>
        <v>0</v>
      </c>
      <c r="AR315">
        <f>RK!AR38</f>
        <v>0</v>
      </c>
      <c r="AS315">
        <f>RK!AS38</f>
        <v>0</v>
      </c>
      <c r="AT315">
        <f>RK!AT38</f>
        <v>0</v>
      </c>
    </row>
    <row r="316" spans="1:46" x14ac:dyDescent="0.25">
      <c r="A316">
        <f>RK!A39</f>
        <v>0</v>
      </c>
      <c r="B316">
        <f>RK!B39</f>
        <v>0</v>
      </c>
      <c r="C316">
        <f>RK!C39</f>
        <v>0</v>
      </c>
      <c r="D316">
        <f>RK!D39</f>
        <v>0</v>
      </c>
      <c r="E316">
        <f>RK!E39</f>
        <v>0</v>
      </c>
      <c r="F316">
        <f>RK!F39</f>
        <v>0</v>
      </c>
      <c r="G316">
        <f>RK!G39</f>
        <v>0</v>
      </c>
      <c r="H316">
        <f>RK!H39</f>
        <v>0</v>
      </c>
      <c r="I316">
        <f>RK!I39</f>
        <v>0</v>
      </c>
      <c r="J316">
        <f>RK!J39</f>
        <v>0</v>
      </c>
      <c r="K316">
        <f>RK!K39</f>
        <v>0</v>
      </c>
      <c r="L316">
        <f>RK!L39</f>
        <v>0</v>
      </c>
      <c r="M316">
        <f>RK!M39</f>
        <v>0</v>
      </c>
      <c r="N316">
        <f>RK!N39</f>
        <v>0</v>
      </c>
      <c r="O316">
        <f>RK!O39</f>
        <v>0</v>
      </c>
      <c r="P316">
        <f>RK!P39</f>
        <v>0</v>
      </c>
      <c r="Q316">
        <f>RK!Q39</f>
        <v>0</v>
      </c>
      <c r="R316">
        <f>RK!R39</f>
        <v>0</v>
      </c>
      <c r="S316">
        <f>RK!S39</f>
        <v>0</v>
      </c>
      <c r="T316">
        <f>RK!T39</f>
        <v>0</v>
      </c>
      <c r="U316">
        <f>RK!U39</f>
        <v>0</v>
      </c>
      <c r="V316">
        <f>RK!V39</f>
        <v>0</v>
      </c>
      <c r="W316">
        <f>RK!W39</f>
        <v>0</v>
      </c>
      <c r="X316">
        <f>RK!X39</f>
        <v>0</v>
      </c>
      <c r="Y316">
        <f>RK!Y39</f>
        <v>0</v>
      </c>
      <c r="Z316">
        <f>RK!Z39</f>
        <v>0</v>
      </c>
      <c r="AA316">
        <f>RK!AA39</f>
        <v>0</v>
      </c>
      <c r="AB316">
        <f>RK!AB39</f>
        <v>0</v>
      </c>
      <c r="AC316">
        <f>RK!AC39</f>
        <v>0</v>
      </c>
      <c r="AD316">
        <f>RK!AD39</f>
        <v>0</v>
      </c>
      <c r="AE316">
        <f>RK!AE39</f>
        <v>0</v>
      </c>
      <c r="AF316">
        <f>RK!AF39</f>
        <v>0</v>
      </c>
      <c r="AG316">
        <f>RK!AG39</f>
        <v>0</v>
      </c>
      <c r="AH316">
        <f>RK!AH39</f>
        <v>0</v>
      </c>
      <c r="AI316">
        <f>RK!AI39</f>
        <v>0</v>
      </c>
      <c r="AJ316">
        <f>RK!AJ39</f>
        <v>0</v>
      </c>
      <c r="AK316">
        <f>RK!AK39</f>
        <v>0</v>
      </c>
      <c r="AL316">
        <f>RK!AL39</f>
        <v>0</v>
      </c>
      <c r="AM316">
        <f>RK!AM39</f>
        <v>0</v>
      </c>
      <c r="AN316">
        <f>RK!AN39</f>
        <v>0</v>
      </c>
      <c r="AO316">
        <f>RK!AO39</f>
        <v>0</v>
      </c>
      <c r="AP316">
        <f>RK!AP39</f>
        <v>0</v>
      </c>
      <c r="AQ316">
        <f>RK!AQ39</f>
        <v>0</v>
      </c>
      <c r="AR316">
        <f>RK!AR39</f>
        <v>0</v>
      </c>
      <c r="AS316">
        <f>RK!AS39</f>
        <v>0</v>
      </c>
      <c r="AT316">
        <f>RK!AT39</f>
        <v>0</v>
      </c>
    </row>
    <row r="317" spans="1:46" x14ac:dyDescent="0.25">
      <c r="A317">
        <f>RK!A40</f>
        <v>0</v>
      </c>
      <c r="B317">
        <f>RK!B40</f>
        <v>0</v>
      </c>
      <c r="C317">
        <f>RK!C40</f>
        <v>0</v>
      </c>
      <c r="D317">
        <f>RK!D40</f>
        <v>0</v>
      </c>
      <c r="E317">
        <f>RK!E40</f>
        <v>0</v>
      </c>
      <c r="F317">
        <f>RK!F40</f>
        <v>0</v>
      </c>
      <c r="G317">
        <f>RK!G40</f>
        <v>0</v>
      </c>
      <c r="H317">
        <f>RK!H40</f>
        <v>0</v>
      </c>
      <c r="I317">
        <f>RK!I40</f>
        <v>0</v>
      </c>
      <c r="J317">
        <f>RK!J40</f>
        <v>0</v>
      </c>
      <c r="K317">
        <f>RK!K40</f>
        <v>0</v>
      </c>
      <c r="L317">
        <f>RK!L40</f>
        <v>0</v>
      </c>
      <c r="M317">
        <f>RK!M40</f>
        <v>0</v>
      </c>
      <c r="N317">
        <f>RK!N40</f>
        <v>0</v>
      </c>
      <c r="O317">
        <f>RK!O40</f>
        <v>0</v>
      </c>
      <c r="P317">
        <f>RK!P40</f>
        <v>0</v>
      </c>
      <c r="Q317">
        <f>RK!Q40</f>
        <v>0</v>
      </c>
      <c r="R317">
        <f>RK!R40</f>
        <v>0</v>
      </c>
      <c r="S317">
        <f>RK!S40</f>
        <v>0</v>
      </c>
      <c r="T317">
        <f>RK!T40</f>
        <v>0</v>
      </c>
      <c r="U317">
        <f>RK!U40</f>
        <v>0</v>
      </c>
      <c r="V317">
        <f>RK!V40</f>
        <v>0</v>
      </c>
      <c r="W317">
        <f>RK!W40</f>
        <v>0</v>
      </c>
      <c r="X317">
        <f>RK!X40</f>
        <v>0</v>
      </c>
      <c r="Y317">
        <f>RK!Y40</f>
        <v>0</v>
      </c>
      <c r="Z317">
        <f>RK!Z40</f>
        <v>0</v>
      </c>
      <c r="AA317">
        <f>RK!AA40</f>
        <v>0</v>
      </c>
      <c r="AB317">
        <f>RK!AB40</f>
        <v>0</v>
      </c>
      <c r="AC317">
        <f>RK!AC40</f>
        <v>0</v>
      </c>
      <c r="AD317">
        <f>RK!AD40</f>
        <v>0</v>
      </c>
      <c r="AE317">
        <f>RK!AE40</f>
        <v>0</v>
      </c>
      <c r="AF317">
        <f>RK!AF40</f>
        <v>0</v>
      </c>
      <c r="AG317">
        <f>RK!AG40</f>
        <v>0</v>
      </c>
      <c r="AH317">
        <f>RK!AH40</f>
        <v>0</v>
      </c>
      <c r="AI317">
        <f>RK!AI40</f>
        <v>0</v>
      </c>
      <c r="AJ317">
        <f>RK!AJ40</f>
        <v>0</v>
      </c>
      <c r="AK317">
        <f>RK!AK40</f>
        <v>0</v>
      </c>
      <c r="AL317">
        <f>RK!AL40</f>
        <v>0</v>
      </c>
      <c r="AM317">
        <f>RK!AM40</f>
        <v>0</v>
      </c>
      <c r="AN317">
        <f>RK!AN40</f>
        <v>0</v>
      </c>
      <c r="AO317">
        <f>RK!AO40</f>
        <v>0</v>
      </c>
      <c r="AP317">
        <f>RK!AP40</f>
        <v>0</v>
      </c>
      <c r="AQ317">
        <f>RK!AQ40</f>
        <v>0</v>
      </c>
      <c r="AR317">
        <f>RK!AR40</f>
        <v>0</v>
      </c>
      <c r="AS317">
        <f>RK!AS40</f>
        <v>0</v>
      </c>
      <c r="AT317">
        <f>RK!AT40</f>
        <v>0</v>
      </c>
    </row>
    <row r="318" spans="1:46" x14ac:dyDescent="0.25">
      <c r="A318">
        <f>RK!A41</f>
        <v>0</v>
      </c>
      <c r="B318">
        <f>RK!B41</f>
        <v>0</v>
      </c>
      <c r="C318">
        <f>RK!C41</f>
        <v>0</v>
      </c>
      <c r="D318">
        <f>RK!D41</f>
        <v>0</v>
      </c>
      <c r="E318">
        <f>RK!E41</f>
        <v>0</v>
      </c>
      <c r="F318">
        <f>RK!F41</f>
        <v>0</v>
      </c>
      <c r="G318">
        <f>RK!G41</f>
        <v>0</v>
      </c>
      <c r="H318">
        <f>RK!H41</f>
        <v>0</v>
      </c>
      <c r="I318">
        <f>RK!I41</f>
        <v>0</v>
      </c>
      <c r="J318">
        <f>RK!J41</f>
        <v>0</v>
      </c>
      <c r="K318">
        <f>RK!K41</f>
        <v>0</v>
      </c>
      <c r="L318">
        <f>RK!L41</f>
        <v>0</v>
      </c>
      <c r="M318">
        <f>RK!M41</f>
        <v>0</v>
      </c>
      <c r="N318">
        <f>RK!N41</f>
        <v>0</v>
      </c>
      <c r="O318">
        <f>RK!O41</f>
        <v>0</v>
      </c>
      <c r="P318">
        <f>RK!P41</f>
        <v>0</v>
      </c>
      <c r="Q318">
        <f>RK!Q41</f>
        <v>0</v>
      </c>
      <c r="R318">
        <f>RK!R41</f>
        <v>0</v>
      </c>
      <c r="S318">
        <f>RK!S41</f>
        <v>0</v>
      </c>
      <c r="T318">
        <f>RK!T41</f>
        <v>0</v>
      </c>
      <c r="U318">
        <f>RK!U41</f>
        <v>0</v>
      </c>
      <c r="V318">
        <f>RK!V41</f>
        <v>0</v>
      </c>
      <c r="W318">
        <f>RK!W41</f>
        <v>0</v>
      </c>
      <c r="X318">
        <f>RK!X41</f>
        <v>0</v>
      </c>
      <c r="Y318">
        <f>RK!Y41</f>
        <v>0</v>
      </c>
      <c r="Z318">
        <f>RK!Z41</f>
        <v>0</v>
      </c>
      <c r="AA318">
        <f>RK!AA41</f>
        <v>0</v>
      </c>
      <c r="AB318">
        <f>RK!AB41</f>
        <v>0</v>
      </c>
      <c r="AC318">
        <f>RK!AC41</f>
        <v>0</v>
      </c>
      <c r="AD318">
        <f>RK!AD41</f>
        <v>0</v>
      </c>
      <c r="AE318">
        <f>RK!AE41</f>
        <v>0</v>
      </c>
      <c r="AF318">
        <f>RK!AF41</f>
        <v>0</v>
      </c>
      <c r="AG318">
        <f>RK!AG41</f>
        <v>0</v>
      </c>
      <c r="AH318">
        <f>RK!AH41</f>
        <v>0</v>
      </c>
      <c r="AI318">
        <f>RK!AI41</f>
        <v>0</v>
      </c>
      <c r="AJ318">
        <f>RK!AJ41</f>
        <v>0</v>
      </c>
      <c r="AK318">
        <f>RK!AK41</f>
        <v>0</v>
      </c>
      <c r="AL318">
        <f>RK!AL41</f>
        <v>0</v>
      </c>
      <c r="AM318">
        <f>RK!AM41</f>
        <v>0</v>
      </c>
      <c r="AN318">
        <f>RK!AN41</f>
        <v>0</v>
      </c>
      <c r="AO318">
        <f>RK!AO41</f>
        <v>0</v>
      </c>
      <c r="AP318">
        <f>RK!AP41</f>
        <v>0</v>
      </c>
      <c r="AQ318">
        <f>RK!AQ41</f>
        <v>0</v>
      </c>
      <c r="AR318">
        <f>RK!AR41</f>
        <v>0</v>
      </c>
      <c r="AS318">
        <f>RK!AS41</f>
        <v>0</v>
      </c>
      <c r="AT318">
        <f>RK!AT41</f>
        <v>0</v>
      </c>
    </row>
    <row r="319" spans="1:46" x14ac:dyDescent="0.25">
      <c r="A319">
        <f>RK!A42</f>
        <v>0</v>
      </c>
      <c r="B319">
        <f>RK!B42</f>
        <v>0</v>
      </c>
      <c r="C319">
        <f>RK!C42</f>
        <v>0</v>
      </c>
      <c r="D319">
        <f>RK!D42</f>
        <v>0</v>
      </c>
      <c r="E319">
        <f>RK!E42</f>
        <v>0</v>
      </c>
      <c r="F319">
        <f>RK!F42</f>
        <v>0</v>
      </c>
      <c r="G319">
        <f>RK!G42</f>
        <v>0</v>
      </c>
      <c r="H319">
        <f>RK!H42</f>
        <v>0</v>
      </c>
      <c r="I319">
        <f>RK!I42</f>
        <v>0</v>
      </c>
      <c r="J319">
        <f>RK!J42</f>
        <v>0</v>
      </c>
      <c r="K319">
        <f>RK!K42</f>
        <v>0</v>
      </c>
      <c r="L319">
        <f>RK!L42</f>
        <v>0</v>
      </c>
      <c r="M319">
        <f>RK!M42</f>
        <v>0</v>
      </c>
      <c r="N319">
        <f>RK!N42</f>
        <v>0</v>
      </c>
      <c r="O319">
        <f>RK!O42</f>
        <v>0</v>
      </c>
      <c r="P319">
        <f>RK!P42</f>
        <v>0</v>
      </c>
      <c r="Q319">
        <f>RK!Q42</f>
        <v>0</v>
      </c>
      <c r="R319">
        <f>RK!R42</f>
        <v>0</v>
      </c>
      <c r="S319">
        <f>RK!S42</f>
        <v>0</v>
      </c>
      <c r="T319">
        <f>RK!T42</f>
        <v>0</v>
      </c>
      <c r="U319">
        <f>RK!U42</f>
        <v>0</v>
      </c>
      <c r="V319">
        <f>RK!V42</f>
        <v>0</v>
      </c>
      <c r="W319">
        <f>RK!W42</f>
        <v>0</v>
      </c>
      <c r="X319">
        <f>RK!X42</f>
        <v>0</v>
      </c>
      <c r="Y319">
        <f>RK!Y42</f>
        <v>0</v>
      </c>
      <c r="Z319">
        <f>RK!Z42</f>
        <v>0</v>
      </c>
      <c r="AA319">
        <f>RK!AA42</f>
        <v>0</v>
      </c>
      <c r="AB319">
        <f>RK!AB42</f>
        <v>0</v>
      </c>
      <c r="AC319">
        <f>RK!AC42</f>
        <v>0</v>
      </c>
      <c r="AD319">
        <f>RK!AD42</f>
        <v>0</v>
      </c>
      <c r="AE319">
        <f>RK!AE42</f>
        <v>0</v>
      </c>
      <c r="AF319">
        <f>RK!AF42</f>
        <v>0</v>
      </c>
      <c r="AG319">
        <f>RK!AG42</f>
        <v>0</v>
      </c>
      <c r="AH319">
        <f>RK!AH42</f>
        <v>0</v>
      </c>
      <c r="AI319">
        <f>RK!AI42</f>
        <v>0</v>
      </c>
      <c r="AJ319">
        <f>RK!AJ42</f>
        <v>0</v>
      </c>
      <c r="AK319">
        <f>RK!AK42</f>
        <v>0</v>
      </c>
      <c r="AL319">
        <f>RK!AL42</f>
        <v>0</v>
      </c>
      <c r="AM319">
        <f>RK!AM42</f>
        <v>0</v>
      </c>
      <c r="AN319">
        <f>RK!AN42</f>
        <v>0</v>
      </c>
      <c r="AO319">
        <f>RK!AO42</f>
        <v>0</v>
      </c>
      <c r="AP319">
        <f>RK!AP42</f>
        <v>0</v>
      </c>
      <c r="AQ319">
        <f>RK!AQ42</f>
        <v>0</v>
      </c>
      <c r="AR319">
        <f>RK!AR42</f>
        <v>0</v>
      </c>
      <c r="AS319">
        <f>RK!AS42</f>
        <v>0</v>
      </c>
      <c r="AT319">
        <f>RK!AT42</f>
        <v>0</v>
      </c>
    </row>
    <row r="320" spans="1:46" x14ac:dyDescent="0.25">
      <c r="A320">
        <f>RK!A43</f>
        <v>0</v>
      </c>
      <c r="B320">
        <f>RK!B43</f>
        <v>0</v>
      </c>
      <c r="C320">
        <f>RK!C43</f>
        <v>0</v>
      </c>
      <c r="D320">
        <f>RK!D43</f>
        <v>0</v>
      </c>
      <c r="E320">
        <f>RK!E43</f>
        <v>0</v>
      </c>
      <c r="F320">
        <f>RK!F43</f>
        <v>0</v>
      </c>
      <c r="G320">
        <f>RK!G43</f>
        <v>0</v>
      </c>
      <c r="H320">
        <f>RK!H43</f>
        <v>0</v>
      </c>
      <c r="I320">
        <f>RK!I43</f>
        <v>0</v>
      </c>
      <c r="J320">
        <f>RK!J43</f>
        <v>0</v>
      </c>
      <c r="K320">
        <f>RK!K43</f>
        <v>0</v>
      </c>
      <c r="L320">
        <f>RK!L43</f>
        <v>0</v>
      </c>
      <c r="M320">
        <f>RK!M43</f>
        <v>0</v>
      </c>
      <c r="N320">
        <f>RK!N43</f>
        <v>0</v>
      </c>
      <c r="O320">
        <f>RK!O43</f>
        <v>0</v>
      </c>
      <c r="P320">
        <f>RK!P43</f>
        <v>0</v>
      </c>
      <c r="Q320">
        <f>RK!Q43</f>
        <v>0</v>
      </c>
      <c r="R320">
        <f>RK!R43</f>
        <v>0</v>
      </c>
      <c r="S320">
        <f>RK!S43</f>
        <v>0</v>
      </c>
      <c r="T320">
        <f>RK!T43</f>
        <v>0</v>
      </c>
      <c r="U320">
        <f>RK!U43</f>
        <v>0</v>
      </c>
      <c r="V320">
        <f>RK!V43</f>
        <v>0</v>
      </c>
      <c r="W320">
        <f>RK!W43</f>
        <v>0</v>
      </c>
      <c r="X320">
        <f>RK!X43</f>
        <v>0</v>
      </c>
      <c r="Y320">
        <f>RK!Y43</f>
        <v>0</v>
      </c>
      <c r="Z320">
        <f>RK!Z43</f>
        <v>0</v>
      </c>
      <c r="AA320">
        <f>RK!AA43</f>
        <v>0</v>
      </c>
      <c r="AB320">
        <f>RK!AB43</f>
        <v>0</v>
      </c>
      <c r="AC320">
        <f>RK!AC43</f>
        <v>0</v>
      </c>
      <c r="AD320">
        <f>RK!AD43</f>
        <v>0</v>
      </c>
      <c r="AE320">
        <f>RK!AE43</f>
        <v>0</v>
      </c>
      <c r="AF320">
        <f>RK!AF43</f>
        <v>0</v>
      </c>
      <c r="AG320">
        <f>RK!AG43</f>
        <v>0</v>
      </c>
      <c r="AH320">
        <f>RK!AH43</f>
        <v>0</v>
      </c>
      <c r="AI320">
        <f>RK!AI43</f>
        <v>0</v>
      </c>
      <c r="AJ320">
        <f>RK!AJ43</f>
        <v>0</v>
      </c>
      <c r="AK320">
        <f>RK!AK43</f>
        <v>0</v>
      </c>
      <c r="AL320">
        <f>RK!AL43</f>
        <v>0</v>
      </c>
      <c r="AM320">
        <f>RK!AM43</f>
        <v>0</v>
      </c>
      <c r="AN320">
        <f>RK!AN43</f>
        <v>0</v>
      </c>
      <c r="AO320">
        <f>RK!AO43</f>
        <v>0</v>
      </c>
      <c r="AP320">
        <f>RK!AP43</f>
        <v>0</v>
      </c>
      <c r="AQ320">
        <f>RK!AQ43</f>
        <v>0</v>
      </c>
      <c r="AR320">
        <f>RK!AR43</f>
        <v>0</v>
      </c>
      <c r="AS320">
        <f>RK!AS43</f>
        <v>0</v>
      </c>
      <c r="AT320">
        <f>RK!AT43</f>
        <v>0</v>
      </c>
    </row>
    <row r="321" spans="1:46" x14ac:dyDescent="0.25">
      <c r="A321">
        <f>RK!A44</f>
        <v>0</v>
      </c>
      <c r="B321">
        <f>RK!B44</f>
        <v>0</v>
      </c>
      <c r="C321">
        <f>RK!C44</f>
        <v>0</v>
      </c>
      <c r="D321">
        <f>RK!D44</f>
        <v>0</v>
      </c>
      <c r="E321">
        <f>RK!E44</f>
        <v>0</v>
      </c>
      <c r="F321">
        <f>RK!F44</f>
        <v>0</v>
      </c>
      <c r="G321">
        <f>RK!G44</f>
        <v>0</v>
      </c>
      <c r="H321">
        <f>RK!H44</f>
        <v>0</v>
      </c>
      <c r="I321">
        <f>RK!I44</f>
        <v>0</v>
      </c>
      <c r="J321">
        <f>RK!J44</f>
        <v>0</v>
      </c>
      <c r="K321">
        <f>RK!K44</f>
        <v>0</v>
      </c>
      <c r="L321">
        <f>RK!L44</f>
        <v>0</v>
      </c>
      <c r="M321">
        <f>RK!M44</f>
        <v>0</v>
      </c>
      <c r="N321">
        <f>RK!N44</f>
        <v>0</v>
      </c>
      <c r="O321">
        <f>RK!O44</f>
        <v>0</v>
      </c>
      <c r="P321">
        <f>RK!P44</f>
        <v>0</v>
      </c>
      <c r="Q321">
        <f>RK!Q44</f>
        <v>0</v>
      </c>
      <c r="R321">
        <f>RK!R44</f>
        <v>0</v>
      </c>
      <c r="S321">
        <f>RK!S44</f>
        <v>0</v>
      </c>
      <c r="T321">
        <f>RK!T44</f>
        <v>0</v>
      </c>
      <c r="U321">
        <f>RK!U44</f>
        <v>0</v>
      </c>
      <c r="V321">
        <f>RK!V44</f>
        <v>0</v>
      </c>
      <c r="W321">
        <f>RK!W44</f>
        <v>0</v>
      </c>
      <c r="X321">
        <f>RK!X44</f>
        <v>0</v>
      </c>
      <c r="Y321">
        <f>RK!Y44</f>
        <v>0</v>
      </c>
      <c r="Z321">
        <f>RK!Z44</f>
        <v>0</v>
      </c>
      <c r="AA321">
        <f>RK!AA44</f>
        <v>0</v>
      </c>
      <c r="AB321">
        <f>RK!AB44</f>
        <v>0</v>
      </c>
      <c r="AC321">
        <f>RK!AC44</f>
        <v>0</v>
      </c>
      <c r="AD321">
        <f>RK!AD44</f>
        <v>0</v>
      </c>
      <c r="AE321">
        <f>RK!AE44</f>
        <v>0</v>
      </c>
      <c r="AF321">
        <f>RK!AF44</f>
        <v>0</v>
      </c>
      <c r="AG321">
        <f>RK!AG44</f>
        <v>0</v>
      </c>
      <c r="AH321">
        <f>RK!AH44</f>
        <v>0</v>
      </c>
      <c r="AI321">
        <f>RK!AI44</f>
        <v>0</v>
      </c>
      <c r="AJ321">
        <f>RK!AJ44</f>
        <v>0</v>
      </c>
      <c r="AK321">
        <f>RK!AK44</f>
        <v>0</v>
      </c>
      <c r="AL321">
        <f>RK!AL44</f>
        <v>0</v>
      </c>
      <c r="AM321">
        <f>RK!AM44</f>
        <v>0</v>
      </c>
      <c r="AN321">
        <f>RK!AN44</f>
        <v>0</v>
      </c>
      <c r="AO321">
        <f>RK!AO44</f>
        <v>0</v>
      </c>
      <c r="AP321">
        <f>RK!AP44</f>
        <v>0</v>
      </c>
      <c r="AQ321">
        <f>RK!AQ44</f>
        <v>0</v>
      </c>
      <c r="AR321">
        <f>RK!AR44</f>
        <v>0</v>
      </c>
      <c r="AS321">
        <f>RK!AS44</f>
        <v>0</v>
      </c>
      <c r="AT321">
        <f>RK!AT44</f>
        <v>0</v>
      </c>
    </row>
    <row r="322" spans="1:46" x14ac:dyDescent="0.25">
      <c r="A322">
        <f>RK!A45</f>
        <v>0</v>
      </c>
      <c r="B322">
        <f>RK!B45</f>
        <v>0</v>
      </c>
      <c r="C322">
        <f>RK!C45</f>
        <v>0</v>
      </c>
      <c r="D322">
        <f>RK!D45</f>
        <v>0</v>
      </c>
      <c r="E322">
        <f>RK!E45</f>
        <v>0</v>
      </c>
      <c r="F322">
        <f>RK!F45</f>
        <v>0</v>
      </c>
      <c r="G322">
        <f>RK!G45</f>
        <v>0</v>
      </c>
      <c r="H322">
        <f>RK!H45</f>
        <v>0</v>
      </c>
      <c r="I322">
        <f>RK!I45</f>
        <v>0</v>
      </c>
      <c r="J322">
        <f>RK!J45</f>
        <v>0</v>
      </c>
      <c r="K322">
        <f>RK!K45</f>
        <v>0</v>
      </c>
      <c r="L322">
        <f>RK!L45</f>
        <v>0</v>
      </c>
      <c r="M322">
        <f>RK!M45</f>
        <v>0</v>
      </c>
      <c r="N322">
        <f>RK!N45</f>
        <v>0</v>
      </c>
      <c r="O322">
        <f>RK!O45</f>
        <v>0</v>
      </c>
      <c r="P322">
        <f>RK!P45</f>
        <v>0</v>
      </c>
      <c r="Q322">
        <f>RK!Q45</f>
        <v>0</v>
      </c>
      <c r="R322">
        <f>RK!R45</f>
        <v>0</v>
      </c>
      <c r="S322">
        <f>RK!S45</f>
        <v>0</v>
      </c>
      <c r="T322">
        <f>RK!T45</f>
        <v>0</v>
      </c>
      <c r="U322">
        <f>RK!U45</f>
        <v>0</v>
      </c>
      <c r="V322">
        <f>RK!V45</f>
        <v>0</v>
      </c>
      <c r="W322">
        <f>RK!W45</f>
        <v>0</v>
      </c>
      <c r="X322">
        <f>RK!X45</f>
        <v>0</v>
      </c>
      <c r="Y322">
        <f>RK!Y45</f>
        <v>0</v>
      </c>
      <c r="Z322">
        <f>RK!Z45</f>
        <v>0</v>
      </c>
      <c r="AA322">
        <f>RK!AA45</f>
        <v>0</v>
      </c>
      <c r="AB322">
        <f>RK!AB45</f>
        <v>0</v>
      </c>
      <c r="AC322">
        <f>RK!AC45</f>
        <v>0</v>
      </c>
      <c r="AD322">
        <f>RK!AD45</f>
        <v>0</v>
      </c>
      <c r="AE322">
        <f>RK!AE45</f>
        <v>0</v>
      </c>
      <c r="AF322">
        <f>RK!AF45</f>
        <v>0</v>
      </c>
      <c r="AG322">
        <f>RK!AG45</f>
        <v>0</v>
      </c>
      <c r="AH322">
        <f>RK!AH45</f>
        <v>0</v>
      </c>
      <c r="AI322">
        <f>RK!AI45</f>
        <v>0</v>
      </c>
      <c r="AJ322">
        <f>RK!AJ45</f>
        <v>0</v>
      </c>
      <c r="AK322">
        <f>RK!AK45</f>
        <v>0</v>
      </c>
      <c r="AL322">
        <f>RK!AL45</f>
        <v>0</v>
      </c>
      <c r="AM322">
        <f>RK!AM45</f>
        <v>0</v>
      </c>
      <c r="AN322">
        <f>RK!AN45</f>
        <v>0</v>
      </c>
      <c r="AO322">
        <f>RK!AO45</f>
        <v>0</v>
      </c>
      <c r="AP322">
        <f>RK!AP45</f>
        <v>0</v>
      </c>
      <c r="AQ322">
        <f>RK!AQ45</f>
        <v>0</v>
      </c>
      <c r="AR322">
        <f>RK!AR45</f>
        <v>0</v>
      </c>
      <c r="AS322">
        <f>RK!AS45</f>
        <v>0</v>
      </c>
      <c r="AT322">
        <f>RK!AT45</f>
        <v>0</v>
      </c>
    </row>
    <row r="323" spans="1:46" x14ac:dyDescent="0.25">
      <c r="A323" t="str">
        <f>RM!A4</f>
        <v>RTK</v>
      </c>
      <c r="B323" t="str">
        <f>RM!B4</f>
        <v>RM</v>
      </c>
      <c r="C323" t="str">
        <f>RM!C4</f>
        <v>Tehniline abi</v>
      </c>
      <c r="D323" t="str">
        <f>RM!D4</f>
        <v>SFTA</v>
      </c>
      <c r="E323" t="str">
        <f>RM!E4</f>
        <v>Tehniline abi</v>
      </c>
      <c r="F323" t="str">
        <f>RM!F4</f>
        <v>2021-2027.7.1</v>
      </c>
      <c r="G323" t="str">
        <f>RM!G4</f>
        <v>Tehniline abi</v>
      </c>
      <c r="H323" t="str">
        <f>RM!H4</f>
        <v>Partnerite võimestamine</v>
      </c>
      <c r="I323" t="str">
        <f>RM!I4</f>
        <v>2021-2027.7.1.1</v>
      </c>
      <c r="J323">
        <f>RM!J4</f>
        <v>3225000</v>
      </c>
      <c r="K323">
        <f>RM!K4</f>
        <v>1734920</v>
      </c>
      <c r="L323">
        <f>RM!L4</f>
        <v>0.53795968992248067</v>
      </c>
      <c r="M323">
        <f>RM!M4</f>
        <v>1734920</v>
      </c>
      <c r="N323">
        <f>RM!N4</f>
        <v>0.53795968992248067</v>
      </c>
      <c r="O323">
        <f>RM!O4</f>
        <v>0</v>
      </c>
      <c r="P323">
        <f>RM!P4</f>
        <v>0</v>
      </c>
      <c r="Q323">
        <f>RM!Q4</f>
        <v>0.53795968992248067</v>
      </c>
      <c r="R323">
        <f>RM!R4</f>
        <v>0</v>
      </c>
      <c r="S323">
        <f>RM!S4</f>
        <v>0</v>
      </c>
      <c r="T323">
        <f>RM!T4</f>
        <v>0.53795968992248067</v>
      </c>
      <c r="U323">
        <f>RM!U4</f>
        <v>400000</v>
      </c>
      <c r="V323">
        <f>RM!V4</f>
        <v>0.66199069767441865</v>
      </c>
      <c r="W323">
        <f>RM!W4</f>
        <v>400000</v>
      </c>
      <c r="X323">
        <f>RM!X4</f>
        <v>0.66199069767441865</v>
      </c>
      <c r="Y323">
        <f>RM!Y4</f>
        <v>0</v>
      </c>
      <c r="Z323">
        <f>RM!Z4</f>
        <v>0.66199069767441865</v>
      </c>
      <c r="AA323">
        <f>RM!AA4</f>
        <v>0</v>
      </c>
      <c r="AB323">
        <f>RM!AB4</f>
        <v>0.66199069767441865</v>
      </c>
      <c r="AC323">
        <f>RM!AC4</f>
        <v>400000</v>
      </c>
      <c r="AD323">
        <f>RM!AD4</f>
        <v>0.78602170542635663</v>
      </c>
      <c r="AE323">
        <f>RM!AE4</f>
        <v>400000</v>
      </c>
      <c r="AF323">
        <f>RM!AF4</f>
        <v>0.78602170542635663</v>
      </c>
      <c r="AG323">
        <f>RM!AG4</f>
        <v>200000</v>
      </c>
      <c r="AH323">
        <f>RM!AH4</f>
        <v>0.84803720930232562</v>
      </c>
      <c r="AI323">
        <f>RM!AI4</f>
        <v>200000</v>
      </c>
      <c r="AJ323">
        <f>RM!AJ4</f>
        <v>0.84803720930232562</v>
      </c>
      <c r="AK323">
        <f>RM!AK4</f>
        <v>0</v>
      </c>
      <c r="AL323">
        <f>RM!AL4</f>
        <v>0.84803720930232562</v>
      </c>
      <c r="AM323">
        <f>RM!AM4</f>
        <v>0</v>
      </c>
      <c r="AN323">
        <f>RM!AN4</f>
        <v>0.84803720930232562</v>
      </c>
      <c r="AO323">
        <f>RM!AO4</f>
        <v>0</v>
      </c>
      <c r="AP323">
        <f>RM!AP4</f>
        <v>0.84803720930232562</v>
      </c>
      <c r="AQ323">
        <f>RM!AQ4</f>
        <v>490080</v>
      </c>
      <c r="AR323">
        <f>RM!AR4</f>
        <v>490080</v>
      </c>
      <c r="AS323">
        <f>RM!AS4</f>
        <v>0</v>
      </c>
      <c r="AT323" t="str">
        <f>RM!AT4</f>
        <v>Kuna osad partnerid ei ole kaasunud, siis on võimalik pikendada partnerite võimestamise tegevusi võrreldes teekaardis planeeritule 1 aasta võrra kuni aastani 2029</v>
      </c>
    </row>
    <row r="324" spans="1:46" x14ac:dyDescent="0.25">
      <c r="A324" t="str">
        <f>RM!A5</f>
        <v>RTK</v>
      </c>
      <c r="B324" t="str">
        <f>RM!B5</f>
        <v>RM</v>
      </c>
      <c r="C324" t="str">
        <f>RM!C5</f>
        <v>Tehniline abi</v>
      </c>
      <c r="D324" t="str">
        <f>RM!D5</f>
        <v>SFTA</v>
      </c>
      <c r="E324" t="str">
        <f>RM!E5</f>
        <v>Tehniline abi</v>
      </c>
      <c r="F324" t="str">
        <f>RM!F5</f>
        <v>2021-2027.7.1</v>
      </c>
      <c r="G324" t="str">
        <f>RM!G5</f>
        <v>Tehniline abi</v>
      </c>
      <c r="H324" t="str">
        <f>RM!H5</f>
        <v>Tehniline abi</v>
      </c>
      <c r="I324" t="str">
        <f>RM!I5</f>
        <v>2021-2027.7.1.2</v>
      </c>
      <c r="J324">
        <f>RM!J5</f>
        <v>105980664.0748</v>
      </c>
      <c r="K324">
        <f>RM!K5</f>
        <v>34718746</v>
      </c>
      <c r="L324">
        <f>RM!L5</f>
        <v>0.32759509768211953</v>
      </c>
      <c r="M324">
        <f>RM!M5</f>
        <v>18917277</v>
      </c>
      <c r="N324">
        <f>RM!N5</f>
        <v>0.17849743785949851</v>
      </c>
      <c r="O324">
        <f>RM!O5</f>
        <v>0</v>
      </c>
      <c r="P324">
        <f>RM!P5</f>
        <v>0</v>
      </c>
      <c r="Q324">
        <f>RM!Q5</f>
        <v>0.32759509768211953</v>
      </c>
      <c r="R324">
        <f>RM!R5</f>
        <v>7461218</v>
      </c>
      <c r="S324">
        <f>RM!S5</f>
        <v>7461218</v>
      </c>
      <c r="T324">
        <f>RM!T5</f>
        <v>0.24889912919758972</v>
      </c>
      <c r="U324">
        <f>RM!U5</f>
        <v>15972917</v>
      </c>
      <c r="V324">
        <f>RM!V5</f>
        <v>0.47831048656406205</v>
      </c>
      <c r="W324">
        <f>RM!W5</f>
        <v>7986458</v>
      </c>
      <c r="X324">
        <f>RM!X5</f>
        <v>0.32425681892071928</v>
      </c>
      <c r="Y324">
        <f>RM!Y5</f>
        <v>0</v>
      </c>
      <c r="Z324">
        <f>RM!Z5</f>
        <v>0.47831048656406205</v>
      </c>
      <c r="AA324">
        <f>RM!AA5</f>
        <v>7986458</v>
      </c>
      <c r="AB324">
        <f>RM!AB5</f>
        <v>0.39961450864384879</v>
      </c>
      <c r="AC324">
        <f>RM!AC5</f>
        <v>16220798</v>
      </c>
      <c r="AD324">
        <f>RM!AD5</f>
        <v>0.63136480209988033</v>
      </c>
      <c r="AE324">
        <f>RM!AE5</f>
        <v>16220798</v>
      </c>
      <c r="AF324">
        <f>RM!AF5</f>
        <v>0.55266882417966712</v>
      </c>
      <c r="AG324">
        <f>RM!AG5</f>
        <v>19818367</v>
      </c>
      <c r="AH324">
        <f>RM!AH5</f>
        <v>0.818364639976084</v>
      </c>
      <c r="AI324">
        <f>RM!AI5</f>
        <v>19818367</v>
      </c>
      <c r="AJ324">
        <f>RM!AJ5</f>
        <v>0.73966866205587067</v>
      </c>
      <c r="AK324">
        <f>RM!AK5</f>
        <v>19897789</v>
      </c>
      <c r="AL324">
        <f>RM!AL5</f>
        <v>1.0061138787047295</v>
      </c>
      <c r="AM324">
        <f>RM!AM5</f>
        <v>19897789.379999999</v>
      </c>
      <c r="AN324">
        <f>RM!AN5</f>
        <v>0.92741790437007576</v>
      </c>
      <c r="AO324">
        <f>RM!AO5</f>
        <v>7959116</v>
      </c>
      <c r="AP324">
        <f>RM!AP5</f>
        <v>1.0025176036358074</v>
      </c>
      <c r="AQ324">
        <f>RM!AQ5</f>
        <v>-647952.92520000041</v>
      </c>
      <c r="AR324">
        <f>RM!AR5</f>
        <v>-266817.30519999936</v>
      </c>
      <c r="AS324" t="str">
        <f>RM!AS5</f>
        <v>Sisaldab lisaks potentsiaalseid IT investeeringuid seoses uue rahastusperioodi käivitamisega aastatel 2028-2029</v>
      </c>
      <c r="AT324" t="str">
        <f>RM!AT5</f>
        <v>Seoses REARM muudatustega fondide vahel väheneb TA maht 884 083 euro võrra (08.08.25 seisuga)</v>
      </c>
    </row>
    <row r="325" spans="1:46" x14ac:dyDescent="0.25">
      <c r="A325" t="str">
        <f>RM!A6</f>
        <v>RTK</v>
      </c>
      <c r="B325" t="str">
        <f>RM!B6</f>
        <v>RM</v>
      </c>
      <c r="C325" t="str">
        <f>RM!C6</f>
        <v>Tehniline abi</v>
      </c>
      <c r="D325" t="str">
        <f>RM!D6</f>
        <v>SFTA</v>
      </c>
      <c r="E325" t="str">
        <f>RM!E6</f>
        <v>Tehniline abi</v>
      </c>
      <c r="F325" t="str">
        <f>RM!F6</f>
        <v>2021-2027.7.1</v>
      </c>
      <c r="G325" t="str">
        <f>RM!G6</f>
        <v>Tehniline abi</v>
      </c>
      <c r="H325" t="str">
        <f>RM!H6</f>
        <v>Tehniline abi</v>
      </c>
      <c r="I325" t="str">
        <f>RM!I6</f>
        <v>2021-2027.7.1.3</v>
      </c>
      <c r="J325">
        <f>RM!J6</f>
        <v>624485</v>
      </c>
      <c r="K325">
        <f>RM!K6</f>
        <v>234237</v>
      </c>
      <c r="L325">
        <f>RM!L6</f>
        <v>0.37508827273673506</v>
      </c>
      <c r="M325">
        <f>RM!M6</f>
        <v>6547</v>
      </c>
      <c r="N325">
        <f>RM!N6</f>
        <v>1.0483838683074854E-2</v>
      </c>
      <c r="O325">
        <f>RM!O6</f>
        <v>0</v>
      </c>
      <c r="P325">
        <f>RM!P6</f>
        <v>0</v>
      </c>
      <c r="Q325">
        <f>RM!Q6</f>
        <v>0.37508827273673506</v>
      </c>
      <c r="R325">
        <f>RM!R6</f>
        <v>76025</v>
      </c>
      <c r="S325">
        <f>RM!S6</f>
        <v>76025</v>
      </c>
      <c r="T325">
        <f>RM!T6</f>
        <v>0.1322241527018263</v>
      </c>
      <c r="U325">
        <f>RM!U6</f>
        <v>83751</v>
      </c>
      <c r="V325">
        <f>RM!V6</f>
        <v>0.50920038111403798</v>
      </c>
      <c r="W325">
        <f>RM!W6</f>
        <v>41875</v>
      </c>
      <c r="X325">
        <f>RM!X6</f>
        <v>0.19927940623073412</v>
      </c>
      <c r="Y325">
        <f>RM!Y6</f>
        <v>0</v>
      </c>
      <c r="Z325">
        <f>RM!Z6</f>
        <v>0.50920038111403798</v>
      </c>
      <c r="AA325">
        <f>RM!AA6</f>
        <v>41875</v>
      </c>
      <c r="AB325">
        <f>RM!AB6</f>
        <v>0.26633465975964193</v>
      </c>
      <c r="AC325">
        <f>RM!AC6</f>
        <v>86263</v>
      </c>
      <c r="AD325">
        <f>RM!AD6</f>
        <v>0.64733500404333166</v>
      </c>
      <c r="AE325">
        <f>RM!AE6</f>
        <v>86263</v>
      </c>
      <c r="AF325">
        <f>RM!AF6</f>
        <v>0.40446928268893567</v>
      </c>
      <c r="AG325">
        <f>RM!AG6</f>
        <v>88851</v>
      </c>
      <c r="AH325">
        <f>RM!AH6</f>
        <v>0.78961384180564786</v>
      </c>
      <c r="AI325">
        <f>RM!AI6</f>
        <v>88851</v>
      </c>
      <c r="AJ325">
        <f>RM!AJ6</f>
        <v>0.54674812045125187</v>
      </c>
      <c r="AK325">
        <f>RM!AK6</f>
        <v>91517</v>
      </c>
      <c r="AL325">
        <f>RM!AL6</f>
        <v>0.93616179732099247</v>
      </c>
      <c r="AM325">
        <f>RM!AM6</f>
        <v>91516.55</v>
      </c>
      <c r="AN325">
        <f>RM!AN6</f>
        <v>0.69329535537282716</v>
      </c>
      <c r="AO325">
        <f>RM!AO6</f>
        <v>18303</v>
      </c>
      <c r="AP325">
        <f>RM!AP6</f>
        <v>0.72260430594810121</v>
      </c>
      <c r="AQ325">
        <f>RM!AQ6</f>
        <v>39866</v>
      </c>
      <c r="AR325">
        <f>RM!AR6</f>
        <v>173229.45</v>
      </c>
      <c r="AS325">
        <f>RM!AS6</f>
        <v>0</v>
      </c>
      <c r="AT325">
        <f>RM!AT6</f>
        <v>0</v>
      </c>
    </row>
    <row r="326" spans="1:46" x14ac:dyDescent="0.25">
      <c r="A326">
        <f>RM!A7</f>
        <v>0</v>
      </c>
      <c r="B326">
        <f>RM!B7</f>
        <v>0</v>
      </c>
      <c r="C326">
        <f>RM!C7</f>
        <v>0</v>
      </c>
      <c r="D326">
        <f>RM!D7</f>
        <v>0</v>
      </c>
      <c r="E326">
        <f>RM!E7</f>
        <v>0</v>
      </c>
      <c r="F326">
        <f>RM!F7</f>
        <v>0</v>
      </c>
      <c r="G326">
        <f>RM!G7</f>
        <v>0</v>
      </c>
      <c r="H326">
        <f>RM!H7</f>
        <v>0</v>
      </c>
      <c r="I326" t="str">
        <f>RM!I7</f>
        <v>Kokku</v>
      </c>
      <c r="J326">
        <f>RM!J7</f>
        <v>109830149.0748</v>
      </c>
      <c r="K326">
        <f>RM!K7</f>
        <v>36687903</v>
      </c>
      <c r="L326">
        <f>RM!L7</f>
        <v>0.33404218522014062</v>
      </c>
      <c r="M326">
        <f>RM!M7</f>
        <v>20658744</v>
      </c>
      <c r="N326">
        <f>RM!N7</f>
        <v>0.18809720440177433</v>
      </c>
      <c r="O326">
        <f>RM!O7</f>
        <v>0</v>
      </c>
      <c r="P326">
        <f>RM!P7</f>
        <v>0</v>
      </c>
      <c r="Q326">
        <f>RM!Q7</f>
        <v>0</v>
      </c>
      <c r="R326">
        <f>RM!R7</f>
        <v>0</v>
      </c>
      <c r="S326">
        <f>RM!S7</f>
        <v>0</v>
      </c>
      <c r="T326">
        <f>RM!T7</f>
        <v>0</v>
      </c>
      <c r="U326">
        <f>RM!U7</f>
        <v>0</v>
      </c>
      <c r="V326">
        <f>RM!V7</f>
        <v>0</v>
      </c>
      <c r="W326">
        <f>RM!W7</f>
        <v>0</v>
      </c>
      <c r="X326">
        <f>RM!X7</f>
        <v>0</v>
      </c>
      <c r="Y326">
        <f>RM!Y7</f>
        <v>0</v>
      </c>
      <c r="Z326">
        <f>RM!Z7</f>
        <v>0</v>
      </c>
      <c r="AA326">
        <f>RM!AA7</f>
        <v>0</v>
      </c>
      <c r="AB326">
        <f>RM!AB7</f>
        <v>0</v>
      </c>
      <c r="AC326">
        <f>RM!AC7</f>
        <v>0</v>
      </c>
      <c r="AD326">
        <f>RM!AD7</f>
        <v>0</v>
      </c>
      <c r="AE326">
        <f>RM!AE7</f>
        <v>0</v>
      </c>
      <c r="AF326">
        <f>RM!AF7</f>
        <v>0</v>
      </c>
      <c r="AG326">
        <f>RM!AG7</f>
        <v>0</v>
      </c>
      <c r="AH326">
        <f>RM!AH7</f>
        <v>0</v>
      </c>
      <c r="AI326">
        <f>RM!AI7</f>
        <v>0</v>
      </c>
      <c r="AJ326">
        <f>RM!AJ7</f>
        <v>0</v>
      </c>
      <c r="AK326">
        <f>RM!AK7</f>
        <v>0</v>
      </c>
      <c r="AL326">
        <f>RM!AL7</f>
        <v>0</v>
      </c>
      <c r="AM326">
        <f>RM!AM7</f>
        <v>0</v>
      </c>
      <c r="AN326">
        <f>RM!AN7</f>
        <v>0</v>
      </c>
      <c r="AO326">
        <f>RM!AO7</f>
        <v>0</v>
      </c>
      <c r="AP326">
        <f>RM!AP7</f>
        <v>0</v>
      </c>
      <c r="AQ326">
        <f>RM!AQ7</f>
        <v>0</v>
      </c>
      <c r="AR326">
        <f>RM!AR7</f>
        <v>0</v>
      </c>
      <c r="AS326">
        <f>RM!AS7</f>
        <v>0</v>
      </c>
      <c r="AT326">
        <f>RM!AT7</f>
        <v>0</v>
      </c>
    </row>
    <row r="327" spans="1:46" x14ac:dyDescent="0.25">
      <c r="A327">
        <f>RM!A8</f>
        <v>0</v>
      </c>
      <c r="B327">
        <f>RM!B8</f>
        <v>0</v>
      </c>
      <c r="C327">
        <f>RM!C8</f>
        <v>0</v>
      </c>
      <c r="D327">
        <f>RM!D8</f>
        <v>0</v>
      </c>
      <c r="E327">
        <f>RM!E8</f>
        <v>0</v>
      </c>
      <c r="F327">
        <f>RM!F8</f>
        <v>0</v>
      </c>
      <c r="G327">
        <f>RM!G8</f>
        <v>0</v>
      </c>
      <c r="H327">
        <f>RM!H8</f>
        <v>0</v>
      </c>
      <c r="I327">
        <f>RM!I8</f>
        <v>0</v>
      </c>
      <c r="J327">
        <f>RM!J8</f>
        <v>0</v>
      </c>
      <c r="K327">
        <f>RM!K8</f>
        <v>0</v>
      </c>
      <c r="L327">
        <f>RM!L8</f>
        <v>0</v>
      </c>
      <c r="M327">
        <f>RM!M8</f>
        <v>0</v>
      </c>
      <c r="N327">
        <f>RM!N8</f>
        <v>0</v>
      </c>
      <c r="O327">
        <f>RM!O8</f>
        <v>0</v>
      </c>
      <c r="P327">
        <f>RM!P8</f>
        <v>0</v>
      </c>
      <c r="Q327">
        <f>RM!Q8</f>
        <v>0</v>
      </c>
      <c r="R327">
        <f>RM!R8</f>
        <v>0</v>
      </c>
      <c r="S327">
        <f>RM!S8</f>
        <v>0</v>
      </c>
      <c r="T327">
        <f>RM!T8</f>
        <v>0</v>
      </c>
      <c r="U327">
        <f>RM!U8</f>
        <v>0</v>
      </c>
      <c r="V327">
        <f>RM!V8</f>
        <v>0</v>
      </c>
      <c r="W327">
        <f>RM!W8</f>
        <v>0</v>
      </c>
      <c r="X327">
        <f>RM!X8</f>
        <v>0</v>
      </c>
      <c r="Y327">
        <f>RM!Y8</f>
        <v>0</v>
      </c>
      <c r="Z327">
        <f>RM!Z8</f>
        <v>0</v>
      </c>
      <c r="AA327">
        <f>RM!AA8</f>
        <v>0</v>
      </c>
      <c r="AB327">
        <f>RM!AB8</f>
        <v>0</v>
      </c>
      <c r="AC327">
        <f>RM!AC8</f>
        <v>0</v>
      </c>
      <c r="AD327">
        <f>RM!AD8</f>
        <v>0</v>
      </c>
      <c r="AE327">
        <f>RM!AE8</f>
        <v>0</v>
      </c>
      <c r="AF327">
        <f>RM!AF8</f>
        <v>0</v>
      </c>
      <c r="AG327">
        <f>RM!AG8</f>
        <v>0</v>
      </c>
      <c r="AH327">
        <f>RM!AH8</f>
        <v>0</v>
      </c>
      <c r="AI327">
        <f>RM!AI8</f>
        <v>0</v>
      </c>
      <c r="AJ327">
        <f>RM!AJ8</f>
        <v>0</v>
      </c>
      <c r="AK327">
        <f>RM!AK8</f>
        <v>0</v>
      </c>
      <c r="AL327">
        <f>RM!AL8</f>
        <v>0</v>
      </c>
      <c r="AM327">
        <f>RM!AM8</f>
        <v>0</v>
      </c>
      <c r="AN327">
        <f>RM!AN8</f>
        <v>0</v>
      </c>
      <c r="AO327">
        <f>RM!AO8</f>
        <v>0</v>
      </c>
      <c r="AP327">
        <f>RM!AP8</f>
        <v>0</v>
      </c>
      <c r="AQ327">
        <f>RM!AQ8</f>
        <v>0</v>
      </c>
      <c r="AR327">
        <f>RM!AR8</f>
        <v>0</v>
      </c>
      <c r="AS327">
        <f>RM!AS8</f>
        <v>0</v>
      </c>
      <c r="AT327">
        <f>RM!AT8</f>
        <v>0</v>
      </c>
    </row>
    <row r="328" spans="1:46" x14ac:dyDescent="0.25">
      <c r="A328" t="str">
        <f>RM!A9</f>
        <v>* Kavandatud eelarve muudatused on markeeritud kollasega, sh on arvestatud 28.05.2025 kinnitatud rakenduskava muudatusega nr 3 kaasnenud ja 5.06.2025 valitsuskabinetis heaks kiidetud kaitsevaldkonda vahendite ümbersuunamise ettepanekutega.</v>
      </c>
      <c r="B328">
        <f>RM!B9</f>
        <v>0</v>
      </c>
      <c r="C328">
        <f>RM!C9</f>
        <v>0</v>
      </c>
      <c r="D328">
        <f>RM!D9</f>
        <v>0</v>
      </c>
      <c r="E328">
        <f>RM!E9</f>
        <v>0</v>
      </c>
      <c r="F328">
        <f>RM!F9</f>
        <v>0</v>
      </c>
      <c r="G328">
        <f>RM!G9</f>
        <v>0</v>
      </c>
      <c r="H328">
        <f>RM!H9</f>
        <v>0</v>
      </c>
      <c r="I328">
        <f>RM!I9</f>
        <v>0</v>
      </c>
      <c r="J328">
        <f>RM!J9</f>
        <v>0</v>
      </c>
      <c r="K328">
        <f>RM!K9</f>
        <v>0</v>
      </c>
      <c r="L328">
        <f>RM!L9</f>
        <v>0</v>
      </c>
      <c r="M328">
        <f>RM!M9</f>
        <v>0</v>
      </c>
      <c r="N328">
        <f>RM!N9</f>
        <v>0</v>
      </c>
      <c r="O328">
        <f>RM!O9</f>
        <v>0</v>
      </c>
      <c r="P328">
        <f>RM!P9</f>
        <v>0</v>
      </c>
      <c r="Q328">
        <f>RM!Q9</f>
        <v>0</v>
      </c>
      <c r="R328">
        <f>RM!R9</f>
        <v>0</v>
      </c>
      <c r="S328">
        <f>RM!S9</f>
        <v>0</v>
      </c>
      <c r="T328">
        <f>RM!T9</f>
        <v>0</v>
      </c>
      <c r="U328">
        <f>RM!U9</f>
        <v>0</v>
      </c>
      <c r="V328">
        <f>RM!V9</f>
        <v>0</v>
      </c>
      <c r="W328">
        <f>RM!W9</f>
        <v>0</v>
      </c>
      <c r="X328">
        <f>RM!X9</f>
        <v>0</v>
      </c>
      <c r="Y328">
        <f>RM!Y9</f>
        <v>0</v>
      </c>
      <c r="Z328">
        <f>RM!Z9</f>
        <v>0</v>
      </c>
      <c r="AA328">
        <f>RM!AA9</f>
        <v>0</v>
      </c>
      <c r="AB328">
        <f>RM!AB9</f>
        <v>0</v>
      </c>
      <c r="AC328">
        <f>RM!AC9</f>
        <v>0</v>
      </c>
      <c r="AD328">
        <f>RM!AD9</f>
        <v>0</v>
      </c>
      <c r="AE328">
        <f>RM!AE9</f>
        <v>0</v>
      </c>
      <c r="AF328">
        <f>RM!AF9</f>
        <v>0</v>
      </c>
      <c r="AG328">
        <f>RM!AG9</f>
        <v>0</v>
      </c>
      <c r="AH328">
        <f>RM!AH9</f>
        <v>0</v>
      </c>
      <c r="AI328">
        <f>RM!AI9</f>
        <v>0</v>
      </c>
      <c r="AJ328">
        <f>RM!AJ9</f>
        <v>0</v>
      </c>
      <c r="AK328">
        <f>RM!AK9</f>
        <v>0</v>
      </c>
      <c r="AL328">
        <f>RM!AL9</f>
        <v>0</v>
      </c>
      <c r="AM328">
        <f>RM!AM9</f>
        <v>0</v>
      </c>
      <c r="AN328">
        <f>RM!AN9</f>
        <v>0</v>
      </c>
      <c r="AO328">
        <f>RM!AO9</f>
        <v>0</v>
      </c>
      <c r="AP328">
        <f>RM!AP9</f>
        <v>0</v>
      </c>
      <c r="AQ328">
        <f>RM!AQ9</f>
        <v>0</v>
      </c>
      <c r="AR328">
        <f>RM!AR9</f>
        <v>0</v>
      </c>
      <c r="AS328">
        <f>RM!AS9</f>
        <v>0</v>
      </c>
      <c r="AT328">
        <f>RM!AT9</f>
        <v>0</v>
      </c>
    </row>
    <row r="329" spans="1:46" x14ac:dyDescent="0.25">
      <c r="A329">
        <f>RM!A10</f>
        <v>0</v>
      </c>
      <c r="B329">
        <f>RM!B10</f>
        <v>0</v>
      </c>
      <c r="C329">
        <f>RM!C10</f>
        <v>0</v>
      </c>
      <c r="D329">
        <f>RM!D10</f>
        <v>0</v>
      </c>
      <c r="E329">
        <f>RM!E10</f>
        <v>0</v>
      </c>
      <c r="F329">
        <f>RM!F10</f>
        <v>0</v>
      </c>
      <c r="G329">
        <f>RM!G10</f>
        <v>0</v>
      </c>
      <c r="H329">
        <f>RM!H10</f>
        <v>0</v>
      </c>
      <c r="I329">
        <f>RM!I10</f>
        <v>0</v>
      </c>
      <c r="J329">
        <f>RM!J10</f>
        <v>0</v>
      </c>
      <c r="K329">
        <f>RM!K10</f>
        <v>0</v>
      </c>
      <c r="L329">
        <f>RM!L10</f>
        <v>0</v>
      </c>
      <c r="M329">
        <f>RM!M10</f>
        <v>0</v>
      </c>
      <c r="N329">
        <f>RM!N10</f>
        <v>0</v>
      </c>
      <c r="O329">
        <f>RM!O10</f>
        <v>0</v>
      </c>
      <c r="P329">
        <f>RM!P10</f>
        <v>0</v>
      </c>
      <c r="Q329">
        <f>RM!Q10</f>
        <v>0</v>
      </c>
      <c r="R329">
        <f>RM!R10</f>
        <v>0</v>
      </c>
      <c r="S329">
        <f>RM!S10</f>
        <v>0</v>
      </c>
      <c r="T329">
        <f>RM!T10</f>
        <v>0</v>
      </c>
      <c r="U329">
        <f>RM!U10</f>
        <v>0</v>
      </c>
      <c r="V329">
        <f>RM!V10</f>
        <v>0</v>
      </c>
      <c r="W329">
        <f>RM!W10</f>
        <v>0</v>
      </c>
      <c r="X329">
        <f>RM!X10</f>
        <v>0</v>
      </c>
      <c r="Y329">
        <f>RM!Y10</f>
        <v>0</v>
      </c>
      <c r="Z329">
        <f>RM!Z10</f>
        <v>0</v>
      </c>
      <c r="AA329">
        <f>RM!AA10</f>
        <v>0</v>
      </c>
      <c r="AB329">
        <f>RM!AB10</f>
        <v>0</v>
      </c>
      <c r="AC329">
        <f>RM!AC10</f>
        <v>0</v>
      </c>
      <c r="AD329">
        <f>RM!AD10</f>
        <v>0</v>
      </c>
      <c r="AE329">
        <f>RM!AE10</f>
        <v>0</v>
      </c>
      <c r="AF329">
        <f>RM!AF10</f>
        <v>0</v>
      </c>
      <c r="AG329">
        <f>RM!AG10</f>
        <v>0</v>
      </c>
      <c r="AH329">
        <f>RM!AH10</f>
        <v>0</v>
      </c>
      <c r="AI329">
        <f>RM!AI10</f>
        <v>0</v>
      </c>
      <c r="AJ329">
        <f>RM!AJ10</f>
        <v>0</v>
      </c>
      <c r="AK329">
        <f>RM!AK10</f>
        <v>0</v>
      </c>
      <c r="AL329">
        <f>RM!AL10</f>
        <v>0</v>
      </c>
      <c r="AM329">
        <f>RM!AM10</f>
        <v>0</v>
      </c>
      <c r="AN329">
        <f>RM!AN10</f>
        <v>0</v>
      </c>
      <c r="AO329">
        <f>RM!AO10</f>
        <v>0</v>
      </c>
      <c r="AP329">
        <f>RM!AP10</f>
        <v>0</v>
      </c>
      <c r="AQ329">
        <f>RM!AQ10</f>
        <v>0</v>
      </c>
      <c r="AR329">
        <f>RM!AR10</f>
        <v>0</v>
      </c>
      <c r="AS329">
        <f>RM!AS10</f>
        <v>0</v>
      </c>
      <c r="AT329">
        <f>RM!AT10</f>
        <v>0</v>
      </c>
    </row>
    <row r="330" spans="1:46" x14ac:dyDescent="0.25">
      <c r="A330" t="str">
        <f>RM!A11</f>
        <v>1. Andmed seisuga 31.05.2025.</v>
      </c>
      <c r="B330">
        <f>RM!B11</f>
        <v>0</v>
      </c>
      <c r="C330">
        <f>RM!C11</f>
        <v>0</v>
      </c>
      <c r="D330">
        <f>RM!D11</f>
        <v>0</v>
      </c>
      <c r="E330">
        <f>RM!E11</f>
        <v>0</v>
      </c>
      <c r="F330">
        <f>RM!F11</f>
        <v>0</v>
      </c>
      <c r="G330">
        <f>RM!G11</f>
        <v>0</v>
      </c>
      <c r="H330">
        <f>RM!H11</f>
        <v>0</v>
      </c>
      <c r="I330">
        <f>RM!I11</f>
        <v>0</v>
      </c>
      <c r="J330">
        <f>RM!J11</f>
        <v>0</v>
      </c>
      <c r="K330">
        <f>RM!K11</f>
        <v>0</v>
      </c>
      <c r="L330">
        <f>RM!L11</f>
        <v>0</v>
      </c>
      <c r="M330">
        <f>RM!M11</f>
        <v>0</v>
      </c>
      <c r="N330">
        <f>RM!N11</f>
        <v>0</v>
      </c>
      <c r="O330">
        <f>RM!O11</f>
        <v>0</v>
      </c>
      <c r="P330">
        <f>RM!P11</f>
        <v>0</v>
      </c>
      <c r="Q330">
        <f>RM!Q11</f>
        <v>0</v>
      </c>
      <c r="R330">
        <f>RM!R11</f>
        <v>0</v>
      </c>
      <c r="S330">
        <f>RM!S11</f>
        <v>0</v>
      </c>
      <c r="T330">
        <f>RM!T11</f>
        <v>0</v>
      </c>
      <c r="U330">
        <f>RM!U11</f>
        <v>0</v>
      </c>
      <c r="V330">
        <f>RM!V11</f>
        <v>0</v>
      </c>
      <c r="W330">
        <f>RM!W11</f>
        <v>0</v>
      </c>
      <c r="X330">
        <f>RM!X11</f>
        <v>0</v>
      </c>
      <c r="Y330">
        <f>RM!Y11</f>
        <v>0</v>
      </c>
      <c r="Z330">
        <f>RM!Z11</f>
        <v>0</v>
      </c>
      <c r="AA330">
        <f>RM!AA11</f>
        <v>0</v>
      </c>
      <c r="AB330">
        <f>RM!AB11</f>
        <v>0</v>
      </c>
      <c r="AC330">
        <f>RM!AC11</f>
        <v>0</v>
      </c>
      <c r="AD330">
        <f>RM!AD11</f>
        <v>0</v>
      </c>
      <c r="AE330">
        <f>RM!AE11</f>
        <v>0</v>
      </c>
      <c r="AF330">
        <f>RM!AF11</f>
        <v>0</v>
      </c>
      <c r="AG330">
        <f>RM!AG11</f>
        <v>0</v>
      </c>
      <c r="AH330">
        <f>RM!AH11</f>
        <v>0</v>
      </c>
      <c r="AI330">
        <f>RM!AI11</f>
        <v>0</v>
      </c>
      <c r="AJ330">
        <f>RM!AJ11</f>
        <v>0</v>
      </c>
      <c r="AK330">
        <f>RM!AK11</f>
        <v>0</v>
      </c>
      <c r="AL330">
        <f>RM!AL11</f>
        <v>0</v>
      </c>
      <c r="AM330">
        <f>RM!AM11</f>
        <v>0</v>
      </c>
      <c r="AN330">
        <f>RM!AN11</f>
        <v>0</v>
      </c>
      <c r="AO330">
        <f>RM!AO11</f>
        <v>0</v>
      </c>
      <c r="AP330">
        <f>RM!AP11</f>
        <v>0</v>
      </c>
      <c r="AQ330">
        <f>RM!AQ11</f>
        <v>0</v>
      </c>
      <c r="AR330">
        <f>RM!AR11</f>
        <v>0</v>
      </c>
      <c r="AS330">
        <f>RM!AS11</f>
        <v>0</v>
      </c>
      <c r="AT330">
        <f>RM!AT11</f>
        <v>0</v>
      </c>
    </row>
    <row r="331" spans="1:46" x14ac:dyDescent="0.25">
      <c r="A331" t="str">
        <f>RM!A12</f>
        <v>2. Aruanne on koostatud SAP BO aruannete SF 47 Väljamaksete prognoosid ja SFSA 2021-2027 eelarve täitmine alusel.</v>
      </c>
      <c r="B331">
        <f>RM!B12</f>
        <v>0</v>
      </c>
      <c r="C331">
        <f>RM!C12</f>
        <v>0</v>
      </c>
      <c r="D331">
        <f>RM!D12</f>
        <v>0</v>
      </c>
      <c r="E331">
        <f>RM!E12</f>
        <v>0</v>
      </c>
      <c r="F331">
        <f>RM!F12</f>
        <v>0</v>
      </c>
      <c r="G331">
        <f>RM!G12</f>
        <v>0</v>
      </c>
      <c r="H331">
        <f>RM!H12</f>
        <v>0</v>
      </c>
      <c r="I331">
        <f>RM!I12</f>
        <v>0</v>
      </c>
      <c r="J331">
        <f>RM!J12</f>
        <v>0</v>
      </c>
      <c r="K331">
        <f>RM!K12</f>
        <v>0</v>
      </c>
      <c r="L331">
        <f>RM!L12</f>
        <v>0</v>
      </c>
      <c r="M331">
        <f>RM!M12</f>
        <v>0</v>
      </c>
      <c r="N331">
        <f>RM!N12</f>
        <v>0</v>
      </c>
      <c r="O331">
        <f>RM!O12</f>
        <v>0</v>
      </c>
      <c r="P331">
        <f>RM!P12</f>
        <v>0</v>
      </c>
      <c r="Q331">
        <f>RM!Q12</f>
        <v>0</v>
      </c>
      <c r="R331">
        <f>RM!R12</f>
        <v>0</v>
      </c>
      <c r="S331">
        <f>RM!S12</f>
        <v>0</v>
      </c>
      <c r="T331">
        <f>RM!T12</f>
        <v>0</v>
      </c>
      <c r="U331">
        <f>RM!U12</f>
        <v>0</v>
      </c>
      <c r="V331">
        <f>RM!V12</f>
        <v>0</v>
      </c>
      <c r="W331">
        <f>RM!W12</f>
        <v>0</v>
      </c>
      <c r="X331">
        <f>RM!X12</f>
        <v>0</v>
      </c>
      <c r="Y331">
        <f>RM!Y12</f>
        <v>0</v>
      </c>
      <c r="Z331">
        <f>RM!Z12</f>
        <v>0</v>
      </c>
      <c r="AA331">
        <f>RM!AA12</f>
        <v>0</v>
      </c>
      <c r="AB331">
        <f>RM!AB12</f>
        <v>0</v>
      </c>
      <c r="AC331">
        <f>RM!AC12</f>
        <v>0</v>
      </c>
      <c r="AD331">
        <f>RM!AD12</f>
        <v>0</v>
      </c>
      <c r="AE331">
        <f>RM!AE12</f>
        <v>0</v>
      </c>
      <c r="AF331">
        <f>RM!AF12</f>
        <v>0</v>
      </c>
      <c r="AG331">
        <f>RM!AG12</f>
        <v>0</v>
      </c>
      <c r="AH331">
        <f>RM!AH12</f>
        <v>0</v>
      </c>
      <c r="AI331">
        <f>RM!AI12</f>
        <v>0</v>
      </c>
      <c r="AJ331">
        <f>RM!AJ12</f>
        <v>0</v>
      </c>
      <c r="AK331">
        <f>RM!AK12</f>
        <v>0</v>
      </c>
      <c r="AL331">
        <f>RM!AL12</f>
        <v>0</v>
      </c>
      <c r="AM331">
        <f>RM!AM12</f>
        <v>0</v>
      </c>
      <c r="AN331">
        <f>RM!AN12</f>
        <v>0</v>
      </c>
      <c r="AO331">
        <f>RM!AO12</f>
        <v>0</v>
      </c>
      <c r="AP331">
        <f>RM!AP12</f>
        <v>0</v>
      </c>
      <c r="AQ331">
        <f>RM!AQ12</f>
        <v>0</v>
      </c>
      <c r="AR331">
        <f>RM!AR12</f>
        <v>0</v>
      </c>
      <c r="AS331">
        <f>RM!AS12</f>
        <v>0</v>
      </c>
      <c r="AT331">
        <f>RM!AT12</f>
        <v>0</v>
      </c>
    </row>
    <row r="332" spans="1:46" x14ac:dyDescent="0.25">
      <c r="A332" t="str">
        <f>RM!A13</f>
        <v>3. Kajastatakse EL toetuse summasid.</v>
      </c>
      <c r="B332">
        <f>RM!B13</f>
        <v>0</v>
      </c>
      <c r="C332">
        <f>RM!C13</f>
        <v>0</v>
      </c>
      <c r="D332">
        <f>RM!D13</f>
        <v>0</v>
      </c>
      <c r="E332">
        <f>RM!E13</f>
        <v>0</v>
      </c>
      <c r="F332">
        <f>RM!F13</f>
        <v>0</v>
      </c>
      <c r="G332">
        <f>RM!G13</f>
        <v>0</v>
      </c>
      <c r="H332">
        <f>RM!H13</f>
        <v>0</v>
      </c>
      <c r="I332">
        <f>RM!I13</f>
        <v>0</v>
      </c>
      <c r="J332">
        <f>RM!J13</f>
        <v>0</v>
      </c>
      <c r="K332">
        <f>RM!K13</f>
        <v>0</v>
      </c>
      <c r="L332">
        <f>RM!L13</f>
        <v>0</v>
      </c>
      <c r="M332">
        <f>RM!M13</f>
        <v>0</v>
      </c>
      <c r="N332">
        <f>RM!N13</f>
        <v>0</v>
      </c>
      <c r="O332">
        <f>RM!O13</f>
        <v>0</v>
      </c>
      <c r="P332">
        <f>RM!P13</f>
        <v>0</v>
      </c>
      <c r="Q332">
        <f>RM!Q13</f>
        <v>0</v>
      </c>
      <c r="R332">
        <f>RM!R13</f>
        <v>0</v>
      </c>
      <c r="S332">
        <f>RM!S13</f>
        <v>0</v>
      </c>
      <c r="T332">
        <f>RM!T13</f>
        <v>0</v>
      </c>
      <c r="U332">
        <f>RM!U13</f>
        <v>0</v>
      </c>
      <c r="V332">
        <f>RM!V13</f>
        <v>0</v>
      </c>
      <c r="W332">
        <f>RM!W13</f>
        <v>0</v>
      </c>
      <c r="X332">
        <f>RM!X13</f>
        <v>0</v>
      </c>
      <c r="Y332">
        <f>RM!Y13</f>
        <v>0</v>
      </c>
      <c r="Z332">
        <f>RM!Z13</f>
        <v>0</v>
      </c>
      <c r="AA332">
        <f>RM!AA13</f>
        <v>0</v>
      </c>
      <c r="AB332">
        <f>RM!AB13</f>
        <v>0</v>
      </c>
      <c r="AC332">
        <f>RM!AC13</f>
        <v>0</v>
      </c>
      <c r="AD332">
        <f>RM!AD13</f>
        <v>0</v>
      </c>
      <c r="AE332">
        <f>RM!AE13</f>
        <v>0</v>
      </c>
      <c r="AF332">
        <f>RM!AF13</f>
        <v>0</v>
      </c>
      <c r="AG332">
        <f>RM!AG13</f>
        <v>0</v>
      </c>
      <c r="AH332">
        <f>RM!AH13</f>
        <v>0</v>
      </c>
      <c r="AI332">
        <f>RM!AI13</f>
        <v>0</v>
      </c>
      <c r="AJ332">
        <f>RM!AJ13</f>
        <v>0</v>
      </c>
      <c r="AK332">
        <f>RM!AK13</f>
        <v>0</v>
      </c>
      <c r="AL332">
        <f>RM!AL13</f>
        <v>0</v>
      </c>
      <c r="AM332">
        <f>RM!AM13</f>
        <v>0</v>
      </c>
      <c r="AN332">
        <f>RM!AN13</f>
        <v>0</v>
      </c>
      <c r="AO332">
        <f>RM!AO13</f>
        <v>0</v>
      </c>
      <c r="AP332">
        <f>RM!AP13</f>
        <v>0</v>
      </c>
      <c r="AQ332">
        <f>RM!AQ13</f>
        <v>0</v>
      </c>
      <c r="AR332">
        <f>RM!AR13</f>
        <v>0</v>
      </c>
      <c r="AS332">
        <f>RM!AS13</f>
        <v>0</v>
      </c>
      <c r="AT332">
        <f>RM!AT13</f>
        <v>0</v>
      </c>
    </row>
    <row r="333" spans="1:46" x14ac:dyDescent="0.25">
      <c r="A333" t="str">
        <f>RM!A14</f>
        <v>4. Arvestatud on kõiki sisestatud prognoose sõltumata nende seisundist.</v>
      </c>
      <c r="B333">
        <f>RM!B14</f>
        <v>0</v>
      </c>
      <c r="C333">
        <f>RM!C14</f>
        <v>0</v>
      </c>
      <c r="D333">
        <f>RM!D14</f>
        <v>0</v>
      </c>
      <c r="E333">
        <f>RM!E14</f>
        <v>0</v>
      </c>
      <c r="F333">
        <f>RM!F14</f>
        <v>0</v>
      </c>
      <c r="G333">
        <f>RM!G14</f>
        <v>0</v>
      </c>
      <c r="H333">
        <f>RM!H14</f>
        <v>0</v>
      </c>
      <c r="I333">
        <f>RM!I14</f>
        <v>0</v>
      </c>
      <c r="J333">
        <f>RM!J14</f>
        <v>0</v>
      </c>
      <c r="K333">
        <f>RM!K14</f>
        <v>0</v>
      </c>
      <c r="L333">
        <f>RM!L14</f>
        <v>0</v>
      </c>
      <c r="M333">
        <f>RM!M14</f>
        <v>0</v>
      </c>
      <c r="N333">
        <f>RM!N14</f>
        <v>0</v>
      </c>
      <c r="O333">
        <f>RM!O14</f>
        <v>0</v>
      </c>
      <c r="P333">
        <f>RM!P14</f>
        <v>0</v>
      </c>
      <c r="Q333">
        <f>RM!Q14</f>
        <v>0</v>
      </c>
      <c r="R333">
        <f>RM!R14</f>
        <v>0</v>
      </c>
      <c r="S333">
        <f>RM!S14</f>
        <v>0</v>
      </c>
      <c r="T333">
        <f>RM!T14</f>
        <v>0</v>
      </c>
      <c r="U333">
        <f>RM!U14</f>
        <v>0</v>
      </c>
      <c r="V333">
        <f>RM!V14</f>
        <v>0</v>
      </c>
      <c r="W333">
        <f>RM!W14</f>
        <v>0</v>
      </c>
      <c r="X333">
        <f>RM!X14</f>
        <v>0</v>
      </c>
      <c r="Y333">
        <f>RM!Y14</f>
        <v>0</v>
      </c>
      <c r="Z333">
        <f>RM!Z14</f>
        <v>0</v>
      </c>
      <c r="AA333">
        <f>RM!AA14</f>
        <v>0</v>
      </c>
      <c r="AB333">
        <f>RM!AB14</f>
        <v>0</v>
      </c>
      <c r="AC333">
        <f>RM!AC14</f>
        <v>0</v>
      </c>
      <c r="AD333">
        <f>RM!AD14</f>
        <v>0</v>
      </c>
      <c r="AE333">
        <f>RM!AE14</f>
        <v>0</v>
      </c>
      <c r="AF333">
        <f>RM!AF14</f>
        <v>0</v>
      </c>
      <c r="AG333">
        <f>RM!AG14</f>
        <v>0</v>
      </c>
      <c r="AH333">
        <f>RM!AH14</f>
        <v>0</v>
      </c>
      <c r="AI333">
        <f>RM!AI14</f>
        <v>0</v>
      </c>
      <c r="AJ333">
        <f>RM!AJ14</f>
        <v>0</v>
      </c>
      <c r="AK333">
        <f>RM!AK14</f>
        <v>0</v>
      </c>
      <c r="AL333">
        <f>RM!AL14</f>
        <v>0</v>
      </c>
      <c r="AM333">
        <f>RM!AM14</f>
        <v>0</v>
      </c>
      <c r="AN333">
        <f>RM!AN14</f>
        <v>0</v>
      </c>
      <c r="AO333">
        <f>RM!AO14</f>
        <v>0</v>
      </c>
      <c r="AP333">
        <f>RM!AP14</f>
        <v>0</v>
      </c>
      <c r="AQ333">
        <f>RM!AQ14</f>
        <v>0</v>
      </c>
      <c r="AR333">
        <f>RM!AR14</f>
        <v>0</v>
      </c>
      <c r="AS333">
        <f>RM!AS14</f>
        <v>0</v>
      </c>
      <c r="AT333">
        <f>RM!AT14</f>
        <v>0</v>
      </c>
    </row>
    <row r="334" spans="1:46" x14ac:dyDescent="0.25">
      <c r="A334" t="str">
        <f>RM!A15</f>
        <v xml:space="preserve">5. SFOS prognoositud väljamakse aeg tabelis=SFOS prognoosimoodulisse sisestatud maksetaotluse kuu +1 kuu. </v>
      </c>
      <c r="B334">
        <f>RM!B15</f>
        <v>0</v>
      </c>
      <c r="C334">
        <f>RM!C15</f>
        <v>0</v>
      </c>
      <c r="D334">
        <f>RM!D15</f>
        <v>0</v>
      </c>
      <c r="E334">
        <f>RM!E15</f>
        <v>0</v>
      </c>
      <c r="F334">
        <f>RM!F15</f>
        <v>0</v>
      </c>
      <c r="G334">
        <f>RM!G15</f>
        <v>0</v>
      </c>
      <c r="H334">
        <f>RM!H15</f>
        <v>0</v>
      </c>
      <c r="I334">
        <f>RM!I15</f>
        <v>0</v>
      </c>
      <c r="J334">
        <f>RM!J15</f>
        <v>0</v>
      </c>
      <c r="K334">
        <f>RM!K15</f>
        <v>0</v>
      </c>
      <c r="L334">
        <f>RM!L15</f>
        <v>0</v>
      </c>
      <c r="M334">
        <f>RM!M15</f>
        <v>0</v>
      </c>
      <c r="N334">
        <f>RM!N15</f>
        <v>0</v>
      </c>
      <c r="O334">
        <f>RM!O15</f>
        <v>0</v>
      </c>
      <c r="P334">
        <f>RM!P15</f>
        <v>0</v>
      </c>
      <c r="Q334">
        <f>RM!Q15</f>
        <v>0</v>
      </c>
      <c r="R334">
        <f>RM!R15</f>
        <v>0</v>
      </c>
      <c r="S334">
        <f>RM!S15</f>
        <v>0</v>
      </c>
      <c r="T334">
        <f>RM!T15</f>
        <v>0</v>
      </c>
      <c r="U334">
        <f>RM!U15</f>
        <v>0</v>
      </c>
      <c r="V334">
        <f>RM!V15</f>
        <v>0</v>
      </c>
      <c r="W334">
        <f>RM!W15</f>
        <v>0</v>
      </c>
      <c r="X334">
        <f>RM!X15</f>
        <v>0</v>
      </c>
      <c r="Y334">
        <f>RM!Y15</f>
        <v>0</v>
      </c>
      <c r="Z334">
        <f>RM!Z15</f>
        <v>0</v>
      </c>
      <c r="AA334">
        <f>RM!AA15</f>
        <v>0</v>
      </c>
      <c r="AB334">
        <f>RM!AB15</f>
        <v>0</v>
      </c>
      <c r="AC334">
        <f>RM!AC15</f>
        <v>0</v>
      </c>
      <c r="AD334">
        <f>RM!AD15</f>
        <v>0</v>
      </c>
      <c r="AE334">
        <f>RM!AE15</f>
        <v>0</v>
      </c>
      <c r="AF334">
        <f>RM!AF15</f>
        <v>0</v>
      </c>
      <c r="AG334">
        <f>RM!AG15</f>
        <v>0</v>
      </c>
      <c r="AH334">
        <f>RM!AH15</f>
        <v>0</v>
      </c>
      <c r="AI334">
        <f>RM!AI15</f>
        <v>0</v>
      </c>
      <c r="AJ334">
        <f>RM!AJ15</f>
        <v>0</v>
      </c>
      <c r="AK334">
        <f>RM!AK15</f>
        <v>0</v>
      </c>
      <c r="AL334">
        <f>RM!AL15</f>
        <v>0</v>
      </c>
      <c r="AM334">
        <f>RM!AM15</f>
        <v>0</v>
      </c>
      <c r="AN334">
        <f>RM!AN15</f>
        <v>0</v>
      </c>
      <c r="AO334">
        <f>RM!AO15</f>
        <v>0</v>
      </c>
      <c r="AP334">
        <f>RM!AP15</f>
        <v>0</v>
      </c>
      <c r="AQ334">
        <f>RM!AQ15</f>
        <v>0</v>
      </c>
      <c r="AR334">
        <f>RM!AR15</f>
        <v>0</v>
      </c>
      <c r="AS334">
        <f>RM!AS15</f>
        <v>0</v>
      </c>
      <c r="AT334">
        <f>RM!AT15</f>
        <v>0</v>
      </c>
    </row>
    <row r="335" spans="1:46" x14ac:dyDescent="0.25">
      <c r="A335" t="str">
        <f>RM!A16</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335">
        <f>RM!B16</f>
        <v>0</v>
      </c>
      <c r="C335">
        <f>RM!C16</f>
        <v>0</v>
      </c>
      <c r="D335">
        <f>RM!D16</f>
        <v>0</v>
      </c>
      <c r="E335">
        <f>RM!E16</f>
        <v>0</v>
      </c>
      <c r="F335">
        <f>RM!F16</f>
        <v>0</v>
      </c>
      <c r="G335">
        <f>RM!G16</f>
        <v>0</v>
      </c>
      <c r="H335">
        <f>RM!H16</f>
        <v>0</v>
      </c>
      <c r="I335">
        <f>RM!I16</f>
        <v>0</v>
      </c>
      <c r="J335">
        <f>RM!J16</f>
        <v>0</v>
      </c>
      <c r="K335">
        <f>RM!K16</f>
        <v>0</v>
      </c>
      <c r="L335">
        <f>RM!L16</f>
        <v>0</v>
      </c>
      <c r="M335">
        <f>RM!M16</f>
        <v>0</v>
      </c>
      <c r="N335">
        <f>RM!N16</f>
        <v>0</v>
      </c>
      <c r="O335">
        <f>RM!O16</f>
        <v>0</v>
      </c>
      <c r="P335">
        <f>RM!P16</f>
        <v>0</v>
      </c>
      <c r="Q335">
        <f>RM!Q16</f>
        <v>0</v>
      </c>
      <c r="R335">
        <f>RM!R16</f>
        <v>0</v>
      </c>
      <c r="S335">
        <f>RM!S16</f>
        <v>0</v>
      </c>
      <c r="T335">
        <f>RM!T16</f>
        <v>0</v>
      </c>
      <c r="U335">
        <f>RM!U16</f>
        <v>0</v>
      </c>
      <c r="V335">
        <f>RM!V16</f>
        <v>0</v>
      </c>
      <c r="W335">
        <f>RM!W16</f>
        <v>0</v>
      </c>
      <c r="X335">
        <f>RM!X16</f>
        <v>0</v>
      </c>
      <c r="Y335">
        <f>RM!Y16</f>
        <v>0</v>
      </c>
      <c r="Z335">
        <f>RM!Z16</f>
        <v>0</v>
      </c>
      <c r="AA335">
        <f>RM!AA16</f>
        <v>0</v>
      </c>
      <c r="AB335">
        <f>RM!AB16</f>
        <v>0</v>
      </c>
      <c r="AC335">
        <f>RM!AC16</f>
        <v>0</v>
      </c>
      <c r="AD335">
        <f>RM!AD16</f>
        <v>0</v>
      </c>
      <c r="AE335">
        <f>RM!AE16</f>
        <v>0</v>
      </c>
      <c r="AF335">
        <f>RM!AF16</f>
        <v>0</v>
      </c>
      <c r="AG335">
        <f>RM!AG16</f>
        <v>0</v>
      </c>
      <c r="AH335">
        <f>RM!AH16</f>
        <v>0</v>
      </c>
      <c r="AI335">
        <f>RM!AI16</f>
        <v>0</v>
      </c>
      <c r="AJ335">
        <f>RM!AJ16</f>
        <v>0</v>
      </c>
      <c r="AK335">
        <f>RM!AK16</f>
        <v>0</v>
      </c>
      <c r="AL335">
        <f>RM!AL16</f>
        <v>0</v>
      </c>
      <c r="AM335">
        <f>RM!AM16</f>
        <v>0</v>
      </c>
      <c r="AN335">
        <f>RM!AN16</f>
        <v>0</v>
      </c>
      <c r="AO335">
        <f>RM!AO16</f>
        <v>0</v>
      </c>
      <c r="AP335">
        <f>RM!AP16</f>
        <v>0</v>
      </c>
      <c r="AQ335">
        <f>RM!AQ16</f>
        <v>0</v>
      </c>
      <c r="AR335">
        <f>RM!AR16</f>
        <v>0</v>
      </c>
      <c r="AS335">
        <f>RM!AS16</f>
        <v>0</v>
      </c>
      <c r="AT335">
        <f>RM!AT16</f>
        <v>0</v>
      </c>
    </row>
    <row r="336" spans="1:46" x14ac:dyDescent="0.25">
      <c r="A336" t="str">
        <f>RM!A17</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336">
        <f>RM!B17</f>
        <v>0</v>
      </c>
      <c r="C336">
        <f>RM!C17</f>
        <v>0</v>
      </c>
      <c r="D336">
        <f>RM!D17</f>
        <v>0</v>
      </c>
      <c r="E336">
        <f>RM!E17</f>
        <v>0</v>
      </c>
      <c r="F336">
        <f>RM!F17</f>
        <v>0</v>
      </c>
      <c r="G336">
        <f>RM!G17</f>
        <v>0</v>
      </c>
      <c r="H336">
        <f>RM!H17</f>
        <v>0</v>
      </c>
      <c r="I336">
        <f>RM!I17</f>
        <v>0</v>
      </c>
      <c r="J336">
        <f>RM!J17</f>
        <v>0</v>
      </c>
      <c r="K336">
        <f>RM!K17</f>
        <v>0</v>
      </c>
      <c r="L336">
        <f>RM!L17</f>
        <v>0</v>
      </c>
      <c r="M336">
        <f>RM!M17</f>
        <v>0</v>
      </c>
      <c r="N336">
        <f>RM!N17</f>
        <v>0</v>
      </c>
      <c r="O336">
        <f>RM!O17</f>
        <v>0</v>
      </c>
      <c r="P336">
        <f>RM!P17</f>
        <v>0</v>
      </c>
      <c r="Q336">
        <f>RM!Q17</f>
        <v>0</v>
      </c>
      <c r="R336">
        <f>RM!R17</f>
        <v>0</v>
      </c>
      <c r="S336">
        <f>RM!S17</f>
        <v>0</v>
      </c>
      <c r="T336">
        <f>RM!T17</f>
        <v>0</v>
      </c>
      <c r="U336">
        <f>RM!U17</f>
        <v>0</v>
      </c>
      <c r="V336">
        <f>RM!V17</f>
        <v>0</v>
      </c>
      <c r="W336">
        <f>RM!W17</f>
        <v>0</v>
      </c>
      <c r="X336">
        <f>RM!X17</f>
        <v>0</v>
      </c>
      <c r="Y336">
        <f>RM!Y17</f>
        <v>0</v>
      </c>
      <c r="Z336">
        <f>RM!Z17</f>
        <v>0</v>
      </c>
      <c r="AA336">
        <f>RM!AA17</f>
        <v>0</v>
      </c>
      <c r="AB336">
        <f>RM!AB17</f>
        <v>0</v>
      </c>
      <c r="AC336">
        <f>RM!AC17</f>
        <v>0</v>
      </c>
      <c r="AD336">
        <f>RM!AD17</f>
        <v>0</v>
      </c>
      <c r="AE336">
        <f>RM!AE17</f>
        <v>0</v>
      </c>
      <c r="AF336">
        <f>RM!AF17</f>
        <v>0</v>
      </c>
      <c r="AG336">
        <f>RM!AG17</f>
        <v>0</v>
      </c>
      <c r="AH336">
        <f>RM!AH17</f>
        <v>0</v>
      </c>
      <c r="AI336">
        <f>RM!AI17</f>
        <v>0</v>
      </c>
      <c r="AJ336">
        <f>RM!AJ17</f>
        <v>0</v>
      </c>
      <c r="AK336">
        <f>RM!AK17</f>
        <v>0</v>
      </c>
      <c r="AL336">
        <f>RM!AL17</f>
        <v>0</v>
      </c>
      <c r="AM336">
        <f>RM!AM17</f>
        <v>0</v>
      </c>
      <c r="AN336">
        <f>RM!AN17</f>
        <v>0</v>
      </c>
      <c r="AO336">
        <f>RM!AO17</f>
        <v>0</v>
      </c>
      <c r="AP336">
        <f>RM!AP17</f>
        <v>0</v>
      </c>
      <c r="AQ336">
        <f>RM!AQ17</f>
        <v>0</v>
      </c>
      <c r="AR336">
        <f>RM!AR17</f>
        <v>0</v>
      </c>
      <c r="AS336">
        <f>RM!AS17</f>
        <v>0</v>
      </c>
      <c r="AT336">
        <f>RM!AT17</f>
        <v>0</v>
      </c>
    </row>
    <row r="337" spans="1:46" x14ac:dyDescent="0.25">
      <c r="A337" t="str">
        <f>RM!A18</f>
        <v xml:space="preserve">8. Tabeli viimastes veergudes "Prognoosimata kohustused" ja "Prognoosimata väljamaksed" kuvatakse summasid, mis on tarvis tabelis prognoosida. Veergudes olevad väärtused vähenevad vastavalt Teie poolt sisestatavatele summadele. </v>
      </c>
      <c r="B337">
        <f>RM!B18</f>
        <v>0</v>
      </c>
      <c r="C337">
        <f>RM!C18</f>
        <v>0</v>
      </c>
      <c r="D337">
        <f>RM!D18</f>
        <v>0</v>
      </c>
      <c r="E337">
        <f>RM!E18</f>
        <v>0</v>
      </c>
      <c r="F337">
        <f>RM!F18</f>
        <v>0</v>
      </c>
      <c r="G337">
        <f>RM!G18</f>
        <v>0</v>
      </c>
      <c r="H337">
        <f>RM!H18</f>
        <v>0</v>
      </c>
      <c r="I337">
        <f>RM!I18</f>
        <v>0</v>
      </c>
      <c r="J337">
        <f>RM!J18</f>
        <v>0</v>
      </c>
      <c r="K337">
        <f>RM!K18</f>
        <v>0</v>
      </c>
      <c r="L337">
        <f>RM!L18</f>
        <v>0</v>
      </c>
      <c r="M337">
        <f>RM!M18</f>
        <v>0</v>
      </c>
      <c r="N337">
        <f>RM!N18</f>
        <v>0</v>
      </c>
      <c r="O337">
        <f>RM!O18</f>
        <v>0</v>
      </c>
      <c r="P337">
        <f>RM!P18</f>
        <v>0</v>
      </c>
      <c r="Q337">
        <f>RM!Q18</f>
        <v>0</v>
      </c>
      <c r="R337">
        <f>RM!R18</f>
        <v>0</v>
      </c>
      <c r="S337">
        <f>RM!S18</f>
        <v>0</v>
      </c>
      <c r="T337">
        <f>RM!T18</f>
        <v>0</v>
      </c>
      <c r="U337">
        <f>RM!U18</f>
        <v>0</v>
      </c>
      <c r="V337">
        <f>RM!V18</f>
        <v>0</v>
      </c>
      <c r="W337">
        <f>RM!W18</f>
        <v>0</v>
      </c>
      <c r="X337">
        <f>RM!X18</f>
        <v>0</v>
      </c>
      <c r="Y337">
        <f>RM!Y18</f>
        <v>0</v>
      </c>
      <c r="Z337">
        <f>RM!Z18</f>
        <v>0</v>
      </c>
      <c r="AA337">
        <f>RM!AA18</f>
        <v>0</v>
      </c>
      <c r="AB337">
        <f>RM!AB18</f>
        <v>0</v>
      </c>
      <c r="AC337">
        <f>RM!AC18</f>
        <v>0</v>
      </c>
      <c r="AD337">
        <f>RM!AD18</f>
        <v>0</v>
      </c>
      <c r="AE337">
        <f>RM!AE18</f>
        <v>0</v>
      </c>
      <c r="AF337">
        <f>RM!AF18</f>
        <v>0</v>
      </c>
      <c r="AG337">
        <f>RM!AG18</f>
        <v>0</v>
      </c>
      <c r="AH337">
        <f>RM!AH18</f>
        <v>0</v>
      </c>
      <c r="AI337">
        <f>RM!AI18</f>
        <v>0</v>
      </c>
      <c r="AJ337">
        <f>RM!AJ18</f>
        <v>0</v>
      </c>
      <c r="AK337">
        <f>RM!AK18</f>
        <v>0</v>
      </c>
      <c r="AL337">
        <f>RM!AL18</f>
        <v>0</v>
      </c>
      <c r="AM337">
        <f>RM!AM18</f>
        <v>0</v>
      </c>
      <c r="AN337">
        <f>RM!AN18</f>
        <v>0</v>
      </c>
      <c r="AO337">
        <f>RM!AO18</f>
        <v>0</v>
      </c>
      <c r="AP337">
        <f>RM!AP18</f>
        <v>0</v>
      </c>
      <c r="AQ337">
        <f>RM!AQ18</f>
        <v>0</v>
      </c>
      <c r="AR337">
        <f>RM!AR18</f>
        <v>0</v>
      </c>
      <c r="AS337">
        <f>RM!AS18</f>
        <v>0</v>
      </c>
      <c r="AT337">
        <f>RM!AT18</f>
        <v>0</v>
      </c>
    </row>
    <row r="338" spans="1:46" x14ac:dyDescent="0.25">
      <c r="A338">
        <f>RM!A19</f>
        <v>0</v>
      </c>
      <c r="B338">
        <f>RM!B19</f>
        <v>0</v>
      </c>
      <c r="C338">
        <f>RM!C19</f>
        <v>0</v>
      </c>
      <c r="D338">
        <f>RM!D19</f>
        <v>0</v>
      </c>
      <c r="E338">
        <f>RM!E19</f>
        <v>0</v>
      </c>
      <c r="F338">
        <f>RM!F19</f>
        <v>0</v>
      </c>
      <c r="G338">
        <f>RM!G19</f>
        <v>0</v>
      </c>
      <c r="H338">
        <f>RM!H19</f>
        <v>0</v>
      </c>
      <c r="I338">
        <f>RM!I19</f>
        <v>0</v>
      </c>
      <c r="J338">
        <f>RM!J19</f>
        <v>0</v>
      </c>
      <c r="K338">
        <f>RM!K19</f>
        <v>0</v>
      </c>
      <c r="L338">
        <f>RM!L19</f>
        <v>0</v>
      </c>
      <c r="M338">
        <f>RM!M19</f>
        <v>0</v>
      </c>
      <c r="N338">
        <f>RM!N19</f>
        <v>0</v>
      </c>
      <c r="O338">
        <f>RM!O19</f>
        <v>0</v>
      </c>
      <c r="P338">
        <f>RM!P19</f>
        <v>0</v>
      </c>
      <c r="Q338">
        <f>RM!Q19</f>
        <v>0</v>
      </c>
      <c r="R338">
        <f>RM!R19</f>
        <v>0</v>
      </c>
      <c r="S338">
        <f>RM!S19</f>
        <v>0</v>
      </c>
      <c r="T338">
        <f>RM!T19</f>
        <v>0</v>
      </c>
      <c r="U338">
        <f>RM!U19</f>
        <v>0</v>
      </c>
      <c r="V338">
        <f>RM!V19</f>
        <v>0</v>
      </c>
      <c r="W338">
        <f>RM!W19</f>
        <v>0</v>
      </c>
      <c r="X338">
        <f>RM!X19</f>
        <v>0</v>
      </c>
      <c r="Y338">
        <f>RM!Y19</f>
        <v>0</v>
      </c>
      <c r="Z338">
        <f>RM!Z19</f>
        <v>0</v>
      </c>
      <c r="AA338">
        <f>RM!AA19</f>
        <v>0</v>
      </c>
      <c r="AB338">
        <f>RM!AB19</f>
        <v>0</v>
      </c>
      <c r="AC338">
        <f>RM!AC19</f>
        <v>0</v>
      </c>
      <c r="AD338">
        <f>RM!AD19</f>
        <v>0</v>
      </c>
      <c r="AE338">
        <f>RM!AE19</f>
        <v>0</v>
      </c>
      <c r="AF338">
        <f>RM!AF19</f>
        <v>0</v>
      </c>
      <c r="AG338">
        <f>RM!AG19</f>
        <v>0</v>
      </c>
      <c r="AH338">
        <f>RM!AH19</f>
        <v>0</v>
      </c>
      <c r="AI338">
        <f>RM!AI19</f>
        <v>0</v>
      </c>
      <c r="AJ338">
        <f>RM!AJ19</f>
        <v>0</v>
      </c>
      <c r="AK338">
        <f>RM!AK19</f>
        <v>0</v>
      </c>
      <c r="AL338">
        <f>RM!AL19</f>
        <v>0</v>
      </c>
      <c r="AM338">
        <f>RM!AM19</f>
        <v>0</v>
      </c>
      <c r="AN338">
        <f>RM!AN19</f>
        <v>0</v>
      </c>
      <c r="AO338">
        <f>RM!AO19</f>
        <v>0</v>
      </c>
      <c r="AP338">
        <f>RM!AP19</f>
        <v>0</v>
      </c>
      <c r="AQ338">
        <f>RM!AQ19</f>
        <v>0</v>
      </c>
      <c r="AR338">
        <f>RM!AR19</f>
        <v>0</v>
      </c>
      <c r="AS338">
        <f>RM!AS19</f>
        <v>0</v>
      </c>
      <c r="AT338">
        <f>RM!AT19</f>
        <v>0</v>
      </c>
    </row>
    <row r="339" spans="1:46" x14ac:dyDescent="0.25">
      <c r="A339">
        <f>RM!A20</f>
        <v>0</v>
      </c>
      <c r="B339">
        <f>RM!B20</f>
        <v>0</v>
      </c>
      <c r="C339">
        <f>RM!C20</f>
        <v>0</v>
      </c>
      <c r="D339">
        <f>RM!D20</f>
        <v>0</v>
      </c>
      <c r="E339">
        <f>RM!E20</f>
        <v>0</v>
      </c>
      <c r="F339">
        <f>RM!F20</f>
        <v>0</v>
      </c>
      <c r="G339">
        <f>RM!G20</f>
        <v>0</v>
      </c>
      <c r="H339">
        <f>RM!H20</f>
        <v>0</v>
      </c>
      <c r="I339">
        <f>RM!I20</f>
        <v>0</v>
      </c>
      <c r="J339">
        <f>RM!J20</f>
        <v>0</v>
      </c>
      <c r="K339">
        <f>RM!K20</f>
        <v>0</v>
      </c>
      <c r="L339">
        <f>RM!L20</f>
        <v>0</v>
      </c>
      <c r="M339">
        <f>RM!M20</f>
        <v>0</v>
      </c>
      <c r="N339">
        <f>RM!N20</f>
        <v>0</v>
      </c>
      <c r="O339">
        <f>RM!O20</f>
        <v>0</v>
      </c>
      <c r="P339">
        <f>RM!P20</f>
        <v>0</v>
      </c>
      <c r="Q339">
        <f>RM!Q20</f>
        <v>0</v>
      </c>
      <c r="R339">
        <f>RM!R20</f>
        <v>0</v>
      </c>
      <c r="S339">
        <f>RM!S20</f>
        <v>0</v>
      </c>
      <c r="T339">
        <f>RM!T20</f>
        <v>0</v>
      </c>
      <c r="U339">
        <f>RM!U20</f>
        <v>0</v>
      </c>
      <c r="V339">
        <f>RM!V20</f>
        <v>0</v>
      </c>
      <c r="W339">
        <f>RM!W20</f>
        <v>0</v>
      </c>
      <c r="X339">
        <f>RM!X20</f>
        <v>0</v>
      </c>
      <c r="Y339">
        <f>RM!Y20</f>
        <v>0</v>
      </c>
      <c r="Z339">
        <f>RM!Z20</f>
        <v>0</v>
      </c>
      <c r="AA339">
        <f>RM!AA20</f>
        <v>0</v>
      </c>
      <c r="AB339">
        <f>RM!AB20</f>
        <v>0</v>
      </c>
      <c r="AC339">
        <f>RM!AC20</f>
        <v>0</v>
      </c>
      <c r="AD339">
        <f>RM!AD20</f>
        <v>0</v>
      </c>
      <c r="AE339">
        <f>RM!AE20</f>
        <v>0</v>
      </c>
      <c r="AF339">
        <f>RM!AF20</f>
        <v>0</v>
      </c>
      <c r="AG339">
        <f>RM!AG20</f>
        <v>0</v>
      </c>
      <c r="AH339">
        <f>RM!AH20</f>
        <v>0</v>
      </c>
      <c r="AI339">
        <f>RM!AI20</f>
        <v>0</v>
      </c>
      <c r="AJ339">
        <f>RM!AJ20</f>
        <v>0</v>
      </c>
      <c r="AK339">
        <f>RM!AK20</f>
        <v>0</v>
      </c>
      <c r="AL339">
        <f>RM!AL20</f>
        <v>0</v>
      </c>
      <c r="AM339">
        <f>RM!AM20</f>
        <v>0</v>
      </c>
      <c r="AN339">
        <f>RM!AN20</f>
        <v>0</v>
      </c>
      <c r="AO339">
        <f>RM!AO20</f>
        <v>0</v>
      </c>
      <c r="AP339">
        <f>RM!AP20</f>
        <v>0</v>
      </c>
      <c r="AQ339">
        <f>RM!AQ20</f>
        <v>0</v>
      </c>
      <c r="AR339">
        <f>RM!AR20</f>
        <v>0</v>
      </c>
      <c r="AS339">
        <f>RM!AS20</f>
        <v>0</v>
      </c>
      <c r="AT339">
        <f>RM!AT20</f>
        <v>0</v>
      </c>
    </row>
    <row r="340" spans="1:46" x14ac:dyDescent="0.25">
      <c r="A340">
        <f>RM!A21</f>
        <v>0</v>
      </c>
      <c r="B340">
        <f>RM!B21</f>
        <v>0</v>
      </c>
      <c r="C340">
        <f>RM!C21</f>
        <v>0</v>
      </c>
      <c r="D340">
        <f>RM!D21</f>
        <v>0</v>
      </c>
      <c r="E340">
        <f>RM!E21</f>
        <v>0</v>
      </c>
      <c r="F340">
        <f>RM!F21</f>
        <v>0</v>
      </c>
      <c r="G340">
        <f>RM!G21</f>
        <v>0</v>
      </c>
      <c r="H340">
        <f>RM!H21</f>
        <v>0</v>
      </c>
      <c r="I340">
        <f>RM!I21</f>
        <v>0</v>
      </c>
      <c r="J340">
        <f>RM!J21</f>
        <v>0</v>
      </c>
      <c r="K340">
        <f>RM!K21</f>
        <v>0</v>
      </c>
      <c r="L340">
        <f>RM!L21</f>
        <v>0</v>
      </c>
      <c r="M340">
        <f>RM!M21</f>
        <v>0</v>
      </c>
      <c r="N340">
        <f>RM!N21</f>
        <v>0</v>
      </c>
      <c r="O340">
        <f>RM!O21</f>
        <v>0</v>
      </c>
      <c r="P340">
        <f>RM!P21</f>
        <v>0</v>
      </c>
      <c r="Q340">
        <f>RM!Q21</f>
        <v>0</v>
      </c>
      <c r="R340">
        <f>RM!R21</f>
        <v>0</v>
      </c>
      <c r="S340">
        <f>RM!S21</f>
        <v>0</v>
      </c>
      <c r="T340">
        <f>RM!T21</f>
        <v>0</v>
      </c>
      <c r="U340">
        <f>RM!U21</f>
        <v>0</v>
      </c>
      <c r="V340">
        <f>RM!V21</f>
        <v>0</v>
      </c>
      <c r="W340">
        <f>RM!W21</f>
        <v>0</v>
      </c>
      <c r="X340">
        <f>RM!X21</f>
        <v>0</v>
      </c>
      <c r="Y340">
        <f>RM!Y21</f>
        <v>0</v>
      </c>
      <c r="Z340">
        <f>RM!Z21</f>
        <v>0</v>
      </c>
      <c r="AA340">
        <f>RM!AA21</f>
        <v>0</v>
      </c>
      <c r="AB340">
        <f>RM!AB21</f>
        <v>0</v>
      </c>
      <c r="AC340">
        <f>RM!AC21</f>
        <v>0</v>
      </c>
      <c r="AD340">
        <f>RM!AD21</f>
        <v>0</v>
      </c>
      <c r="AE340">
        <f>RM!AE21</f>
        <v>0</v>
      </c>
      <c r="AF340">
        <f>RM!AF21</f>
        <v>0</v>
      </c>
      <c r="AG340">
        <f>RM!AG21</f>
        <v>0</v>
      </c>
      <c r="AH340">
        <f>RM!AH21</f>
        <v>0</v>
      </c>
      <c r="AI340">
        <f>RM!AI21</f>
        <v>0</v>
      </c>
      <c r="AJ340">
        <f>RM!AJ21</f>
        <v>0</v>
      </c>
      <c r="AK340">
        <f>RM!AK21</f>
        <v>0</v>
      </c>
      <c r="AL340">
        <f>RM!AL21</f>
        <v>0</v>
      </c>
      <c r="AM340">
        <f>RM!AM21</f>
        <v>0</v>
      </c>
      <c r="AN340">
        <f>RM!AN21</f>
        <v>0</v>
      </c>
      <c r="AO340">
        <f>RM!AO21</f>
        <v>0</v>
      </c>
      <c r="AP340">
        <f>RM!AP21</f>
        <v>0</v>
      </c>
      <c r="AQ340">
        <f>RM!AQ21</f>
        <v>0</v>
      </c>
      <c r="AR340">
        <f>RM!AR21</f>
        <v>0</v>
      </c>
      <c r="AS340">
        <f>RM!AS21</f>
        <v>0</v>
      </c>
      <c r="AT340">
        <f>RM!AT21</f>
        <v>0</v>
      </c>
    </row>
    <row r="341" spans="1:46" x14ac:dyDescent="0.25">
      <c r="A341">
        <f>RM!A22</f>
        <v>0</v>
      </c>
      <c r="B341">
        <f>RM!B22</f>
        <v>0</v>
      </c>
      <c r="C341">
        <f>RM!C22</f>
        <v>0</v>
      </c>
      <c r="D341">
        <f>RM!D22</f>
        <v>0</v>
      </c>
      <c r="E341">
        <f>RM!E22</f>
        <v>0</v>
      </c>
      <c r="F341">
        <f>RM!F22</f>
        <v>0</v>
      </c>
      <c r="G341">
        <f>RM!G22</f>
        <v>0</v>
      </c>
      <c r="H341">
        <f>RM!H22</f>
        <v>0</v>
      </c>
      <c r="I341">
        <f>RM!I22</f>
        <v>0</v>
      </c>
      <c r="J341">
        <f>RM!J22</f>
        <v>0</v>
      </c>
      <c r="K341">
        <f>RM!K22</f>
        <v>0</v>
      </c>
      <c r="L341">
        <f>RM!L22</f>
        <v>0</v>
      </c>
      <c r="M341">
        <f>RM!M22</f>
        <v>0</v>
      </c>
      <c r="N341">
        <f>RM!N22</f>
        <v>0</v>
      </c>
      <c r="O341">
        <f>RM!O22</f>
        <v>0</v>
      </c>
      <c r="P341">
        <f>RM!P22</f>
        <v>0</v>
      </c>
      <c r="Q341">
        <f>RM!Q22</f>
        <v>0</v>
      </c>
      <c r="R341">
        <f>RM!R22</f>
        <v>0</v>
      </c>
      <c r="S341">
        <f>RM!S22</f>
        <v>0</v>
      </c>
      <c r="T341">
        <f>RM!T22</f>
        <v>0</v>
      </c>
      <c r="U341">
        <f>RM!U22</f>
        <v>0</v>
      </c>
      <c r="V341">
        <f>RM!V22</f>
        <v>0</v>
      </c>
      <c r="W341">
        <f>RM!W22</f>
        <v>0</v>
      </c>
      <c r="X341">
        <f>RM!X22</f>
        <v>0</v>
      </c>
      <c r="Y341">
        <f>RM!Y22</f>
        <v>0</v>
      </c>
      <c r="Z341">
        <f>RM!Z22</f>
        <v>0</v>
      </c>
      <c r="AA341">
        <f>RM!AA22</f>
        <v>0</v>
      </c>
      <c r="AB341">
        <f>RM!AB22</f>
        <v>0</v>
      </c>
      <c r="AC341">
        <f>RM!AC22</f>
        <v>0</v>
      </c>
      <c r="AD341">
        <f>RM!AD22</f>
        <v>0</v>
      </c>
      <c r="AE341">
        <f>RM!AE22</f>
        <v>0</v>
      </c>
      <c r="AF341">
        <f>RM!AF22</f>
        <v>0</v>
      </c>
      <c r="AG341">
        <f>RM!AG22</f>
        <v>0</v>
      </c>
      <c r="AH341">
        <f>RM!AH22</f>
        <v>0</v>
      </c>
      <c r="AI341">
        <f>RM!AI22</f>
        <v>0</v>
      </c>
      <c r="AJ341">
        <f>RM!AJ22</f>
        <v>0</v>
      </c>
      <c r="AK341">
        <f>RM!AK22</f>
        <v>0</v>
      </c>
      <c r="AL341">
        <f>RM!AL22</f>
        <v>0</v>
      </c>
      <c r="AM341">
        <f>RM!AM22</f>
        <v>0</v>
      </c>
      <c r="AN341">
        <f>RM!AN22</f>
        <v>0</v>
      </c>
      <c r="AO341">
        <f>RM!AO22</f>
        <v>0</v>
      </c>
      <c r="AP341">
        <f>RM!AP22</f>
        <v>0</v>
      </c>
      <c r="AQ341">
        <f>RM!AQ22</f>
        <v>0</v>
      </c>
      <c r="AR341">
        <f>RM!AR22</f>
        <v>0</v>
      </c>
      <c r="AS341">
        <f>RM!AS22</f>
        <v>0</v>
      </c>
      <c r="AT341">
        <f>RM!AT22</f>
        <v>0</v>
      </c>
    </row>
    <row r="342" spans="1:46" x14ac:dyDescent="0.25">
      <c r="A342">
        <f>RM!A23</f>
        <v>0</v>
      </c>
      <c r="B342">
        <f>RM!B23</f>
        <v>0</v>
      </c>
      <c r="C342">
        <f>RM!C23</f>
        <v>0</v>
      </c>
      <c r="D342">
        <f>RM!D23</f>
        <v>0</v>
      </c>
      <c r="E342">
        <f>RM!E23</f>
        <v>0</v>
      </c>
      <c r="F342">
        <f>RM!F23</f>
        <v>0</v>
      </c>
      <c r="G342">
        <f>RM!G23</f>
        <v>0</v>
      </c>
      <c r="H342">
        <f>RM!H23</f>
        <v>0</v>
      </c>
      <c r="I342">
        <f>RM!I23</f>
        <v>0</v>
      </c>
      <c r="J342">
        <f>RM!J23</f>
        <v>0</v>
      </c>
      <c r="K342">
        <f>RM!K23</f>
        <v>0</v>
      </c>
      <c r="L342">
        <f>RM!L23</f>
        <v>0</v>
      </c>
      <c r="M342">
        <f>RM!M23</f>
        <v>0</v>
      </c>
      <c r="N342">
        <f>RM!N23</f>
        <v>0</v>
      </c>
      <c r="O342">
        <f>RM!O23</f>
        <v>0</v>
      </c>
      <c r="P342">
        <f>RM!P23</f>
        <v>0</v>
      </c>
      <c r="Q342">
        <f>RM!Q23</f>
        <v>0</v>
      </c>
      <c r="R342">
        <f>RM!R23</f>
        <v>0</v>
      </c>
      <c r="S342">
        <f>RM!S23</f>
        <v>0</v>
      </c>
      <c r="T342">
        <f>RM!T23</f>
        <v>0</v>
      </c>
      <c r="U342">
        <f>RM!U23</f>
        <v>0</v>
      </c>
      <c r="V342">
        <f>RM!V23</f>
        <v>0</v>
      </c>
      <c r="W342">
        <f>RM!W23</f>
        <v>0</v>
      </c>
      <c r="X342">
        <f>RM!X23</f>
        <v>0</v>
      </c>
      <c r="Y342">
        <f>RM!Y23</f>
        <v>0</v>
      </c>
      <c r="Z342">
        <f>RM!Z23</f>
        <v>0</v>
      </c>
      <c r="AA342">
        <f>RM!AA23</f>
        <v>0</v>
      </c>
      <c r="AB342">
        <f>RM!AB23</f>
        <v>0</v>
      </c>
      <c r="AC342">
        <f>RM!AC23</f>
        <v>0</v>
      </c>
      <c r="AD342">
        <f>RM!AD23</f>
        <v>0</v>
      </c>
      <c r="AE342">
        <f>RM!AE23</f>
        <v>0</v>
      </c>
      <c r="AF342">
        <f>RM!AF23</f>
        <v>0</v>
      </c>
      <c r="AG342">
        <f>RM!AG23</f>
        <v>0</v>
      </c>
      <c r="AH342">
        <f>RM!AH23</f>
        <v>0</v>
      </c>
      <c r="AI342">
        <f>RM!AI23</f>
        <v>0</v>
      </c>
      <c r="AJ342">
        <f>RM!AJ23</f>
        <v>0</v>
      </c>
      <c r="AK342">
        <f>RM!AK23</f>
        <v>0</v>
      </c>
      <c r="AL342">
        <f>RM!AL23</f>
        <v>0</v>
      </c>
      <c r="AM342">
        <f>RM!AM23</f>
        <v>0</v>
      </c>
      <c r="AN342">
        <f>RM!AN23</f>
        <v>0</v>
      </c>
      <c r="AO342">
        <f>RM!AO23</f>
        <v>0</v>
      </c>
      <c r="AP342">
        <f>RM!AP23</f>
        <v>0</v>
      </c>
      <c r="AQ342">
        <f>RM!AQ23</f>
        <v>0</v>
      </c>
      <c r="AR342">
        <f>RM!AR23</f>
        <v>0</v>
      </c>
      <c r="AS342">
        <f>RM!AS23</f>
        <v>0</v>
      </c>
      <c r="AT342">
        <f>RM!AT23</f>
        <v>0</v>
      </c>
    </row>
    <row r="343" spans="1:46" x14ac:dyDescent="0.25">
      <c r="A343">
        <f>RM!A24</f>
        <v>0</v>
      </c>
      <c r="B343">
        <f>RM!B24</f>
        <v>0</v>
      </c>
      <c r="C343">
        <f>RM!C24</f>
        <v>0</v>
      </c>
      <c r="D343">
        <f>RM!D24</f>
        <v>0</v>
      </c>
      <c r="E343">
        <f>RM!E24</f>
        <v>0</v>
      </c>
      <c r="F343">
        <f>RM!F24</f>
        <v>0</v>
      </c>
      <c r="G343">
        <f>RM!G24</f>
        <v>0</v>
      </c>
      <c r="H343">
        <f>RM!H24</f>
        <v>0</v>
      </c>
      <c r="I343">
        <f>RM!I24</f>
        <v>0</v>
      </c>
      <c r="J343">
        <f>RM!J24</f>
        <v>0</v>
      </c>
      <c r="K343">
        <f>RM!K24</f>
        <v>0</v>
      </c>
      <c r="L343">
        <f>RM!L24</f>
        <v>0</v>
      </c>
      <c r="M343">
        <f>RM!M24</f>
        <v>0</v>
      </c>
      <c r="N343">
        <f>RM!N24</f>
        <v>0</v>
      </c>
      <c r="O343">
        <f>RM!O24</f>
        <v>0</v>
      </c>
      <c r="P343">
        <f>RM!P24</f>
        <v>0</v>
      </c>
      <c r="Q343">
        <f>RM!Q24</f>
        <v>0</v>
      </c>
      <c r="R343">
        <f>RM!R24</f>
        <v>0</v>
      </c>
      <c r="S343">
        <f>RM!S24</f>
        <v>0</v>
      </c>
      <c r="T343">
        <f>RM!T24</f>
        <v>0</v>
      </c>
      <c r="U343">
        <f>RM!U24</f>
        <v>0</v>
      </c>
      <c r="V343">
        <f>RM!V24</f>
        <v>0</v>
      </c>
      <c r="W343">
        <f>RM!W24</f>
        <v>0</v>
      </c>
      <c r="X343">
        <f>RM!X24</f>
        <v>0</v>
      </c>
      <c r="Y343">
        <f>RM!Y24</f>
        <v>0</v>
      </c>
      <c r="Z343">
        <f>RM!Z24</f>
        <v>0</v>
      </c>
      <c r="AA343">
        <f>RM!AA24</f>
        <v>0</v>
      </c>
      <c r="AB343">
        <f>RM!AB24</f>
        <v>0</v>
      </c>
      <c r="AC343">
        <f>RM!AC24</f>
        <v>0</v>
      </c>
      <c r="AD343">
        <f>RM!AD24</f>
        <v>0</v>
      </c>
      <c r="AE343">
        <f>RM!AE24</f>
        <v>0</v>
      </c>
      <c r="AF343">
        <f>RM!AF24</f>
        <v>0</v>
      </c>
      <c r="AG343">
        <f>RM!AG24</f>
        <v>0</v>
      </c>
      <c r="AH343">
        <f>RM!AH24</f>
        <v>0</v>
      </c>
      <c r="AI343">
        <f>RM!AI24</f>
        <v>0</v>
      </c>
      <c r="AJ343">
        <f>RM!AJ24</f>
        <v>0</v>
      </c>
      <c r="AK343">
        <f>RM!AK24</f>
        <v>0</v>
      </c>
      <c r="AL343">
        <f>RM!AL24</f>
        <v>0</v>
      </c>
      <c r="AM343">
        <f>RM!AM24</f>
        <v>0</v>
      </c>
      <c r="AN343">
        <f>RM!AN24</f>
        <v>0</v>
      </c>
      <c r="AO343">
        <f>RM!AO24</f>
        <v>0</v>
      </c>
      <c r="AP343">
        <f>RM!AP24</f>
        <v>0</v>
      </c>
      <c r="AQ343">
        <f>RM!AQ24</f>
        <v>0</v>
      </c>
      <c r="AR343">
        <f>RM!AR24</f>
        <v>0</v>
      </c>
      <c r="AS343">
        <f>RM!AS24</f>
        <v>0</v>
      </c>
      <c r="AT343">
        <f>RM!AT24</f>
        <v>0</v>
      </c>
    </row>
    <row r="344" spans="1:46" x14ac:dyDescent="0.25">
      <c r="A344">
        <f>RM!A25</f>
        <v>0</v>
      </c>
      <c r="B344">
        <f>RM!B25</f>
        <v>0</v>
      </c>
      <c r="C344">
        <f>RM!C25</f>
        <v>0</v>
      </c>
      <c r="D344">
        <f>RM!D25</f>
        <v>0</v>
      </c>
      <c r="E344">
        <f>RM!E25</f>
        <v>0</v>
      </c>
      <c r="F344">
        <f>RM!F25</f>
        <v>0</v>
      </c>
      <c r="G344">
        <f>RM!G25</f>
        <v>0</v>
      </c>
      <c r="H344">
        <f>RM!H25</f>
        <v>0</v>
      </c>
      <c r="I344">
        <f>RM!I25</f>
        <v>0</v>
      </c>
      <c r="J344">
        <f>RM!J25</f>
        <v>0</v>
      </c>
      <c r="K344">
        <f>RM!K25</f>
        <v>0</v>
      </c>
      <c r="L344">
        <f>RM!L25</f>
        <v>0</v>
      </c>
      <c r="M344">
        <f>RM!M25</f>
        <v>0</v>
      </c>
      <c r="N344">
        <f>RM!N25</f>
        <v>0</v>
      </c>
      <c r="O344">
        <f>RM!O25</f>
        <v>0</v>
      </c>
      <c r="P344">
        <f>RM!P25</f>
        <v>0</v>
      </c>
      <c r="Q344">
        <f>RM!Q25</f>
        <v>0</v>
      </c>
      <c r="R344">
        <f>RM!R25</f>
        <v>0</v>
      </c>
      <c r="S344">
        <f>RM!S25</f>
        <v>0</v>
      </c>
      <c r="T344">
        <f>RM!T25</f>
        <v>0</v>
      </c>
      <c r="U344">
        <f>RM!U25</f>
        <v>0</v>
      </c>
      <c r="V344">
        <f>RM!V25</f>
        <v>0</v>
      </c>
      <c r="W344">
        <f>RM!W25</f>
        <v>0</v>
      </c>
      <c r="X344">
        <f>RM!X25</f>
        <v>0</v>
      </c>
      <c r="Y344">
        <f>RM!Y25</f>
        <v>0</v>
      </c>
      <c r="Z344">
        <f>RM!Z25</f>
        <v>0</v>
      </c>
      <c r="AA344">
        <f>RM!AA25</f>
        <v>0</v>
      </c>
      <c r="AB344">
        <f>RM!AB25</f>
        <v>0</v>
      </c>
      <c r="AC344">
        <f>RM!AC25</f>
        <v>0</v>
      </c>
      <c r="AD344">
        <f>RM!AD25</f>
        <v>0</v>
      </c>
      <c r="AE344">
        <f>RM!AE25</f>
        <v>0</v>
      </c>
      <c r="AF344">
        <f>RM!AF25</f>
        <v>0</v>
      </c>
      <c r="AG344">
        <f>RM!AG25</f>
        <v>0</v>
      </c>
      <c r="AH344">
        <f>RM!AH25</f>
        <v>0</v>
      </c>
      <c r="AI344">
        <f>RM!AI25</f>
        <v>0</v>
      </c>
      <c r="AJ344">
        <f>RM!AJ25</f>
        <v>0</v>
      </c>
      <c r="AK344">
        <f>RM!AK25</f>
        <v>0</v>
      </c>
      <c r="AL344">
        <f>RM!AL25</f>
        <v>0</v>
      </c>
      <c r="AM344">
        <f>RM!AM25</f>
        <v>0</v>
      </c>
      <c r="AN344">
        <f>RM!AN25</f>
        <v>0</v>
      </c>
      <c r="AO344">
        <f>RM!AO25</f>
        <v>0</v>
      </c>
      <c r="AP344">
        <f>RM!AP25</f>
        <v>0</v>
      </c>
      <c r="AQ344">
        <f>RM!AQ25</f>
        <v>0</v>
      </c>
      <c r="AR344">
        <f>RM!AR25</f>
        <v>0</v>
      </c>
      <c r="AS344">
        <f>RM!AS25</f>
        <v>0</v>
      </c>
      <c r="AT344">
        <f>RM!AT25</f>
        <v>0</v>
      </c>
    </row>
    <row r="345" spans="1:46" x14ac:dyDescent="0.25">
      <c r="A345">
        <f>RM!A26</f>
        <v>0</v>
      </c>
      <c r="B345">
        <f>RM!B26</f>
        <v>0</v>
      </c>
      <c r="C345">
        <f>RM!C26</f>
        <v>0</v>
      </c>
      <c r="D345">
        <f>RM!D26</f>
        <v>0</v>
      </c>
      <c r="E345">
        <f>RM!E26</f>
        <v>0</v>
      </c>
      <c r="F345">
        <f>RM!F26</f>
        <v>0</v>
      </c>
      <c r="G345">
        <f>RM!G26</f>
        <v>0</v>
      </c>
      <c r="H345">
        <f>RM!H26</f>
        <v>0</v>
      </c>
      <c r="I345">
        <f>RM!I26</f>
        <v>0</v>
      </c>
      <c r="J345">
        <f>RM!J26</f>
        <v>0</v>
      </c>
      <c r="K345">
        <f>RM!K26</f>
        <v>0</v>
      </c>
      <c r="L345">
        <f>RM!L26</f>
        <v>0</v>
      </c>
      <c r="M345">
        <f>RM!M26</f>
        <v>0</v>
      </c>
      <c r="N345">
        <f>RM!N26</f>
        <v>0</v>
      </c>
      <c r="O345">
        <f>RM!O26</f>
        <v>0</v>
      </c>
      <c r="P345">
        <f>RM!P26</f>
        <v>0</v>
      </c>
      <c r="Q345">
        <f>RM!Q26</f>
        <v>0</v>
      </c>
      <c r="R345">
        <f>RM!R26</f>
        <v>0</v>
      </c>
      <c r="S345">
        <f>RM!S26</f>
        <v>0</v>
      </c>
      <c r="T345">
        <f>RM!T26</f>
        <v>0</v>
      </c>
      <c r="U345">
        <f>RM!U26</f>
        <v>0</v>
      </c>
      <c r="V345">
        <f>RM!V26</f>
        <v>0</v>
      </c>
      <c r="W345">
        <f>RM!W26</f>
        <v>0</v>
      </c>
      <c r="X345">
        <f>RM!X26</f>
        <v>0</v>
      </c>
      <c r="Y345">
        <f>RM!Y26</f>
        <v>0</v>
      </c>
      <c r="Z345">
        <f>RM!Z26</f>
        <v>0</v>
      </c>
      <c r="AA345">
        <f>RM!AA26</f>
        <v>0</v>
      </c>
      <c r="AB345">
        <f>RM!AB26</f>
        <v>0</v>
      </c>
      <c r="AC345">
        <f>RM!AC26</f>
        <v>0</v>
      </c>
      <c r="AD345">
        <f>RM!AD26</f>
        <v>0</v>
      </c>
      <c r="AE345">
        <f>RM!AE26</f>
        <v>0</v>
      </c>
      <c r="AF345">
        <f>RM!AF26</f>
        <v>0</v>
      </c>
      <c r="AG345">
        <f>RM!AG26</f>
        <v>0</v>
      </c>
      <c r="AH345">
        <f>RM!AH26</f>
        <v>0</v>
      </c>
      <c r="AI345">
        <f>RM!AI26</f>
        <v>0</v>
      </c>
      <c r="AJ345">
        <f>RM!AJ26</f>
        <v>0</v>
      </c>
      <c r="AK345">
        <f>RM!AK26</f>
        <v>0</v>
      </c>
      <c r="AL345">
        <f>RM!AL26</f>
        <v>0</v>
      </c>
      <c r="AM345">
        <f>RM!AM26</f>
        <v>0</v>
      </c>
      <c r="AN345">
        <f>RM!AN26</f>
        <v>0</v>
      </c>
      <c r="AO345">
        <f>RM!AO26</f>
        <v>0</v>
      </c>
      <c r="AP345">
        <f>RM!AP26</f>
        <v>0</v>
      </c>
      <c r="AQ345">
        <f>RM!AQ26</f>
        <v>0</v>
      </c>
      <c r="AR345">
        <f>RM!AR26</f>
        <v>0</v>
      </c>
      <c r="AS345">
        <f>RM!AS26</f>
        <v>0</v>
      </c>
      <c r="AT345">
        <f>RM!AT26</f>
        <v>0</v>
      </c>
    </row>
    <row r="346" spans="1:46" x14ac:dyDescent="0.25">
      <c r="A346">
        <f>RM!A27</f>
        <v>0</v>
      </c>
      <c r="B346">
        <f>RM!B27</f>
        <v>0</v>
      </c>
      <c r="C346">
        <f>RM!C27</f>
        <v>0</v>
      </c>
      <c r="D346">
        <f>RM!D27</f>
        <v>0</v>
      </c>
      <c r="E346">
        <f>RM!E27</f>
        <v>0</v>
      </c>
      <c r="F346">
        <f>RM!F27</f>
        <v>0</v>
      </c>
      <c r="G346">
        <f>RM!G27</f>
        <v>0</v>
      </c>
      <c r="H346">
        <f>RM!H27</f>
        <v>0</v>
      </c>
      <c r="I346">
        <f>RM!I27</f>
        <v>0</v>
      </c>
      <c r="J346">
        <f>RM!J27</f>
        <v>0</v>
      </c>
      <c r="K346">
        <f>RM!K27</f>
        <v>0</v>
      </c>
      <c r="L346">
        <f>RM!L27</f>
        <v>0</v>
      </c>
      <c r="M346">
        <f>RM!M27</f>
        <v>0</v>
      </c>
      <c r="N346">
        <f>RM!N27</f>
        <v>0</v>
      </c>
      <c r="O346">
        <f>RM!O27</f>
        <v>0</v>
      </c>
      <c r="P346">
        <f>RM!P27</f>
        <v>0</v>
      </c>
      <c r="Q346">
        <f>RM!Q27</f>
        <v>0</v>
      </c>
      <c r="R346">
        <f>RM!R27</f>
        <v>0</v>
      </c>
      <c r="S346">
        <f>RM!S27</f>
        <v>0</v>
      </c>
      <c r="T346">
        <f>RM!T27</f>
        <v>0</v>
      </c>
      <c r="U346">
        <f>RM!U27</f>
        <v>0</v>
      </c>
      <c r="V346">
        <f>RM!V27</f>
        <v>0</v>
      </c>
      <c r="W346">
        <f>RM!W27</f>
        <v>0</v>
      </c>
      <c r="X346">
        <f>RM!X27</f>
        <v>0</v>
      </c>
      <c r="Y346">
        <f>RM!Y27</f>
        <v>0</v>
      </c>
      <c r="Z346">
        <f>RM!Z27</f>
        <v>0</v>
      </c>
      <c r="AA346">
        <f>RM!AA27</f>
        <v>0</v>
      </c>
      <c r="AB346">
        <f>RM!AB27</f>
        <v>0</v>
      </c>
      <c r="AC346">
        <f>RM!AC27</f>
        <v>0</v>
      </c>
      <c r="AD346">
        <f>RM!AD27</f>
        <v>0</v>
      </c>
      <c r="AE346">
        <f>RM!AE27</f>
        <v>0</v>
      </c>
      <c r="AF346">
        <f>RM!AF27</f>
        <v>0</v>
      </c>
      <c r="AG346">
        <f>RM!AG27</f>
        <v>0</v>
      </c>
      <c r="AH346">
        <f>RM!AH27</f>
        <v>0</v>
      </c>
      <c r="AI346">
        <f>RM!AI27</f>
        <v>0</v>
      </c>
      <c r="AJ346">
        <f>RM!AJ27</f>
        <v>0</v>
      </c>
      <c r="AK346">
        <f>RM!AK27</f>
        <v>0</v>
      </c>
      <c r="AL346">
        <f>RM!AL27</f>
        <v>0</v>
      </c>
      <c r="AM346">
        <f>RM!AM27</f>
        <v>0</v>
      </c>
      <c r="AN346">
        <f>RM!AN27</f>
        <v>0</v>
      </c>
      <c r="AO346">
        <f>RM!AO27</f>
        <v>0</v>
      </c>
      <c r="AP346">
        <f>RM!AP27</f>
        <v>0</v>
      </c>
      <c r="AQ346">
        <f>RM!AQ27</f>
        <v>0</v>
      </c>
      <c r="AR346">
        <f>RM!AR27</f>
        <v>0</v>
      </c>
      <c r="AS346">
        <f>RM!AS27</f>
        <v>0</v>
      </c>
      <c r="AT346">
        <f>RM!AT27</f>
        <v>0</v>
      </c>
    </row>
    <row r="347" spans="1:46" x14ac:dyDescent="0.25">
      <c r="A347">
        <f>RM!A28</f>
        <v>0</v>
      </c>
      <c r="B347">
        <f>RM!B28</f>
        <v>0</v>
      </c>
      <c r="C347">
        <f>RM!C28</f>
        <v>0</v>
      </c>
      <c r="D347">
        <f>RM!D28</f>
        <v>0</v>
      </c>
      <c r="E347">
        <f>RM!E28</f>
        <v>0</v>
      </c>
      <c r="F347">
        <f>RM!F28</f>
        <v>0</v>
      </c>
      <c r="G347">
        <f>RM!G28</f>
        <v>0</v>
      </c>
      <c r="H347">
        <f>RM!H28</f>
        <v>0</v>
      </c>
      <c r="I347">
        <f>RM!I28</f>
        <v>0</v>
      </c>
      <c r="J347">
        <f>RM!J28</f>
        <v>0</v>
      </c>
      <c r="K347">
        <f>RM!K28</f>
        <v>0</v>
      </c>
      <c r="L347">
        <f>RM!L28</f>
        <v>0</v>
      </c>
      <c r="M347">
        <f>RM!M28</f>
        <v>0</v>
      </c>
      <c r="N347">
        <f>RM!N28</f>
        <v>0</v>
      </c>
      <c r="O347">
        <f>RM!O28</f>
        <v>0</v>
      </c>
      <c r="P347">
        <f>RM!P28</f>
        <v>0</v>
      </c>
      <c r="Q347">
        <f>RM!Q28</f>
        <v>0</v>
      </c>
      <c r="R347">
        <f>RM!R28</f>
        <v>0</v>
      </c>
      <c r="S347">
        <f>RM!S28</f>
        <v>0</v>
      </c>
      <c r="T347">
        <f>RM!T28</f>
        <v>0</v>
      </c>
      <c r="U347">
        <f>RM!U28</f>
        <v>0</v>
      </c>
      <c r="V347">
        <f>RM!V28</f>
        <v>0</v>
      </c>
      <c r="W347">
        <f>RM!W28</f>
        <v>0</v>
      </c>
      <c r="X347">
        <f>RM!X28</f>
        <v>0</v>
      </c>
      <c r="Y347">
        <f>RM!Y28</f>
        <v>0</v>
      </c>
      <c r="Z347">
        <f>RM!Z28</f>
        <v>0</v>
      </c>
      <c r="AA347">
        <f>RM!AA28</f>
        <v>0</v>
      </c>
      <c r="AB347">
        <f>RM!AB28</f>
        <v>0</v>
      </c>
      <c r="AC347">
        <f>RM!AC28</f>
        <v>0</v>
      </c>
      <c r="AD347">
        <f>RM!AD28</f>
        <v>0</v>
      </c>
      <c r="AE347">
        <f>RM!AE28</f>
        <v>0</v>
      </c>
      <c r="AF347">
        <f>RM!AF28</f>
        <v>0</v>
      </c>
      <c r="AG347">
        <f>RM!AG28</f>
        <v>0</v>
      </c>
      <c r="AH347">
        <f>RM!AH28</f>
        <v>0</v>
      </c>
      <c r="AI347">
        <f>RM!AI28</f>
        <v>0</v>
      </c>
      <c r="AJ347">
        <f>RM!AJ28</f>
        <v>0</v>
      </c>
      <c r="AK347">
        <f>RM!AK28</f>
        <v>0</v>
      </c>
      <c r="AL347">
        <f>RM!AL28</f>
        <v>0</v>
      </c>
      <c r="AM347">
        <f>RM!AM28</f>
        <v>0</v>
      </c>
      <c r="AN347">
        <f>RM!AN28</f>
        <v>0</v>
      </c>
      <c r="AO347">
        <f>RM!AO28</f>
        <v>0</v>
      </c>
      <c r="AP347">
        <f>RM!AP28</f>
        <v>0</v>
      </c>
      <c r="AQ347">
        <f>RM!AQ28</f>
        <v>0</v>
      </c>
      <c r="AR347">
        <f>RM!AR28</f>
        <v>0</v>
      </c>
      <c r="AS347">
        <f>RM!AS28</f>
        <v>0</v>
      </c>
      <c r="AT347">
        <f>RM!AT28</f>
        <v>0</v>
      </c>
    </row>
    <row r="348" spans="1:46" x14ac:dyDescent="0.25">
      <c r="A348">
        <f>RM!A29</f>
        <v>0</v>
      </c>
      <c r="B348">
        <f>RM!B29</f>
        <v>0</v>
      </c>
      <c r="C348">
        <f>RM!C29</f>
        <v>0</v>
      </c>
      <c r="D348">
        <f>RM!D29</f>
        <v>0</v>
      </c>
      <c r="E348">
        <f>RM!E29</f>
        <v>0</v>
      </c>
      <c r="F348">
        <f>RM!F29</f>
        <v>0</v>
      </c>
      <c r="G348">
        <f>RM!G29</f>
        <v>0</v>
      </c>
      <c r="H348">
        <f>RM!H29</f>
        <v>0</v>
      </c>
      <c r="I348">
        <f>RM!I29</f>
        <v>0</v>
      </c>
      <c r="J348">
        <f>RM!J29</f>
        <v>0</v>
      </c>
      <c r="K348">
        <f>RM!K29</f>
        <v>0</v>
      </c>
      <c r="L348">
        <f>RM!L29</f>
        <v>0</v>
      </c>
      <c r="M348">
        <f>RM!M29</f>
        <v>0</v>
      </c>
      <c r="N348">
        <f>RM!N29</f>
        <v>0</v>
      </c>
      <c r="O348">
        <f>RM!O29</f>
        <v>0</v>
      </c>
      <c r="P348">
        <f>RM!P29</f>
        <v>0</v>
      </c>
      <c r="Q348">
        <f>RM!Q29</f>
        <v>0</v>
      </c>
      <c r="R348">
        <f>RM!R29</f>
        <v>0</v>
      </c>
      <c r="S348">
        <f>RM!S29</f>
        <v>0</v>
      </c>
      <c r="T348">
        <f>RM!T29</f>
        <v>0</v>
      </c>
      <c r="U348">
        <f>RM!U29</f>
        <v>0</v>
      </c>
      <c r="V348">
        <f>RM!V29</f>
        <v>0</v>
      </c>
      <c r="W348">
        <f>RM!W29</f>
        <v>0</v>
      </c>
      <c r="X348">
        <f>RM!X29</f>
        <v>0</v>
      </c>
      <c r="Y348">
        <f>RM!Y29</f>
        <v>0</v>
      </c>
      <c r="Z348">
        <f>RM!Z29</f>
        <v>0</v>
      </c>
      <c r="AA348">
        <f>RM!AA29</f>
        <v>0</v>
      </c>
      <c r="AB348">
        <f>RM!AB29</f>
        <v>0</v>
      </c>
      <c r="AC348">
        <f>RM!AC29</f>
        <v>0</v>
      </c>
      <c r="AD348">
        <f>RM!AD29</f>
        <v>0</v>
      </c>
      <c r="AE348">
        <f>RM!AE29</f>
        <v>0</v>
      </c>
      <c r="AF348">
        <f>RM!AF29</f>
        <v>0</v>
      </c>
      <c r="AG348">
        <f>RM!AG29</f>
        <v>0</v>
      </c>
      <c r="AH348">
        <f>RM!AH29</f>
        <v>0</v>
      </c>
      <c r="AI348">
        <f>RM!AI29</f>
        <v>0</v>
      </c>
      <c r="AJ348">
        <f>RM!AJ29</f>
        <v>0</v>
      </c>
      <c r="AK348">
        <f>RM!AK29</f>
        <v>0</v>
      </c>
      <c r="AL348">
        <f>RM!AL29</f>
        <v>0</v>
      </c>
      <c r="AM348">
        <f>RM!AM29</f>
        <v>0</v>
      </c>
      <c r="AN348">
        <f>RM!AN29</f>
        <v>0</v>
      </c>
      <c r="AO348">
        <f>RM!AO29</f>
        <v>0</v>
      </c>
      <c r="AP348">
        <f>RM!AP29</f>
        <v>0</v>
      </c>
      <c r="AQ348">
        <f>RM!AQ29</f>
        <v>0</v>
      </c>
      <c r="AR348">
        <f>RM!AR29</f>
        <v>0</v>
      </c>
      <c r="AS348">
        <f>RM!AS29</f>
        <v>0</v>
      </c>
      <c r="AT348">
        <f>RM!AT29</f>
        <v>0</v>
      </c>
    </row>
    <row r="349" spans="1:46" x14ac:dyDescent="0.25">
      <c r="A349">
        <f>RM!A30</f>
        <v>0</v>
      </c>
      <c r="B349">
        <f>RM!B30</f>
        <v>0</v>
      </c>
      <c r="C349">
        <f>RM!C30</f>
        <v>0</v>
      </c>
      <c r="D349">
        <f>RM!D30</f>
        <v>0</v>
      </c>
      <c r="E349">
        <f>RM!E30</f>
        <v>0</v>
      </c>
      <c r="F349">
        <f>RM!F30</f>
        <v>0</v>
      </c>
      <c r="G349">
        <f>RM!G30</f>
        <v>0</v>
      </c>
      <c r="H349">
        <f>RM!H30</f>
        <v>0</v>
      </c>
      <c r="I349">
        <f>RM!I30</f>
        <v>0</v>
      </c>
      <c r="J349">
        <f>RM!J30</f>
        <v>0</v>
      </c>
      <c r="K349">
        <f>RM!K30</f>
        <v>0</v>
      </c>
      <c r="L349">
        <f>RM!L30</f>
        <v>0</v>
      </c>
      <c r="M349">
        <f>RM!M30</f>
        <v>0</v>
      </c>
      <c r="N349">
        <f>RM!N30</f>
        <v>0</v>
      </c>
      <c r="O349">
        <f>RM!O30</f>
        <v>0</v>
      </c>
      <c r="P349">
        <f>RM!P30</f>
        <v>0</v>
      </c>
      <c r="Q349">
        <f>RM!Q30</f>
        <v>0</v>
      </c>
      <c r="R349">
        <f>RM!R30</f>
        <v>0</v>
      </c>
      <c r="S349">
        <f>RM!S30</f>
        <v>0</v>
      </c>
      <c r="T349">
        <f>RM!T30</f>
        <v>0</v>
      </c>
      <c r="U349">
        <f>RM!U30</f>
        <v>0</v>
      </c>
      <c r="V349">
        <f>RM!V30</f>
        <v>0</v>
      </c>
      <c r="W349">
        <f>RM!W30</f>
        <v>0</v>
      </c>
      <c r="X349">
        <f>RM!X30</f>
        <v>0</v>
      </c>
      <c r="Y349">
        <f>RM!Y30</f>
        <v>0</v>
      </c>
      <c r="Z349">
        <f>RM!Z30</f>
        <v>0</v>
      </c>
      <c r="AA349">
        <f>RM!AA30</f>
        <v>0</v>
      </c>
      <c r="AB349">
        <f>RM!AB30</f>
        <v>0</v>
      </c>
      <c r="AC349">
        <f>RM!AC30</f>
        <v>0</v>
      </c>
      <c r="AD349">
        <f>RM!AD30</f>
        <v>0</v>
      </c>
      <c r="AE349">
        <f>RM!AE30</f>
        <v>0</v>
      </c>
      <c r="AF349">
        <f>RM!AF30</f>
        <v>0</v>
      </c>
      <c r="AG349">
        <f>RM!AG30</f>
        <v>0</v>
      </c>
      <c r="AH349">
        <f>RM!AH30</f>
        <v>0</v>
      </c>
      <c r="AI349">
        <f>RM!AI30</f>
        <v>0</v>
      </c>
      <c r="AJ349">
        <f>RM!AJ30</f>
        <v>0</v>
      </c>
      <c r="AK349">
        <f>RM!AK30</f>
        <v>0</v>
      </c>
      <c r="AL349">
        <f>RM!AL30</f>
        <v>0</v>
      </c>
      <c r="AM349">
        <f>RM!AM30</f>
        <v>0</v>
      </c>
      <c r="AN349">
        <f>RM!AN30</f>
        <v>0</v>
      </c>
      <c r="AO349">
        <f>RM!AO30</f>
        <v>0</v>
      </c>
      <c r="AP349">
        <f>RM!AP30</f>
        <v>0</v>
      </c>
      <c r="AQ349">
        <f>RM!AQ30</f>
        <v>0</v>
      </c>
      <c r="AR349">
        <f>RM!AR30</f>
        <v>0</v>
      </c>
      <c r="AS349">
        <f>RM!AS30</f>
        <v>0</v>
      </c>
      <c r="AT349">
        <f>RM!AT30</f>
        <v>0</v>
      </c>
    </row>
    <row r="350" spans="1:46" x14ac:dyDescent="0.25">
      <c r="A350">
        <f>RM!A31</f>
        <v>0</v>
      </c>
      <c r="B350">
        <f>RM!B31</f>
        <v>0</v>
      </c>
      <c r="C350">
        <f>RM!C31</f>
        <v>0</v>
      </c>
      <c r="D350">
        <f>RM!D31</f>
        <v>0</v>
      </c>
      <c r="E350">
        <f>RM!E31</f>
        <v>0</v>
      </c>
      <c r="F350">
        <f>RM!F31</f>
        <v>0</v>
      </c>
      <c r="G350">
        <f>RM!G31</f>
        <v>0</v>
      </c>
      <c r="H350">
        <f>RM!H31</f>
        <v>0</v>
      </c>
      <c r="I350">
        <f>RM!I31</f>
        <v>0</v>
      </c>
      <c r="J350">
        <f>RM!J31</f>
        <v>0</v>
      </c>
      <c r="K350">
        <f>RM!K31</f>
        <v>0</v>
      </c>
      <c r="L350">
        <f>RM!L31</f>
        <v>0</v>
      </c>
      <c r="M350">
        <f>RM!M31</f>
        <v>0</v>
      </c>
      <c r="N350">
        <f>RM!N31</f>
        <v>0</v>
      </c>
      <c r="O350">
        <f>RM!O31</f>
        <v>0</v>
      </c>
      <c r="P350">
        <f>RM!P31</f>
        <v>0</v>
      </c>
      <c r="Q350">
        <f>RM!Q31</f>
        <v>0</v>
      </c>
      <c r="R350">
        <f>RM!R31</f>
        <v>0</v>
      </c>
      <c r="S350">
        <f>RM!S31</f>
        <v>0</v>
      </c>
      <c r="T350">
        <f>RM!T31</f>
        <v>0</v>
      </c>
      <c r="U350">
        <f>RM!U31</f>
        <v>0</v>
      </c>
      <c r="V350">
        <f>RM!V31</f>
        <v>0</v>
      </c>
      <c r="W350">
        <f>RM!W31</f>
        <v>0</v>
      </c>
      <c r="X350">
        <f>RM!X31</f>
        <v>0</v>
      </c>
      <c r="Y350">
        <f>RM!Y31</f>
        <v>0</v>
      </c>
      <c r="Z350">
        <f>RM!Z31</f>
        <v>0</v>
      </c>
      <c r="AA350">
        <f>RM!AA31</f>
        <v>0</v>
      </c>
      <c r="AB350">
        <f>RM!AB31</f>
        <v>0</v>
      </c>
      <c r="AC350">
        <f>RM!AC31</f>
        <v>0</v>
      </c>
      <c r="AD350">
        <f>RM!AD31</f>
        <v>0</v>
      </c>
      <c r="AE350">
        <f>RM!AE31</f>
        <v>0</v>
      </c>
      <c r="AF350">
        <f>RM!AF31</f>
        <v>0</v>
      </c>
      <c r="AG350">
        <f>RM!AG31</f>
        <v>0</v>
      </c>
      <c r="AH350">
        <f>RM!AH31</f>
        <v>0</v>
      </c>
      <c r="AI350">
        <f>RM!AI31</f>
        <v>0</v>
      </c>
      <c r="AJ350">
        <f>RM!AJ31</f>
        <v>0</v>
      </c>
      <c r="AK350">
        <f>RM!AK31</f>
        <v>0</v>
      </c>
      <c r="AL350">
        <f>RM!AL31</f>
        <v>0</v>
      </c>
      <c r="AM350">
        <f>RM!AM31</f>
        <v>0</v>
      </c>
      <c r="AN350">
        <f>RM!AN31</f>
        <v>0</v>
      </c>
      <c r="AO350">
        <f>RM!AO31</f>
        <v>0</v>
      </c>
      <c r="AP350">
        <f>RM!AP31</f>
        <v>0</v>
      </c>
      <c r="AQ350">
        <f>RM!AQ31</f>
        <v>0</v>
      </c>
      <c r="AR350">
        <f>RM!AR31</f>
        <v>0</v>
      </c>
      <c r="AS350">
        <f>RM!AS31</f>
        <v>0</v>
      </c>
      <c r="AT350">
        <f>RM!AT31</f>
        <v>0</v>
      </c>
    </row>
    <row r="351" spans="1:46" x14ac:dyDescent="0.25">
      <c r="A351">
        <f>RM!A32</f>
        <v>0</v>
      </c>
      <c r="B351">
        <f>RM!B32</f>
        <v>0</v>
      </c>
      <c r="C351">
        <f>RM!C32</f>
        <v>0</v>
      </c>
      <c r="D351">
        <f>RM!D32</f>
        <v>0</v>
      </c>
      <c r="E351">
        <f>RM!E32</f>
        <v>0</v>
      </c>
      <c r="F351">
        <f>RM!F32</f>
        <v>0</v>
      </c>
      <c r="G351">
        <f>RM!G32</f>
        <v>0</v>
      </c>
      <c r="H351">
        <f>RM!H32</f>
        <v>0</v>
      </c>
      <c r="I351">
        <f>RM!I32</f>
        <v>0</v>
      </c>
      <c r="J351">
        <f>RM!J32</f>
        <v>0</v>
      </c>
      <c r="K351">
        <f>RM!K32</f>
        <v>0</v>
      </c>
      <c r="L351">
        <f>RM!L32</f>
        <v>0</v>
      </c>
      <c r="M351">
        <f>RM!M32</f>
        <v>0</v>
      </c>
      <c r="N351">
        <f>RM!N32</f>
        <v>0</v>
      </c>
      <c r="O351">
        <f>RM!O32</f>
        <v>0</v>
      </c>
      <c r="P351">
        <f>RM!P32</f>
        <v>0</v>
      </c>
      <c r="Q351">
        <f>RM!Q32</f>
        <v>0</v>
      </c>
      <c r="R351">
        <f>RM!R32</f>
        <v>0</v>
      </c>
      <c r="S351">
        <f>RM!S32</f>
        <v>0</v>
      </c>
      <c r="T351">
        <f>RM!T32</f>
        <v>0</v>
      </c>
      <c r="U351">
        <f>RM!U32</f>
        <v>0</v>
      </c>
      <c r="V351">
        <f>RM!V32</f>
        <v>0</v>
      </c>
      <c r="W351">
        <f>RM!W32</f>
        <v>0</v>
      </c>
      <c r="X351">
        <f>RM!X32</f>
        <v>0</v>
      </c>
      <c r="Y351">
        <f>RM!Y32</f>
        <v>0</v>
      </c>
      <c r="Z351">
        <f>RM!Z32</f>
        <v>0</v>
      </c>
      <c r="AA351">
        <f>RM!AA32</f>
        <v>0</v>
      </c>
      <c r="AB351">
        <f>RM!AB32</f>
        <v>0</v>
      </c>
      <c r="AC351">
        <f>RM!AC32</f>
        <v>0</v>
      </c>
      <c r="AD351">
        <f>RM!AD32</f>
        <v>0</v>
      </c>
      <c r="AE351">
        <f>RM!AE32</f>
        <v>0</v>
      </c>
      <c r="AF351">
        <f>RM!AF32</f>
        <v>0</v>
      </c>
      <c r="AG351">
        <f>RM!AG32</f>
        <v>0</v>
      </c>
      <c r="AH351">
        <f>RM!AH32</f>
        <v>0</v>
      </c>
      <c r="AI351">
        <f>RM!AI32</f>
        <v>0</v>
      </c>
      <c r="AJ351">
        <f>RM!AJ32</f>
        <v>0</v>
      </c>
      <c r="AK351">
        <f>RM!AK32</f>
        <v>0</v>
      </c>
      <c r="AL351">
        <f>RM!AL32</f>
        <v>0</v>
      </c>
      <c r="AM351">
        <f>RM!AM32</f>
        <v>0</v>
      </c>
      <c r="AN351">
        <f>RM!AN32</f>
        <v>0</v>
      </c>
      <c r="AO351">
        <f>RM!AO32</f>
        <v>0</v>
      </c>
      <c r="AP351">
        <f>RM!AP32</f>
        <v>0</v>
      </c>
      <c r="AQ351">
        <f>RM!AQ32</f>
        <v>0</v>
      </c>
      <c r="AR351">
        <f>RM!AR32</f>
        <v>0</v>
      </c>
      <c r="AS351">
        <f>RM!AS32</f>
        <v>0</v>
      </c>
      <c r="AT351">
        <f>RM!AT32</f>
        <v>0</v>
      </c>
    </row>
    <row r="352" spans="1:46" x14ac:dyDescent="0.25">
      <c r="A352">
        <f>RM!A33</f>
        <v>0</v>
      </c>
      <c r="B352">
        <f>RM!B33</f>
        <v>0</v>
      </c>
      <c r="C352">
        <f>RM!C33</f>
        <v>0</v>
      </c>
      <c r="D352">
        <f>RM!D33</f>
        <v>0</v>
      </c>
      <c r="E352">
        <f>RM!E33</f>
        <v>0</v>
      </c>
      <c r="F352">
        <f>RM!F33</f>
        <v>0</v>
      </c>
      <c r="G352">
        <f>RM!G33</f>
        <v>0</v>
      </c>
      <c r="H352">
        <f>RM!H33</f>
        <v>0</v>
      </c>
      <c r="I352">
        <f>RM!I33</f>
        <v>0</v>
      </c>
      <c r="J352">
        <f>RM!J33</f>
        <v>0</v>
      </c>
      <c r="K352">
        <f>RM!K33</f>
        <v>0</v>
      </c>
      <c r="L352">
        <f>RM!L33</f>
        <v>0</v>
      </c>
      <c r="M352">
        <f>RM!M33</f>
        <v>0</v>
      </c>
      <c r="N352">
        <f>RM!N33</f>
        <v>0</v>
      </c>
      <c r="O352">
        <f>RM!O33</f>
        <v>0</v>
      </c>
      <c r="P352">
        <f>RM!P33</f>
        <v>0</v>
      </c>
      <c r="Q352">
        <f>RM!Q33</f>
        <v>0</v>
      </c>
      <c r="R352">
        <f>RM!R33</f>
        <v>0</v>
      </c>
      <c r="S352">
        <f>RM!S33</f>
        <v>0</v>
      </c>
      <c r="T352">
        <f>RM!T33</f>
        <v>0</v>
      </c>
      <c r="U352">
        <f>RM!U33</f>
        <v>0</v>
      </c>
      <c r="V352">
        <f>RM!V33</f>
        <v>0</v>
      </c>
      <c r="W352">
        <f>RM!W33</f>
        <v>0</v>
      </c>
      <c r="X352">
        <f>RM!X33</f>
        <v>0</v>
      </c>
      <c r="Y352">
        <f>RM!Y33</f>
        <v>0</v>
      </c>
      <c r="Z352">
        <f>RM!Z33</f>
        <v>0</v>
      </c>
      <c r="AA352">
        <f>RM!AA33</f>
        <v>0</v>
      </c>
      <c r="AB352">
        <f>RM!AB33</f>
        <v>0</v>
      </c>
      <c r="AC352">
        <f>RM!AC33</f>
        <v>0</v>
      </c>
      <c r="AD352">
        <f>RM!AD33</f>
        <v>0</v>
      </c>
      <c r="AE352">
        <f>RM!AE33</f>
        <v>0</v>
      </c>
      <c r="AF352">
        <f>RM!AF33</f>
        <v>0</v>
      </c>
      <c r="AG352">
        <f>RM!AG33</f>
        <v>0</v>
      </c>
      <c r="AH352">
        <f>RM!AH33</f>
        <v>0</v>
      </c>
      <c r="AI352">
        <f>RM!AI33</f>
        <v>0</v>
      </c>
      <c r="AJ352">
        <f>RM!AJ33</f>
        <v>0</v>
      </c>
      <c r="AK352">
        <f>RM!AK33</f>
        <v>0</v>
      </c>
      <c r="AL352">
        <f>RM!AL33</f>
        <v>0</v>
      </c>
      <c r="AM352">
        <f>RM!AM33</f>
        <v>0</v>
      </c>
      <c r="AN352">
        <f>RM!AN33</f>
        <v>0</v>
      </c>
      <c r="AO352">
        <f>RM!AO33</f>
        <v>0</v>
      </c>
      <c r="AP352">
        <f>RM!AP33</f>
        <v>0</v>
      </c>
      <c r="AQ352">
        <f>RM!AQ33</f>
        <v>0</v>
      </c>
      <c r="AR352">
        <f>RM!AR33</f>
        <v>0</v>
      </c>
      <c r="AS352">
        <f>RM!AS33</f>
        <v>0</v>
      </c>
      <c r="AT352">
        <f>RM!AT33</f>
        <v>0</v>
      </c>
    </row>
    <row r="353" spans="1:46" x14ac:dyDescent="0.25">
      <c r="A353">
        <f>RM!A34</f>
        <v>0</v>
      </c>
      <c r="B353">
        <f>RM!B34</f>
        <v>0</v>
      </c>
      <c r="C353">
        <f>RM!C34</f>
        <v>0</v>
      </c>
      <c r="D353">
        <f>RM!D34</f>
        <v>0</v>
      </c>
      <c r="E353">
        <f>RM!E34</f>
        <v>0</v>
      </c>
      <c r="F353">
        <f>RM!F34</f>
        <v>0</v>
      </c>
      <c r="G353">
        <f>RM!G34</f>
        <v>0</v>
      </c>
      <c r="H353">
        <f>RM!H34</f>
        <v>0</v>
      </c>
      <c r="I353">
        <f>RM!I34</f>
        <v>0</v>
      </c>
      <c r="J353">
        <f>RM!J34</f>
        <v>0</v>
      </c>
      <c r="K353">
        <f>RM!K34</f>
        <v>0</v>
      </c>
      <c r="L353">
        <f>RM!L34</f>
        <v>0</v>
      </c>
      <c r="M353">
        <f>RM!M34</f>
        <v>0</v>
      </c>
      <c r="N353">
        <f>RM!N34</f>
        <v>0</v>
      </c>
      <c r="O353">
        <f>RM!O34</f>
        <v>0</v>
      </c>
      <c r="P353">
        <f>RM!P34</f>
        <v>0</v>
      </c>
      <c r="Q353">
        <f>RM!Q34</f>
        <v>0</v>
      </c>
      <c r="R353">
        <f>RM!R34</f>
        <v>0</v>
      </c>
      <c r="S353">
        <f>RM!S34</f>
        <v>0</v>
      </c>
      <c r="T353">
        <f>RM!T34</f>
        <v>0</v>
      </c>
      <c r="U353">
        <f>RM!U34</f>
        <v>0</v>
      </c>
      <c r="V353">
        <f>RM!V34</f>
        <v>0</v>
      </c>
      <c r="W353">
        <f>RM!W34</f>
        <v>0</v>
      </c>
      <c r="X353">
        <f>RM!X34</f>
        <v>0</v>
      </c>
      <c r="Y353">
        <f>RM!Y34</f>
        <v>0</v>
      </c>
      <c r="Z353">
        <f>RM!Z34</f>
        <v>0</v>
      </c>
      <c r="AA353">
        <f>RM!AA34</f>
        <v>0</v>
      </c>
      <c r="AB353">
        <f>RM!AB34</f>
        <v>0</v>
      </c>
      <c r="AC353">
        <f>RM!AC34</f>
        <v>0</v>
      </c>
      <c r="AD353">
        <f>RM!AD34</f>
        <v>0</v>
      </c>
      <c r="AE353">
        <f>RM!AE34</f>
        <v>0</v>
      </c>
      <c r="AF353">
        <f>RM!AF34</f>
        <v>0</v>
      </c>
      <c r="AG353">
        <f>RM!AG34</f>
        <v>0</v>
      </c>
      <c r="AH353">
        <f>RM!AH34</f>
        <v>0</v>
      </c>
      <c r="AI353">
        <f>RM!AI34</f>
        <v>0</v>
      </c>
      <c r="AJ353">
        <f>RM!AJ34</f>
        <v>0</v>
      </c>
      <c r="AK353">
        <f>RM!AK34</f>
        <v>0</v>
      </c>
      <c r="AL353">
        <f>RM!AL34</f>
        <v>0</v>
      </c>
      <c r="AM353">
        <f>RM!AM34</f>
        <v>0</v>
      </c>
      <c r="AN353">
        <f>RM!AN34</f>
        <v>0</v>
      </c>
      <c r="AO353">
        <f>RM!AO34</f>
        <v>0</v>
      </c>
      <c r="AP353">
        <f>RM!AP34</f>
        <v>0</v>
      </c>
      <c r="AQ353">
        <f>RM!AQ34</f>
        <v>0</v>
      </c>
      <c r="AR353">
        <f>RM!AR34</f>
        <v>0</v>
      </c>
      <c r="AS353">
        <f>RM!AS34</f>
        <v>0</v>
      </c>
      <c r="AT353">
        <f>RM!AT34</f>
        <v>0</v>
      </c>
    </row>
    <row r="354" spans="1:46" x14ac:dyDescent="0.25">
      <c r="A354">
        <f>RM!A35</f>
        <v>0</v>
      </c>
      <c r="B354">
        <f>RM!B35</f>
        <v>0</v>
      </c>
      <c r="C354">
        <f>RM!C35</f>
        <v>0</v>
      </c>
      <c r="D354">
        <f>RM!D35</f>
        <v>0</v>
      </c>
      <c r="E354">
        <f>RM!E35</f>
        <v>0</v>
      </c>
      <c r="F354">
        <f>RM!F35</f>
        <v>0</v>
      </c>
      <c r="G354">
        <f>RM!G35</f>
        <v>0</v>
      </c>
      <c r="H354">
        <f>RM!H35</f>
        <v>0</v>
      </c>
      <c r="I354">
        <f>RM!I35</f>
        <v>0</v>
      </c>
      <c r="J354">
        <f>RM!J35</f>
        <v>0</v>
      </c>
      <c r="K354">
        <f>RM!K35</f>
        <v>0</v>
      </c>
      <c r="L354">
        <f>RM!L35</f>
        <v>0</v>
      </c>
      <c r="M354">
        <f>RM!M35</f>
        <v>0</v>
      </c>
      <c r="N354">
        <f>RM!N35</f>
        <v>0</v>
      </c>
      <c r="O354">
        <f>RM!O35</f>
        <v>0</v>
      </c>
      <c r="P354">
        <f>RM!P35</f>
        <v>0</v>
      </c>
      <c r="Q354">
        <f>RM!Q35</f>
        <v>0</v>
      </c>
      <c r="R354">
        <f>RM!R35</f>
        <v>0</v>
      </c>
      <c r="S354">
        <f>RM!S35</f>
        <v>0</v>
      </c>
      <c r="T354">
        <f>RM!T35</f>
        <v>0</v>
      </c>
      <c r="U354">
        <f>RM!U35</f>
        <v>0</v>
      </c>
      <c r="V354">
        <f>RM!V35</f>
        <v>0</v>
      </c>
      <c r="W354">
        <f>RM!W35</f>
        <v>0</v>
      </c>
      <c r="X354">
        <f>RM!X35</f>
        <v>0</v>
      </c>
      <c r="Y354">
        <f>RM!Y35</f>
        <v>0</v>
      </c>
      <c r="Z354">
        <f>RM!Z35</f>
        <v>0</v>
      </c>
      <c r="AA354">
        <f>RM!AA35</f>
        <v>0</v>
      </c>
      <c r="AB354">
        <f>RM!AB35</f>
        <v>0</v>
      </c>
      <c r="AC354">
        <f>RM!AC35</f>
        <v>0</v>
      </c>
      <c r="AD354">
        <f>RM!AD35</f>
        <v>0</v>
      </c>
      <c r="AE354">
        <f>RM!AE35</f>
        <v>0</v>
      </c>
      <c r="AF354">
        <f>RM!AF35</f>
        <v>0</v>
      </c>
      <c r="AG354">
        <f>RM!AG35</f>
        <v>0</v>
      </c>
      <c r="AH354">
        <f>RM!AH35</f>
        <v>0</v>
      </c>
      <c r="AI354">
        <f>RM!AI35</f>
        <v>0</v>
      </c>
      <c r="AJ354">
        <f>RM!AJ35</f>
        <v>0</v>
      </c>
      <c r="AK354">
        <f>RM!AK35</f>
        <v>0</v>
      </c>
      <c r="AL354">
        <f>RM!AL35</f>
        <v>0</v>
      </c>
      <c r="AM354">
        <f>RM!AM35</f>
        <v>0</v>
      </c>
      <c r="AN354">
        <f>RM!AN35</f>
        <v>0</v>
      </c>
      <c r="AO354">
        <f>RM!AO35</f>
        <v>0</v>
      </c>
      <c r="AP354">
        <f>RM!AP35</f>
        <v>0</v>
      </c>
      <c r="AQ354">
        <f>RM!AQ35</f>
        <v>0</v>
      </c>
      <c r="AR354">
        <f>RM!AR35</f>
        <v>0</v>
      </c>
      <c r="AS354">
        <f>RM!AS35</f>
        <v>0</v>
      </c>
      <c r="AT354">
        <f>RM!AT35</f>
        <v>0</v>
      </c>
    </row>
    <row r="355" spans="1:46" x14ac:dyDescent="0.25">
      <c r="A355">
        <f>RM!A36</f>
        <v>0</v>
      </c>
      <c r="B355">
        <f>RM!B36</f>
        <v>0</v>
      </c>
      <c r="C355">
        <f>RM!C36</f>
        <v>0</v>
      </c>
      <c r="D355">
        <f>RM!D36</f>
        <v>0</v>
      </c>
      <c r="E355">
        <f>RM!E36</f>
        <v>0</v>
      </c>
      <c r="F355">
        <f>RM!F36</f>
        <v>0</v>
      </c>
      <c r="G355">
        <f>RM!G36</f>
        <v>0</v>
      </c>
      <c r="H355">
        <f>RM!H36</f>
        <v>0</v>
      </c>
      <c r="I355">
        <f>RM!I36</f>
        <v>0</v>
      </c>
      <c r="J355">
        <f>RM!J36</f>
        <v>0</v>
      </c>
      <c r="K355">
        <f>RM!K36</f>
        <v>0</v>
      </c>
      <c r="L355">
        <f>RM!L36</f>
        <v>0</v>
      </c>
      <c r="M355">
        <f>RM!M36</f>
        <v>0</v>
      </c>
      <c r="N355">
        <f>RM!N36</f>
        <v>0</v>
      </c>
      <c r="O355">
        <f>RM!O36</f>
        <v>0</v>
      </c>
      <c r="P355">
        <f>RM!P36</f>
        <v>0</v>
      </c>
      <c r="Q355">
        <f>RM!Q36</f>
        <v>0</v>
      </c>
      <c r="R355">
        <f>RM!R36</f>
        <v>0</v>
      </c>
      <c r="S355">
        <f>RM!S36</f>
        <v>0</v>
      </c>
      <c r="T355">
        <f>RM!T36</f>
        <v>0</v>
      </c>
      <c r="U355">
        <f>RM!U36</f>
        <v>0</v>
      </c>
      <c r="V355">
        <f>RM!V36</f>
        <v>0</v>
      </c>
      <c r="W355">
        <f>RM!W36</f>
        <v>0</v>
      </c>
      <c r="X355">
        <f>RM!X36</f>
        <v>0</v>
      </c>
      <c r="Y355">
        <f>RM!Y36</f>
        <v>0</v>
      </c>
      <c r="Z355">
        <f>RM!Z36</f>
        <v>0</v>
      </c>
      <c r="AA355">
        <f>RM!AA36</f>
        <v>0</v>
      </c>
      <c r="AB355">
        <f>RM!AB36</f>
        <v>0</v>
      </c>
      <c r="AC355">
        <f>RM!AC36</f>
        <v>0</v>
      </c>
      <c r="AD355">
        <f>RM!AD36</f>
        <v>0</v>
      </c>
      <c r="AE355">
        <f>RM!AE36</f>
        <v>0</v>
      </c>
      <c r="AF355">
        <f>RM!AF36</f>
        <v>0</v>
      </c>
      <c r="AG355">
        <f>RM!AG36</f>
        <v>0</v>
      </c>
      <c r="AH355">
        <f>RM!AH36</f>
        <v>0</v>
      </c>
      <c r="AI355">
        <f>RM!AI36</f>
        <v>0</v>
      </c>
      <c r="AJ355">
        <f>RM!AJ36</f>
        <v>0</v>
      </c>
      <c r="AK355">
        <f>RM!AK36</f>
        <v>0</v>
      </c>
      <c r="AL355">
        <f>RM!AL36</f>
        <v>0</v>
      </c>
      <c r="AM355">
        <f>RM!AM36</f>
        <v>0</v>
      </c>
      <c r="AN355">
        <f>RM!AN36</f>
        <v>0</v>
      </c>
      <c r="AO355">
        <f>RM!AO36</f>
        <v>0</v>
      </c>
      <c r="AP355">
        <f>RM!AP36</f>
        <v>0</v>
      </c>
      <c r="AQ355">
        <f>RM!AQ36</f>
        <v>0</v>
      </c>
      <c r="AR355">
        <f>RM!AR36</f>
        <v>0</v>
      </c>
      <c r="AS355">
        <f>RM!AS36</f>
        <v>0</v>
      </c>
      <c r="AT355">
        <f>RM!AT36</f>
        <v>0</v>
      </c>
    </row>
    <row r="356" spans="1:46" x14ac:dyDescent="0.25">
      <c r="A356">
        <f>RM!A37</f>
        <v>0</v>
      </c>
      <c r="B356">
        <f>RM!B37</f>
        <v>0</v>
      </c>
      <c r="C356">
        <f>RM!C37</f>
        <v>0</v>
      </c>
      <c r="D356">
        <f>RM!D37</f>
        <v>0</v>
      </c>
      <c r="E356">
        <f>RM!E37</f>
        <v>0</v>
      </c>
      <c r="F356">
        <f>RM!F37</f>
        <v>0</v>
      </c>
      <c r="G356">
        <f>RM!G37</f>
        <v>0</v>
      </c>
      <c r="H356">
        <f>RM!H37</f>
        <v>0</v>
      </c>
      <c r="I356">
        <f>RM!I37</f>
        <v>0</v>
      </c>
      <c r="J356">
        <f>RM!J37</f>
        <v>0</v>
      </c>
      <c r="K356">
        <f>RM!K37</f>
        <v>0</v>
      </c>
      <c r="L356">
        <f>RM!L37</f>
        <v>0</v>
      </c>
      <c r="M356">
        <f>RM!M37</f>
        <v>0</v>
      </c>
      <c r="N356">
        <f>RM!N37</f>
        <v>0</v>
      </c>
      <c r="O356">
        <f>RM!O37</f>
        <v>0</v>
      </c>
      <c r="P356">
        <f>RM!P37</f>
        <v>0</v>
      </c>
      <c r="Q356">
        <f>RM!Q37</f>
        <v>0</v>
      </c>
      <c r="R356">
        <f>RM!R37</f>
        <v>0</v>
      </c>
      <c r="S356">
        <f>RM!S37</f>
        <v>0</v>
      </c>
      <c r="T356">
        <f>RM!T37</f>
        <v>0</v>
      </c>
      <c r="U356">
        <f>RM!U37</f>
        <v>0</v>
      </c>
      <c r="V356">
        <f>RM!V37</f>
        <v>0</v>
      </c>
      <c r="W356">
        <f>RM!W37</f>
        <v>0</v>
      </c>
      <c r="X356">
        <f>RM!X37</f>
        <v>0</v>
      </c>
      <c r="Y356">
        <f>RM!Y37</f>
        <v>0</v>
      </c>
      <c r="Z356">
        <f>RM!Z37</f>
        <v>0</v>
      </c>
      <c r="AA356">
        <f>RM!AA37</f>
        <v>0</v>
      </c>
      <c r="AB356">
        <f>RM!AB37</f>
        <v>0</v>
      </c>
      <c r="AC356">
        <f>RM!AC37</f>
        <v>0</v>
      </c>
      <c r="AD356">
        <f>RM!AD37</f>
        <v>0</v>
      </c>
      <c r="AE356">
        <f>RM!AE37</f>
        <v>0</v>
      </c>
      <c r="AF356">
        <f>RM!AF37</f>
        <v>0</v>
      </c>
      <c r="AG356">
        <f>RM!AG37</f>
        <v>0</v>
      </c>
      <c r="AH356">
        <f>RM!AH37</f>
        <v>0</v>
      </c>
      <c r="AI356">
        <f>RM!AI37</f>
        <v>0</v>
      </c>
      <c r="AJ356">
        <f>RM!AJ37</f>
        <v>0</v>
      </c>
      <c r="AK356">
        <f>RM!AK37</f>
        <v>0</v>
      </c>
      <c r="AL356">
        <f>RM!AL37</f>
        <v>0</v>
      </c>
      <c r="AM356">
        <f>RM!AM37</f>
        <v>0</v>
      </c>
      <c r="AN356">
        <f>RM!AN37</f>
        <v>0</v>
      </c>
      <c r="AO356">
        <f>RM!AO37</f>
        <v>0</v>
      </c>
      <c r="AP356">
        <f>RM!AP37</f>
        <v>0</v>
      </c>
      <c r="AQ356">
        <f>RM!AQ37</f>
        <v>0</v>
      </c>
      <c r="AR356">
        <f>RM!AR37</f>
        <v>0</v>
      </c>
      <c r="AS356">
        <f>RM!AS37</f>
        <v>0</v>
      </c>
      <c r="AT356">
        <f>RM!AT37</f>
        <v>0</v>
      </c>
    </row>
    <row r="357" spans="1:46" x14ac:dyDescent="0.25">
      <c r="A357">
        <f>RM!A38</f>
        <v>0</v>
      </c>
      <c r="B357">
        <f>RM!B38</f>
        <v>0</v>
      </c>
      <c r="C357">
        <f>RM!C38</f>
        <v>0</v>
      </c>
      <c r="D357">
        <f>RM!D38</f>
        <v>0</v>
      </c>
      <c r="E357">
        <f>RM!E38</f>
        <v>0</v>
      </c>
      <c r="F357">
        <f>RM!F38</f>
        <v>0</v>
      </c>
      <c r="G357">
        <f>RM!G38</f>
        <v>0</v>
      </c>
      <c r="H357">
        <f>RM!H38</f>
        <v>0</v>
      </c>
      <c r="I357">
        <f>RM!I38</f>
        <v>0</v>
      </c>
      <c r="J357">
        <f>RM!J38</f>
        <v>0</v>
      </c>
      <c r="K357">
        <f>RM!K38</f>
        <v>0</v>
      </c>
      <c r="L357">
        <f>RM!L38</f>
        <v>0</v>
      </c>
      <c r="M357">
        <f>RM!M38</f>
        <v>0</v>
      </c>
      <c r="N357">
        <f>RM!N38</f>
        <v>0</v>
      </c>
      <c r="O357">
        <f>RM!O38</f>
        <v>0</v>
      </c>
      <c r="P357">
        <f>RM!P38</f>
        <v>0</v>
      </c>
      <c r="Q357">
        <f>RM!Q38</f>
        <v>0</v>
      </c>
      <c r="R357">
        <f>RM!R38</f>
        <v>0</v>
      </c>
      <c r="S357">
        <f>RM!S38</f>
        <v>0</v>
      </c>
      <c r="T357">
        <f>RM!T38</f>
        <v>0</v>
      </c>
      <c r="U357">
        <f>RM!U38</f>
        <v>0</v>
      </c>
      <c r="V357">
        <f>RM!V38</f>
        <v>0</v>
      </c>
      <c r="W357">
        <f>RM!W38</f>
        <v>0</v>
      </c>
      <c r="X357">
        <f>RM!X38</f>
        <v>0</v>
      </c>
      <c r="Y357">
        <f>RM!Y38</f>
        <v>0</v>
      </c>
      <c r="Z357">
        <f>RM!Z38</f>
        <v>0</v>
      </c>
      <c r="AA357">
        <f>RM!AA38</f>
        <v>0</v>
      </c>
      <c r="AB357">
        <f>RM!AB38</f>
        <v>0</v>
      </c>
      <c r="AC357">
        <f>RM!AC38</f>
        <v>0</v>
      </c>
      <c r="AD357">
        <f>RM!AD38</f>
        <v>0</v>
      </c>
      <c r="AE357">
        <f>RM!AE38</f>
        <v>0</v>
      </c>
      <c r="AF357">
        <f>RM!AF38</f>
        <v>0</v>
      </c>
      <c r="AG357">
        <f>RM!AG38</f>
        <v>0</v>
      </c>
      <c r="AH357">
        <f>RM!AH38</f>
        <v>0</v>
      </c>
      <c r="AI357">
        <f>RM!AI38</f>
        <v>0</v>
      </c>
      <c r="AJ357">
        <f>RM!AJ38</f>
        <v>0</v>
      </c>
      <c r="AK357">
        <f>RM!AK38</f>
        <v>0</v>
      </c>
      <c r="AL357">
        <f>RM!AL38</f>
        <v>0</v>
      </c>
      <c r="AM357">
        <f>RM!AM38</f>
        <v>0</v>
      </c>
      <c r="AN357">
        <f>RM!AN38</f>
        <v>0</v>
      </c>
      <c r="AO357">
        <f>RM!AO38</f>
        <v>0</v>
      </c>
      <c r="AP357">
        <f>RM!AP38</f>
        <v>0</v>
      </c>
      <c r="AQ357">
        <f>RM!AQ38</f>
        <v>0</v>
      </c>
      <c r="AR357">
        <f>RM!AR38</f>
        <v>0</v>
      </c>
      <c r="AS357">
        <f>RM!AS38</f>
        <v>0</v>
      </c>
      <c r="AT357">
        <f>RM!AT38</f>
        <v>0</v>
      </c>
    </row>
    <row r="358" spans="1:46" x14ac:dyDescent="0.25">
      <c r="A358">
        <f>RM!A39</f>
        <v>0</v>
      </c>
      <c r="B358">
        <f>RM!B39</f>
        <v>0</v>
      </c>
      <c r="C358">
        <f>RM!C39</f>
        <v>0</v>
      </c>
      <c r="D358">
        <f>RM!D39</f>
        <v>0</v>
      </c>
      <c r="E358">
        <f>RM!E39</f>
        <v>0</v>
      </c>
      <c r="F358">
        <f>RM!F39</f>
        <v>0</v>
      </c>
      <c r="G358">
        <f>RM!G39</f>
        <v>0</v>
      </c>
      <c r="H358">
        <f>RM!H39</f>
        <v>0</v>
      </c>
      <c r="I358">
        <f>RM!I39</f>
        <v>0</v>
      </c>
      <c r="J358">
        <f>RM!J39</f>
        <v>0</v>
      </c>
      <c r="K358">
        <f>RM!K39</f>
        <v>0</v>
      </c>
      <c r="L358">
        <f>RM!L39</f>
        <v>0</v>
      </c>
      <c r="M358">
        <f>RM!M39</f>
        <v>0</v>
      </c>
      <c r="N358">
        <f>RM!N39</f>
        <v>0</v>
      </c>
      <c r="O358">
        <f>RM!O39</f>
        <v>0</v>
      </c>
      <c r="P358">
        <f>RM!P39</f>
        <v>0</v>
      </c>
      <c r="Q358">
        <f>RM!Q39</f>
        <v>0</v>
      </c>
      <c r="R358">
        <f>RM!R39</f>
        <v>0</v>
      </c>
      <c r="S358">
        <f>RM!S39</f>
        <v>0</v>
      </c>
      <c r="T358">
        <f>RM!T39</f>
        <v>0</v>
      </c>
      <c r="U358">
        <f>RM!U39</f>
        <v>0</v>
      </c>
      <c r="V358">
        <f>RM!V39</f>
        <v>0</v>
      </c>
      <c r="W358">
        <f>RM!W39</f>
        <v>0</v>
      </c>
      <c r="X358">
        <f>RM!X39</f>
        <v>0</v>
      </c>
      <c r="Y358">
        <f>RM!Y39</f>
        <v>0</v>
      </c>
      <c r="Z358">
        <f>RM!Z39</f>
        <v>0</v>
      </c>
      <c r="AA358">
        <f>RM!AA39</f>
        <v>0</v>
      </c>
      <c r="AB358">
        <f>RM!AB39</f>
        <v>0</v>
      </c>
      <c r="AC358">
        <f>RM!AC39</f>
        <v>0</v>
      </c>
      <c r="AD358">
        <f>RM!AD39</f>
        <v>0</v>
      </c>
      <c r="AE358">
        <f>RM!AE39</f>
        <v>0</v>
      </c>
      <c r="AF358">
        <f>RM!AF39</f>
        <v>0</v>
      </c>
      <c r="AG358">
        <f>RM!AG39</f>
        <v>0</v>
      </c>
      <c r="AH358">
        <f>RM!AH39</f>
        <v>0</v>
      </c>
      <c r="AI358">
        <f>RM!AI39</f>
        <v>0</v>
      </c>
      <c r="AJ358">
        <f>RM!AJ39</f>
        <v>0</v>
      </c>
      <c r="AK358">
        <f>RM!AK39</f>
        <v>0</v>
      </c>
      <c r="AL358">
        <f>RM!AL39</f>
        <v>0</v>
      </c>
      <c r="AM358">
        <f>RM!AM39</f>
        <v>0</v>
      </c>
      <c r="AN358">
        <f>RM!AN39</f>
        <v>0</v>
      </c>
      <c r="AO358">
        <f>RM!AO39</f>
        <v>0</v>
      </c>
      <c r="AP358">
        <f>RM!AP39</f>
        <v>0</v>
      </c>
      <c r="AQ358">
        <f>RM!AQ39</f>
        <v>0</v>
      </c>
      <c r="AR358">
        <f>RM!AR39</f>
        <v>0</v>
      </c>
      <c r="AS358">
        <f>RM!AS39</f>
        <v>0</v>
      </c>
      <c r="AT358">
        <f>RM!AT39</f>
        <v>0</v>
      </c>
    </row>
    <row r="359" spans="1:46" x14ac:dyDescent="0.25">
      <c r="A359">
        <f>RM!A40</f>
        <v>0</v>
      </c>
      <c r="B359">
        <f>RM!B40</f>
        <v>0</v>
      </c>
      <c r="C359">
        <f>RM!C40</f>
        <v>0</v>
      </c>
      <c r="D359">
        <f>RM!D40</f>
        <v>0</v>
      </c>
      <c r="E359">
        <f>RM!E40</f>
        <v>0</v>
      </c>
      <c r="F359">
        <f>RM!F40</f>
        <v>0</v>
      </c>
      <c r="G359">
        <f>RM!G40</f>
        <v>0</v>
      </c>
      <c r="H359">
        <f>RM!H40</f>
        <v>0</v>
      </c>
      <c r="I359">
        <f>RM!I40</f>
        <v>0</v>
      </c>
      <c r="J359">
        <f>RM!J40</f>
        <v>0</v>
      </c>
      <c r="K359">
        <f>RM!K40</f>
        <v>0</v>
      </c>
      <c r="L359">
        <f>RM!L40</f>
        <v>0</v>
      </c>
      <c r="M359">
        <f>RM!M40</f>
        <v>0</v>
      </c>
      <c r="N359">
        <f>RM!N40</f>
        <v>0</v>
      </c>
      <c r="O359">
        <f>RM!O40</f>
        <v>0</v>
      </c>
      <c r="P359">
        <f>RM!P40</f>
        <v>0</v>
      </c>
      <c r="Q359">
        <f>RM!Q40</f>
        <v>0</v>
      </c>
      <c r="R359">
        <f>RM!R40</f>
        <v>0</v>
      </c>
      <c r="S359">
        <f>RM!S40</f>
        <v>0</v>
      </c>
      <c r="T359">
        <f>RM!T40</f>
        <v>0</v>
      </c>
      <c r="U359">
        <f>RM!U40</f>
        <v>0</v>
      </c>
      <c r="V359">
        <f>RM!V40</f>
        <v>0</v>
      </c>
      <c r="W359">
        <f>RM!W40</f>
        <v>0</v>
      </c>
      <c r="X359">
        <f>RM!X40</f>
        <v>0</v>
      </c>
      <c r="Y359">
        <f>RM!Y40</f>
        <v>0</v>
      </c>
      <c r="Z359">
        <f>RM!Z40</f>
        <v>0</v>
      </c>
      <c r="AA359">
        <f>RM!AA40</f>
        <v>0</v>
      </c>
      <c r="AB359">
        <f>RM!AB40</f>
        <v>0</v>
      </c>
      <c r="AC359">
        <f>RM!AC40</f>
        <v>0</v>
      </c>
      <c r="AD359">
        <f>RM!AD40</f>
        <v>0</v>
      </c>
      <c r="AE359">
        <f>RM!AE40</f>
        <v>0</v>
      </c>
      <c r="AF359">
        <f>RM!AF40</f>
        <v>0</v>
      </c>
      <c r="AG359">
        <f>RM!AG40</f>
        <v>0</v>
      </c>
      <c r="AH359">
        <f>RM!AH40</f>
        <v>0</v>
      </c>
      <c r="AI359">
        <f>RM!AI40</f>
        <v>0</v>
      </c>
      <c r="AJ359">
        <f>RM!AJ40</f>
        <v>0</v>
      </c>
      <c r="AK359">
        <f>RM!AK40</f>
        <v>0</v>
      </c>
      <c r="AL359">
        <f>RM!AL40</f>
        <v>0</v>
      </c>
      <c r="AM359">
        <f>RM!AM40</f>
        <v>0</v>
      </c>
      <c r="AN359">
        <f>RM!AN40</f>
        <v>0</v>
      </c>
      <c r="AO359">
        <f>RM!AO40</f>
        <v>0</v>
      </c>
      <c r="AP359">
        <f>RM!AP40</f>
        <v>0</v>
      </c>
      <c r="AQ359">
        <f>RM!AQ40</f>
        <v>0</v>
      </c>
      <c r="AR359">
        <f>RM!AR40</f>
        <v>0</v>
      </c>
      <c r="AS359">
        <f>RM!AS40</f>
        <v>0</v>
      </c>
      <c r="AT359">
        <f>RM!AT40</f>
        <v>0</v>
      </c>
    </row>
    <row r="360" spans="1:46" x14ac:dyDescent="0.25">
      <c r="A360">
        <f>RM!A41</f>
        <v>0</v>
      </c>
      <c r="B360">
        <f>RM!B41</f>
        <v>0</v>
      </c>
      <c r="C360">
        <f>RM!C41</f>
        <v>0</v>
      </c>
      <c r="D360">
        <f>RM!D41</f>
        <v>0</v>
      </c>
      <c r="E360">
        <f>RM!E41</f>
        <v>0</v>
      </c>
      <c r="F360">
        <f>RM!F41</f>
        <v>0</v>
      </c>
      <c r="G360">
        <f>RM!G41</f>
        <v>0</v>
      </c>
      <c r="H360">
        <f>RM!H41</f>
        <v>0</v>
      </c>
      <c r="I360">
        <f>RM!I41</f>
        <v>0</v>
      </c>
      <c r="J360">
        <f>RM!J41</f>
        <v>0</v>
      </c>
      <c r="K360">
        <f>RM!K41</f>
        <v>0</v>
      </c>
      <c r="L360">
        <f>RM!L41</f>
        <v>0</v>
      </c>
      <c r="M360">
        <f>RM!M41</f>
        <v>0</v>
      </c>
      <c r="N360">
        <f>RM!N41</f>
        <v>0</v>
      </c>
      <c r="O360">
        <f>RM!O41</f>
        <v>0</v>
      </c>
      <c r="P360">
        <f>RM!P41</f>
        <v>0</v>
      </c>
      <c r="Q360">
        <f>RM!Q41</f>
        <v>0</v>
      </c>
      <c r="R360">
        <f>RM!R41</f>
        <v>0</v>
      </c>
      <c r="S360">
        <f>RM!S41</f>
        <v>0</v>
      </c>
      <c r="T360">
        <f>RM!T41</f>
        <v>0</v>
      </c>
      <c r="U360">
        <f>RM!U41</f>
        <v>0</v>
      </c>
      <c r="V360">
        <f>RM!V41</f>
        <v>0</v>
      </c>
      <c r="W360">
        <f>RM!W41</f>
        <v>0</v>
      </c>
      <c r="X360">
        <f>RM!X41</f>
        <v>0</v>
      </c>
      <c r="Y360">
        <f>RM!Y41</f>
        <v>0</v>
      </c>
      <c r="Z360">
        <f>RM!Z41</f>
        <v>0</v>
      </c>
      <c r="AA360">
        <f>RM!AA41</f>
        <v>0</v>
      </c>
      <c r="AB360">
        <f>RM!AB41</f>
        <v>0</v>
      </c>
      <c r="AC360">
        <f>RM!AC41</f>
        <v>0</v>
      </c>
      <c r="AD360">
        <f>RM!AD41</f>
        <v>0</v>
      </c>
      <c r="AE360">
        <f>RM!AE41</f>
        <v>0</v>
      </c>
      <c r="AF360">
        <f>RM!AF41</f>
        <v>0</v>
      </c>
      <c r="AG360">
        <f>RM!AG41</f>
        <v>0</v>
      </c>
      <c r="AH360">
        <f>RM!AH41</f>
        <v>0</v>
      </c>
      <c r="AI360">
        <f>RM!AI41</f>
        <v>0</v>
      </c>
      <c r="AJ360">
        <f>RM!AJ41</f>
        <v>0</v>
      </c>
      <c r="AK360">
        <f>RM!AK41</f>
        <v>0</v>
      </c>
      <c r="AL360">
        <f>RM!AL41</f>
        <v>0</v>
      </c>
      <c r="AM360">
        <f>RM!AM41</f>
        <v>0</v>
      </c>
      <c r="AN360">
        <f>RM!AN41</f>
        <v>0</v>
      </c>
      <c r="AO360">
        <f>RM!AO41</f>
        <v>0</v>
      </c>
      <c r="AP360">
        <f>RM!AP41</f>
        <v>0</v>
      </c>
      <c r="AQ360">
        <f>RM!AQ41</f>
        <v>0</v>
      </c>
      <c r="AR360">
        <f>RM!AR41</f>
        <v>0</v>
      </c>
      <c r="AS360">
        <f>RM!AS41</f>
        <v>0</v>
      </c>
      <c r="AT360">
        <f>RM!AT41</f>
        <v>0</v>
      </c>
    </row>
    <row r="361" spans="1:46" x14ac:dyDescent="0.25">
      <c r="A361">
        <f>RM!A42</f>
        <v>0</v>
      </c>
      <c r="B361">
        <f>RM!B42</f>
        <v>0</v>
      </c>
      <c r="C361">
        <f>RM!C42</f>
        <v>0</v>
      </c>
      <c r="D361">
        <f>RM!D42</f>
        <v>0</v>
      </c>
      <c r="E361">
        <f>RM!E42</f>
        <v>0</v>
      </c>
      <c r="F361">
        <f>RM!F42</f>
        <v>0</v>
      </c>
      <c r="G361">
        <f>RM!G42</f>
        <v>0</v>
      </c>
      <c r="H361">
        <f>RM!H42</f>
        <v>0</v>
      </c>
      <c r="I361">
        <f>RM!I42</f>
        <v>0</v>
      </c>
      <c r="J361">
        <f>RM!J42</f>
        <v>0</v>
      </c>
      <c r="K361">
        <f>RM!K42</f>
        <v>0</v>
      </c>
      <c r="L361">
        <f>RM!L42</f>
        <v>0</v>
      </c>
      <c r="M361">
        <f>RM!M42</f>
        <v>0</v>
      </c>
      <c r="N361">
        <f>RM!N42</f>
        <v>0</v>
      </c>
      <c r="O361">
        <f>RM!O42</f>
        <v>0</v>
      </c>
      <c r="P361">
        <f>RM!P42</f>
        <v>0</v>
      </c>
      <c r="Q361">
        <f>RM!Q42</f>
        <v>0</v>
      </c>
      <c r="R361">
        <f>RM!R42</f>
        <v>0</v>
      </c>
      <c r="S361">
        <f>RM!S42</f>
        <v>0</v>
      </c>
      <c r="T361">
        <f>RM!T42</f>
        <v>0</v>
      </c>
      <c r="U361">
        <f>RM!U42</f>
        <v>0</v>
      </c>
      <c r="V361">
        <f>RM!V42</f>
        <v>0</v>
      </c>
      <c r="W361">
        <f>RM!W42</f>
        <v>0</v>
      </c>
      <c r="X361">
        <f>RM!X42</f>
        <v>0</v>
      </c>
      <c r="Y361">
        <f>RM!Y42</f>
        <v>0</v>
      </c>
      <c r="Z361">
        <f>RM!Z42</f>
        <v>0</v>
      </c>
      <c r="AA361">
        <f>RM!AA42</f>
        <v>0</v>
      </c>
      <c r="AB361">
        <f>RM!AB42</f>
        <v>0</v>
      </c>
      <c r="AC361">
        <f>RM!AC42</f>
        <v>0</v>
      </c>
      <c r="AD361">
        <f>RM!AD42</f>
        <v>0</v>
      </c>
      <c r="AE361">
        <f>RM!AE42</f>
        <v>0</v>
      </c>
      <c r="AF361">
        <f>RM!AF42</f>
        <v>0</v>
      </c>
      <c r="AG361">
        <f>RM!AG42</f>
        <v>0</v>
      </c>
      <c r="AH361">
        <f>RM!AH42</f>
        <v>0</v>
      </c>
      <c r="AI361">
        <f>RM!AI42</f>
        <v>0</v>
      </c>
      <c r="AJ361">
        <f>RM!AJ42</f>
        <v>0</v>
      </c>
      <c r="AK361">
        <f>RM!AK42</f>
        <v>0</v>
      </c>
      <c r="AL361">
        <f>RM!AL42</f>
        <v>0</v>
      </c>
      <c r="AM361">
        <f>RM!AM42</f>
        <v>0</v>
      </c>
      <c r="AN361">
        <f>RM!AN42</f>
        <v>0</v>
      </c>
      <c r="AO361">
        <f>RM!AO42</f>
        <v>0</v>
      </c>
      <c r="AP361">
        <f>RM!AP42</f>
        <v>0</v>
      </c>
      <c r="AQ361">
        <f>RM!AQ42</f>
        <v>0</v>
      </c>
      <c r="AR361">
        <f>RM!AR42</f>
        <v>0</v>
      </c>
      <c r="AS361">
        <f>RM!AS42</f>
        <v>0</v>
      </c>
      <c r="AT361">
        <f>RM!AT42</f>
        <v>0</v>
      </c>
    </row>
    <row r="362" spans="1:46" x14ac:dyDescent="0.25">
      <c r="A362">
        <f>RM!A43</f>
        <v>0</v>
      </c>
      <c r="B362">
        <f>RM!B43</f>
        <v>0</v>
      </c>
      <c r="C362">
        <f>RM!C43</f>
        <v>0</v>
      </c>
      <c r="D362">
        <f>RM!D43</f>
        <v>0</v>
      </c>
      <c r="E362">
        <f>RM!E43</f>
        <v>0</v>
      </c>
      <c r="F362">
        <f>RM!F43</f>
        <v>0</v>
      </c>
      <c r="G362">
        <f>RM!G43</f>
        <v>0</v>
      </c>
      <c r="H362">
        <f>RM!H43</f>
        <v>0</v>
      </c>
      <c r="I362">
        <f>RM!I43</f>
        <v>0</v>
      </c>
      <c r="J362">
        <f>RM!J43</f>
        <v>0</v>
      </c>
      <c r="K362">
        <f>RM!K43</f>
        <v>0</v>
      </c>
      <c r="L362">
        <f>RM!L43</f>
        <v>0</v>
      </c>
      <c r="M362">
        <f>RM!M43</f>
        <v>0</v>
      </c>
      <c r="N362">
        <f>RM!N43</f>
        <v>0</v>
      </c>
      <c r="O362">
        <f>RM!O43</f>
        <v>0</v>
      </c>
      <c r="P362">
        <f>RM!P43</f>
        <v>0</v>
      </c>
      <c r="Q362">
        <f>RM!Q43</f>
        <v>0</v>
      </c>
      <c r="R362">
        <f>RM!R43</f>
        <v>0</v>
      </c>
      <c r="S362">
        <f>RM!S43</f>
        <v>0</v>
      </c>
      <c r="T362">
        <f>RM!T43</f>
        <v>0</v>
      </c>
      <c r="U362">
        <f>RM!U43</f>
        <v>0</v>
      </c>
      <c r="V362">
        <f>RM!V43</f>
        <v>0</v>
      </c>
      <c r="W362">
        <f>RM!W43</f>
        <v>0</v>
      </c>
      <c r="X362">
        <f>RM!X43</f>
        <v>0</v>
      </c>
      <c r="Y362">
        <f>RM!Y43</f>
        <v>0</v>
      </c>
      <c r="Z362">
        <f>RM!Z43</f>
        <v>0</v>
      </c>
      <c r="AA362">
        <f>RM!AA43</f>
        <v>0</v>
      </c>
      <c r="AB362">
        <f>RM!AB43</f>
        <v>0</v>
      </c>
      <c r="AC362">
        <f>RM!AC43</f>
        <v>0</v>
      </c>
      <c r="AD362">
        <f>RM!AD43</f>
        <v>0</v>
      </c>
      <c r="AE362">
        <f>RM!AE43</f>
        <v>0</v>
      </c>
      <c r="AF362">
        <f>RM!AF43</f>
        <v>0</v>
      </c>
      <c r="AG362">
        <f>RM!AG43</f>
        <v>0</v>
      </c>
      <c r="AH362">
        <f>RM!AH43</f>
        <v>0</v>
      </c>
      <c r="AI362">
        <f>RM!AI43</f>
        <v>0</v>
      </c>
      <c r="AJ362">
        <f>RM!AJ43</f>
        <v>0</v>
      </c>
      <c r="AK362">
        <f>RM!AK43</f>
        <v>0</v>
      </c>
      <c r="AL362">
        <f>RM!AL43</f>
        <v>0</v>
      </c>
      <c r="AM362">
        <f>RM!AM43</f>
        <v>0</v>
      </c>
      <c r="AN362">
        <f>RM!AN43</f>
        <v>0</v>
      </c>
      <c r="AO362">
        <f>RM!AO43</f>
        <v>0</v>
      </c>
      <c r="AP362">
        <f>RM!AP43</f>
        <v>0</v>
      </c>
      <c r="AQ362">
        <f>RM!AQ43</f>
        <v>0</v>
      </c>
      <c r="AR362">
        <f>RM!AR43</f>
        <v>0</v>
      </c>
      <c r="AS362">
        <f>RM!AS43</f>
        <v>0</v>
      </c>
      <c r="AT362">
        <f>RM!AT43</f>
        <v>0</v>
      </c>
    </row>
    <row r="363" spans="1:46" x14ac:dyDescent="0.25">
      <c r="A363">
        <f>RM!A44</f>
        <v>0</v>
      </c>
      <c r="B363">
        <f>RM!B44</f>
        <v>0</v>
      </c>
      <c r="C363">
        <f>RM!C44</f>
        <v>0</v>
      </c>
      <c r="D363">
        <f>RM!D44</f>
        <v>0</v>
      </c>
      <c r="E363">
        <f>RM!E44</f>
        <v>0</v>
      </c>
      <c r="F363">
        <f>RM!F44</f>
        <v>0</v>
      </c>
      <c r="G363">
        <f>RM!G44</f>
        <v>0</v>
      </c>
      <c r="H363">
        <f>RM!H44</f>
        <v>0</v>
      </c>
      <c r="I363">
        <f>RM!I44</f>
        <v>0</v>
      </c>
      <c r="J363">
        <f>RM!J44</f>
        <v>0</v>
      </c>
      <c r="K363">
        <f>RM!K44</f>
        <v>0</v>
      </c>
      <c r="L363">
        <f>RM!L44</f>
        <v>0</v>
      </c>
      <c r="M363">
        <f>RM!M44</f>
        <v>0</v>
      </c>
      <c r="N363">
        <f>RM!N44</f>
        <v>0</v>
      </c>
      <c r="O363">
        <f>RM!O44</f>
        <v>0</v>
      </c>
      <c r="P363">
        <f>RM!P44</f>
        <v>0</v>
      </c>
      <c r="Q363">
        <f>RM!Q44</f>
        <v>0</v>
      </c>
      <c r="R363">
        <f>RM!R44</f>
        <v>0</v>
      </c>
      <c r="S363">
        <f>RM!S44</f>
        <v>0</v>
      </c>
      <c r="T363">
        <f>RM!T44</f>
        <v>0</v>
      </c>
      <c r="U363">
        <f>RM!U44</f>
        <v>0</v>
      </c>
      <c r="V363">
        <f>RM!V44</f>
        <v>0</v>
      </c>
      <c r="W363">
        <f>RM!W44</f>
        <v>0</v>
      </c>
      <c r="X363">
        <f>RM!X44</f>
        <v>0</v>
      </c>
      <c r="Y363">
        <f>RM!Y44</f>
        <v>0</v>
      </c>
      <c r="Z363">
        <f>RM!Z44</f>
        <v>0</v>
      </c>
      <c r="AA363">
        <f>RM!AA44</f>
        <v>0</v>
      </c>
      <c r="AB363">
        <f>RM!AB44</f>
        <v>0</v>
      </c>
      <c r="AC363">
        <f>RM!AC44</f>
        <v>0</v>
      </c>
      <c r="AD363">
        <f>RM!AD44</f>
        <v>0</v>
      </c>
      <c r="AE363">
        <f>RM!AE44</f>
        <v>0</v>
      </c>
      <c r="AF363">
        <f>RM!AF44</f>
        <v>0</v>
      </c>
      <c r="AG363">
        <f>RM!AG44</f>
        <v>0</v>
      </c>
      <c r="AH363">
        <f>RM!AH44</f>
        <v>0</v>
      </c>
      <c r="AI363">
        <f>RM!AI44</f>
        <v>0</v>
      </c>
      <c r="AJ363">
        <f>RM!AJ44</f>
        <v>0</v>
      </c>
      <c r="AK363">
        <f>RM!AK44</f>
        <v>0</v>
      </c>
      <c r="AL363">
        <f>RM!AL44</f>
        <v>0</v>
      </c>
      <c r="AM363">
        <f>RM!AM44</f>
        <v>0</v>
      </c>
      <c r="AN363">
        <f>RM!AN44</f>
        <v>0</v>
      </c>
      <c r="AO363">
        <f>RM!AO44</f>
        <v>0</v>
      </c>
      <c r="AP363">
        <f>RM!AP44</f>
        <v>0</v>
      </c>
      <c r="AQ363">
        <f>RM!AQ44</f>
        <v>0</v>
      </c>
      <c r="AR363">
        <f>RM!AR44</f>
        <v>0</v>
      </c>
      <c r="AS363">
        <f>RM!AS44</f>
        <v>0</v>
      </c>
      <c r="AT363">
        <f>RM!AT44</f>
        <v>0</v>
      </c>
    </row>
    <row r="364" spans="1:46" x14ac:dyDescent="0.25">
      <c r="A364">
        <f>RM!A45</f>
        <v>0</v>
      </c>
      <c r="B364">
        <f>RM!B45</f>
        <v>0</v>
      </c>
      <c r="C364">
        <f>RM!C45</f>
        <v>0</v>
      </c>
      <c r="D364">
        <f>RM!D45</f>
        <v>0</v>
      </c>
      <c r="E364">
        <f>RM!E45</f>
        <v>0</v>
      </c>
      <c r="F364">
        <f>RM!F45</f>
        <v>0</v>
      </c>
      <c r="G364">
        <f>RM!G45</f>
        <v>0</v>
      </c>
      <c r="H364">
        <f>RM!H45</f>
        <v>0</v>
      </c>
      <c r="I364">
        <f>RM!I45</f>
        <v>0</v>
      </c>
      <c r="J364">
        <f>RM!J45</f>
        <v>0</v>
      </c>
      <c r="K364">
        <f>RM!K45</f>
        <v>0</v>
      </c>
      <c r="L364">
        <f>RM!L45</f>
        <v>0</v>
      </c>
      <c r="M364">
        <f>RM!M45</f>
        <v>0</v>
      </c>
      <c r="N364">
        <f>RM!N45</f>
        <v>0</v>
      </c>
      <c r="O364">
        <f>RM!O45</f>
        <v>0</v>
      </c>
      <c r="P364">
        <f>RM!P45</f>
        <v>0</v>
      </c>
      <c r="Q364">
        <f>RM!Q45</f>
        <v>0</v>
      </c>
      <c r="R364">
        <f>RM!R45</f>
        <v>0</v>
      </c>
      <c r="S364">
        <f>RM!S45</f>
        <v>0</v>
      </c>
      <c r="T364">
        <f>RM!T45</f>
        <v>0</v>
      </c>
      <c r="U364">
        <f>RM!U45</f>
        <v>0</v>
      </c>
      <c r="V364">
        <f>RM!V45</f>
        <v>0</v>
      </c>
      <c r="W364">
        <f>RM!W45</f>
        <v>0</v>
      </c>
      <c r="X364">
        <f>RM!X45</f>
        <v>0</v>
      </c>
      <c r="Y364">
        <f>RM!Y45</f>
        <v>0</v>
      </c>
      <c r="Z364">
        <f>RM!Z45</f>
        <v>0</v>
      </c>
      <c r="AA364">
        <f>RM!AA45</f>
        <v>0</v>
      </c>
      <c r="AB364">
        <f>RM!AB45</f>
        <v>0</v>
      </c>
      <c r="AC364">
        <f>RM!AC45</f>
        <v>0</v>
      </c>
      <c r="AD364">
        <f>RM!AD45</f>
        <v>0</v>
      </c>
      <c r="AE364">
        <f>RM!AE45</f>
        <v>0</v>
      </c>
      <c r="AF364">
        <f>RM!AF45</f>
        <v>0</v>
      </c>
      <c r="AG364">
        <f>RM!AG45</f>
        <v>0</v>
      </c>
      <c r="AH364">
        <f>RM!AH45</f>
        <v>0</v>
      </c>
      <c r="AI364">
        <f>RM!AI45</f>
        <v>0</v>
      </c>
      <c r="AJ364">
        <f>RM!AJ45</f>
        <v>0</v>
      </c>
      <c r="AK364">
        <f>RM!AK45</f>
        <v>0</v>
      </c>
      <c r="AL364">
        <f>RM!AL45</f>
        <v>0</v>
      </c>
      <c r="AM364">
        <f>RM!AM45</f>
        <v>0</v>
      </c>
      <c r="AN364">
        <f>RM!AN45</f>
        <v>0</v>
      </c>
      <c r="AO364">
        <f>RM!AO45</f>
        <v>0</v>
      </c>
      <c r="AP364">
        <f>RM!AP45</f>
        <v>0</v>
      </c>
      <c r="AQ364">
        <f>RM!AQ45</f>
        <v>0</v>
      </c>
      <c r="AR364">
        <f>RM!AR45</f>
        <v>0</v>
      </c>
      <c r="AS364">
        <f>RM!AS45</f>
        <v>0</v>
      </c>
      <c r="AT364">
        <f>RM!AT45</f>
        <v>0</v>
      </c>
    </row>
    <row r="365" spans="1:46" x14ac:dyDescent="0.25">
      <c r="A365" t="str">
        <f>SIM!A4</f>
        <v>KIK</v>
      </c>
      <c r="B365" t="str">
        <f>SIM!B4</f>
        <v>SIM</v>
      </c>
      <c r="C365" t="str">
        <f>SIM!C4</f>
        <v>Siseturvalisus</v>
      </c>
      <c r="D365" t="str">
        <f>SIM!D4</f>
        <v>CF</v>
      </c>
      <c r="E365" t="str">
        <f>SIM!E4</f>
        <v>Rohelisem Eesti</v>
      </c>
      <c r="F365" t="str">
        <f>SIM!F4</f>
        <v>2021-2027.2.3</v>
      </c>
      <c r="G365" t="str">
        <f>SIM!G4</f>
        <v>(EK nr 2.4) Kliimamuutustega kohanemine, katastroofiriski ennetamine</v>
      </c>
      <c r="H365" t="str">
        <f>SIM!H4</f>
        <v>Päästevõimekuse suurendamine</v>
      </c>
      <c r="I365" t="str">
        <f>SIM!I4</f>
        <v>2021-2027.2.3.3</v>
      </c>
      <c r="J365">
        <f>SIM!J4</f>
        <v>27925440</v>
      </c>
      <c r="K365">
        <f>SIM!K4</f>
        <v>27924724</v>
      </c>
      <c r="L365">
        <f>SIM!L4</f>
        <v>0.99997436029656117</v>
      </c>
      <c r="M365">
        <f>SIM!M4</f>
        <v>4098249</v>
      </c>
      <c r="N365">
        <f>SIM!N4</f>
        <v>0.14675682818247449</v>
      </c>
      <c r="O365">
        <f>SIM!O4</f>
        <v>0</v>
      </c>
      <c r="P365">
        <f>SIM!P4</f>
        <v>0</v>
      </c>
      <c r="Q365">
        <f>SIM!Q4</f>
        <v>0.99997436029656117</v>
      </c>
      <c r="R365">
        <f>SIM!R4</f>
        <v>14482670</v>
      </c>
      <c r="S365">
        <f>SIM!S4</f>
        <v>15037232</v>
      </c>
      <c r="T365">
        <f>SIM!T4</f>
        <v>0.68523471787731904</v>
      </c>
      <c r="U365">
        <f>SIM!U4</f>
        <v>0</v>
      </c>
      <c r="V365">
        <f>SIM!V4</f>
        <v>0.99997436029656117</v>
      </c>
      <c r="W365">
        <f>SIM!W4</f>
        <v>1178322</v>
      </c>
      <c r="X365">
        <f>SIM!X4</f>
        <v>0.72743000647438316</v>
      </c>
      <c r="Y365">
        <f>SIM!Y4</f>
        <v>0</v>
      </c>
      <c r="Z365">
        <f>SIM!Z4</f>
        <v>0.99997436029656117</v>
      </c>
      <c r="AA365">
        <f>SIM!AA4</f>
        <v>3721622</v>
      </c>
      <c r="AB365">
        <f>SIM!AB4</f>
        <v>0.86069995674195288</v>
      </c>
      <c r="AC365">
        <f>SIM!AC4</f>
        <v>0</v>
      </c>
      <c r="AD365">
        <f>SIM!AD4</f>
        <v>0.99997436029656117</v>
      </c>
      <c r="AE365">
        <f>SIM!AE4</f>
        <v>1091740</v>
      </c>
      <c r="AF365">
        <f>SIM!AF4</f>
        <v>0.89979477494356397</v>
      </c>
      <c r="AG365">
        <f>SIM!AG4</f>
        <v>0</v>
      </c>
      <c r="AH365">
        <f>SIM!AH4</f>
        <v>0.99997436029656117</v>
      </c>
      <c r="AI365">
        <f>SIM!AI4</f>
        <v>2797559</v>
      </c>
      <c r="AJ365">
        <f>SIM!AJ4</f>
        <v>0.99997436029656117</v>
      </c>
      <c r="AK365">
        <f>SIM!AK4</f>
        <v>0</v>
      </c>
      <c r="AL365">
        <f>SIM!AL4</f>
        <v>0.99997436029656117</v>
      </c>
      <c r="AM365">
        <f>SIM!AM4</f>
        <v>0</v>
      </c>
      <c r="AN365">
        <f>SIM!AN4</f>
        <v>0.99997436029656117</v>
      </c>
      <c r="AO365">
        <f>SIM!AO4</f>
        <v>0</v>
      </c>
      <c r="AP365">
        <f>SIM!AP4</f>
        <v>0.99997436029656117</v>
      </c>
      <c r="AQ365">
        <f>SIM!AQ4</f>
        <v>716</v>
      </c>
      <c r="AR365">
        <f>SIM!AR4</f>
        <v>716</v>
      </c>
      <c r="AS365" t="str">
        <f>SIM!AS4</f>
        <v>Numbrid on esitatud tehtena - esimene number on PÄA maksed ja teine PPA (PÄA+PPA). Osad PÄA hanked on veel välja kuulutamata. Näiteks Olevalmis.ee puhul on põhjuseks tööde järjekord. PÄA-l on hankeid, mille puhul võib prognoosida kallinemist ja täpne eelarvevajadus võib veel muutuda. Hankelepingusse planeeritakse tellitavate lisatööde osas paindlikkus. Hanke ebaõnnestumine võib enim mõjutada PÄA 2026 II pa makseid (1,8 mln) - võib minna 2027. aastasse.
Kõik PPA planeeritud tegevused on töös, viivitused on seotud peamiselt hankemenetlustega. Nt ei tule vastavaid pakkumusi, mis tähendab, et tehnilised kirjeldused tuleb üle vaadata ning hanked uuesti avaldada. See on aga täiendav ajakulu ning lükkab lepingute sõlmimisi, tarneaegu ning reaalseid kulude tekkimisi edasi.</v>
      </c>
      <c r="AT365">
        <f>SIM!AT4</f>
        <v>0</v>
      </c>
    </row>
    <row r="366" spans="1:46" x14ac:dyDescent="0.25">
      <c r="A366" t="str">
        <f>SIM!A5</f>
        <v>RTK</v>
      </c>
      <c r="B366" t="str">
        <f>SIM!B5</f>
        <v>SIM</v>
      </c>
      <c r="C366" t="str">
        <f>SIM!C5</f>
        <v>Siseturvalisus</v>
      </c>
      <c r="D366" t="str">
        <f>SIM!D5</f>
        <v>ESF</v>
      </c>
      <c r="E366" t="str">
        <f>SIM!E5</f>
        <v>Sotsiaalsem Eesti</v>
      </c>
      <c r="F366" t="str">
        <f>SIM!F5</f>
        <v>2021-2027.4.7</v>
      </c>
      <c r="G366" t="str">
        <f>SIM!G5</f>
        <v>(EK nr 4.8) Soodustada aktiivset kaasamist, parandada konkurentsivõimet</v>
      </c>
      <c r="H366" t="str">
        <f>SIM!H5</f>
        <v>Ennetav ja turvaline elukeskkond</v>
      </c>
      <c r="I366" t="str">
        <f>SIM!I5</f>
        <v>2021-2027.4.7.6</v>
      </c>
      <c r="J366">
        <f>SIM!J5</f>
        <v>2195788</v>
      </c>
      <c r="K366">
        <f>SIM!K5</f>
        <v>2195788</v>
      </c>
      <c r="L366">
        <f>SIM!L5</f>
        <v>1</v>
      </c>
      <c r="M366">
        <f>SIM!M5</f>
        <v>464205</v>
      </c>
      <c r="N366">
        <f>SIM!N5</f>
        <v>0.21140702107853765</v>
      </c>
      <c r="O366">
        <f>SIM!O5</f>
        <v>0</v>
      </c>
      <c r="P366">
        <f>SIM!P5</f>
        <v>0</v>
      </c>
      <c r="Q366">
        <f>SIM!Q5</f>
        <v>1</v>
      </c>
      <c r="R366">
        <f>SIM!R5</f>
        <v>294000</v>
      </c>
      <c r="S366">
        <f>SIM!S5</f>
        <v>300640</v>
      </c>
      <c r="T366">
        <f>SIM!T5</f>
        <v>0.34832369973786176</v>
      </c>
      <c r="U366">
        <f>SIM!U5</f>
        <v>0</v>
      </c>
      <c r="V366">
        <f>SIM!V5</f>
        <v>1</v>
      </c>
      <c r="W366">
        <f>SIM!W5</f>
        <v>200000</v>
      </c>
      <c r="X366">
        <f>SIM!X5</f>
        <v>0.43940717409877456</v>
      </c>
      <c r="Y366">
        <f>SIM!Y5</f>
        <v>0</v>
      </c>
      <c r="Z366">
        <f>SIM!Z5</f>
        <v>1</v>
      </c>
      <c r="AA366">
        <f>SIM!AA5</f>
        <v>220000</v>
      </c>
      <c r="AB366">
        <f>SIM!AB5</f>
        <v>0.53959899589577864</v>
      </c>
      <c r="AC366">
        <f>SIM!AC5</f>
        <v>0</v>
      </c>
      <c r="AD366">
        <f>SIM!AD5</f>
        <v>1</v>
      </c>
      <c r="AE366">
        <f>SIM!AE5</f>
        <v>420000</v>
      </c>
      <c r="AF366">
        <f>SIM!AF5</f>
        <v>0.73087429205369558</v>
      </c>
      <c r="AG366">
        <f>SIM!AG5</f>
        <v>0</v>
      </c>
      <c r="AH366">
        <f>SIM!AH5</f>
        <v>1</v>
      </c>
      <c r="AI366">
        <f>SIM!AI5</f>
        <v>300000</v>
      </c>
      <c r="AJ366">
        <f>SIM!AJ5</f>
        <v>0.86749950359506478</v>
      </c>
      <c r="AK366">
        <f>SIM!AK5</f>
        <v>0</v>
      </c>
      <c r="AL366">
        <f>SIM!AL5</f>
        <v>1</v>
      </c>
      <c r="AM366">
        <f>SIM!AM5</f>
        <v>290943</v>
      </c>
      <c r="AN366">
        <f>SIM!AN5</f>
        <v>1</v>
      </c>
      <c r="AO366">
        <f>SIM!AO5</f>
        <v>0</v>
      </c>
      <c r="AP366">
        <f>SIM!AP5</f>
        <v>1</v>
      </c>
      <c r="AQ366">
        <f>SIM!AQ5</f>
        <v>0</v>
      </c>
      <c r="AR366">
        <f>SIM!AR5</f>
        <v>0</v>
      </c>
      <c r="AS366" t="str">
        <f>SIM!AS5</f>
        <v>Kogu projekti eelarve on planeeritud ja kohustustega kaetud. Partnerid ja koostööpartnerid viivad ellu tegevusi eesmärkide saavutamiseks piiratud konkreetse eelarve raames ning väike planeeritud tegevuste edasilükkumine on ajendatud soovist kasutada raha otstarbekalt ja läbimõeldult ja säästlikult.</v>
      </c>
      <c r="AT366">
        <f>SIM!AT5</f>
        <v>0</v>
      </c>
    </row>
    <row r="367" spans="1:46" x14ac:dyDescent="0.25">
      <c r="A367" t="str">
        <f>SIM!A6</f>
        <v>RTK</v>
      </c>
      <c r="B367" t="str">
        <f>SIM!B6</f>
        <v>SIM</v>
      </c>
      <c r="C367" t="str">
        <f>SIM!C6</f>
        <v>Sidus ühiskond</v>
      </c>
      <c r="D367" t="str">
        <f>SIM!D6</f>
        <v>ESF</v>
      </c>
      <c r="E367" t="str">
        <f>SIM!E6</f>
        <v>Sotsiaalsem Eesti</v>
      </c>
      <c r="F367" t="str">
        <f>SIM!F6</f>
        <v>2021-2027.4.7</v>
      </c>
      <c r="G367" t="str">
        <f>SIM!G6</f>
        <v>(EK nr 4.8) Soodustada aktiivset kaasamist, parandada konkurentsivõimet</v>
      </c>
      <c r="H367" t="str">
        <f>SIM!H6</f>
        <v>Kodanikuühiskonna mõju suurendamine ja arengu toetamine</v>
      </c>
      <c r="I367" t="str">
        <f>SIM!I6</f>
        <v>2021-2027.4.7.7</v>
      </c>
      <c r="J367">
        <f>SIM!J6</f>
        <v>1401098</v>
      </c>
      <c r="K367">
        <f>SIM!K6</f>
        <v>1401098</v>
      </c>
      <c r="L367">
        <f>SIM!L6</f>
        <v>1</v>
      </c>
      <c r="M367">
        <f>SIM!M6</f>
        <v>129648</v>
      </c>
      <c r="N367">
        <f>SIM!N6</f>
        <v>9.2533141864452023E-2</v>
      </c>
      <c r="O367">
        <f>SIM!O6</f>
        <v>0</v>
      </c>
      <c r="P367">
        <f>SIM!P6</f>
        <v>0</v>
      </c>
      <c r="Q367">
        <f>SIM!Q6</f>
        <v>1</v>
      </c>
      <c r="R367">
        <f>SIM!R6</f>
        <v>174967</v>
      </c>
      <c r="S367">
        <f>SIM!S6</f>
        <v>288821</v>
      </c>
      <c r="T367">
        <f>SIM!T6</f>
        <v>0.29867218424407144</v>
      </c>
      <c r="U367">
        <f>SIM!U6</f>
        <v>0</v>
      </c>
      <c r="V367">
        <f>SIM!V6</f>
        <v>1</v>
      </c>
      <c r="W367">
        <f>SIM!W6</f>
        <v>169936</v>
      </c>
      <c r="X367">
        <f>SIM!X6</f>
        <v>0.41995991715069181</v>
      </c>
      <c r="Y367">
        <f>SIM!Y6</f>
        <v>0</v>
      </c>
      <c r="Z367">
        <f>SIM!Z6</f>
        <v>1</v>
      </c>
      <c r="AA367">
        <f>SIM!AA6</f>
        <v>172999</v>
      </c>
      <c r="AB367">
        <f>SIM!AB6</f>
        <v>0.54343379263977254</v>
      </c>
      <c r="AC367">
        <f>SIM!AC6</f>
        <v>0</v>
      </c>
      <c r="AD367">
        <f>SIM!AD6</f>
        <v>1</v>
      </c>
      <c r="AE367">
        <f>SIM!AE6</f>
        <v>370527</v>
      </c>
      <c r="AF367">
        <f>SIM!AF6</f>
        <v>0.80788852742634709</v>
      </c>
      <c r="AG367">
        <f>SIM!AG6</f>
        <v>0</v>
      </c>
      <c r="AH367">
        <f>SIM!AH6</f>
        <v>1</v>
      </c>
      <c r="AI367">
        <f>SIM!AI6</f>
        <v>269167</v>
      </c>
      <c r="AJ367">
        <f>SIM!AJ6</f>
        <v>1</v>
      </c>
      <c r="AK367">
        <f>SIM!AK6</f>
        <v>0</v>
      </c>
      <c r="AL367">
        <f>SIM!AL6</f>
        <v>1</v>
      </c>
      <c r="AM367">
        <f>SIM!AM6</f>
        <v>0</v>
      </c>
      <c r="AN367">
        <f>SIM!AN6</f>
        <v>1</v>
      </c>
      <c r="AO367">
        <f>SIM!AO6</f>
        <v>0</v>
      </c>
      <c r="AP367">
        <f>SIM!AP6</f>
        <v>1</v>
      </c>
      <c r="AQ367">
        <f>SIM!AQ6</f>
        <v>0</v>
      </c>
      <c r="AR367">
        <f>SIM!AR6</f>
        <v>0</v>
      </c>
      <c r="AS367" t="str">
        <f>SIM!AS6</f>
        <v>Suures plaanis ei ole projekti tegevuskavas näha suuri nihkeid. Toimumas on kahe hankelepingu täitmine, millest ühel võib nihkuda lõplik väljamakse 2026. aasta I kvartalisse. Aastal 2026 toimub vähemalt ühe hankelepingu täitmine ja kui töögrupp nii otsustab, siis toimub ka teise hankelepingu täitmine, mille viimane väljamakse toimub aastal 2027. Aastal 2027 toimub kolme hankelepingu täitmine, mille tegevused kulmineeruvad aastal 2028. Täpsem sisu selgub projekti jooksul vastavalt töögruppides välja töötatule.</v>
      </c>
      <c r="AT367">
        <f>SIM!AT6</f>
        <v>0</v>
      </c>
    </row>
    <row r="368" spans="1:46" x14ac:dyDescent="0.25">
      <c r="A368">
        <f>SIM!A7</f>
        <v>0</v>
      </c>
      <c r="B368">
        <f>SIM!B7</f>
        <v>0</v>
      </c>
      <c r="C368">
        <f>SIM!C7</f>
        <v>0</v>
      </c>
      <c r="D368">
        <f>SIM!D7</f>
        <v>0</v>
      </c>
      <c r="E368">
        <f>SIM!E7</f>
        <v>0</v>
      </c>
      <c r="F368">
        <f>SIM!F7</f>
        <v>0</v>
      </c>
      <c r="G368">
        <f>SIM!G7</f>
        <v>0</v>
      </c>
      <c r="H368">
        <f>SIM!H7</f>
        <v>0</v>
      </c>
      <c r="I368" t="str">
        <f>SIM!I7</f>
        <v>Kokku</v>
      </c>
      <c r="J368">
        <f>SIM!J7</f>
        <v>31522326</v>
      </c>
      <c r="K368">
        <f>SIM!K7</f>
        <v>31521610</v>
      </c>
      <c r="L368">
        <f>SIM!L7</f>
        <v>0.99997728594013013</v>
      </c>
      <c r="M368">
        <f>SIM!M7</f>
        <v>4692102</v>
      </c>
      <c r="N368">
        <f>SIM!N7</f>
        <v>0.14885011975321871</v>
      </c>
      <c r="O368">
        <f>SIM!O7</f>
        <v>0</v>
      </c>
      <c r="P368">
        <f>SIM!P7</f>
        <v>0</v>
      </c>
      <c r="Q368">
        <f>SIM!Q7</f>
        <v>0</v>
      </c>
      <c r="R368">
        <f>SIM!R7</f>
        <v>0</v>
      </c>
      <c r="S368">
        <f>SIM!S7</f>
        <v>0</v>
      </c>
      <c r="T368">
        <f>SIM!T7</f>
        <v>0</v>
      </c>
      <c r="U368">
        <f>SIM!U7</f>
        <v>0</v>
      </c>
      <c r="V368">
        <f>SIM!V7</f>
        <v>0</v>
      </c>
      <c r="W368">
        <f>SIM!W7</f>
        <v>0</v>
      </c>
      <c r="X368">
        <f>SIM!X7</f>
        <v>0</v>
      </c>
      <c r="Y368">
        <f>SIM!Y7</f>
        <v>0</v>
      </c>
      <c r="Z368">
        <f>SIM!Z7</f>
        <v>0</v>
      </c>
      <c r="AA368">
        <f>SIM!AA7</f>
        <v>0</v>
      </c>
      <c r="AB368">
        <f>SIM!AB7</f>
        <v>0</v>
      </c>
      <c r="AC368">
        <f>SIM!AC7</f>
        <v>0</v>
      </c>
      <c r="AD368">
        <f>SIM!AD7</f>
        <v>0</v>
      </c>
      <c r="AE368">
        <f>SIM!AE7</f>
        <v>0</v>
      </c>
      <c r="AF368">
        <f>SIM!AF7</f>
        <v>0</v>
      </c>
      <c r="AG368">
        <f>SIM!AG7</f>
        <v>0</v>
      </c>
      <c r="AH368">
        <f>SIM!AH7</f>
        <v>0</v>
      </c>
      <c r="AI368">
        <f>SIM!AI7</f>
        <v>0</v>
      </c>
      <c r="AJ368">
        <f>SIM!AJ7</f>
        <v>0</v>
      </c>
      <c r="AK368">
        <f>SIM!AK7</f>
        <v>0</v>
      </c>
      <c r="AL368">
        <f>SIM!AL7</f>
        <v>0</v>
      </c>
      <c r="AM368">
        <f>SIM!AM7</f>
        <v>0</v>
      </c>
      <c r="AN368">
        <f>SIM!AN7</f>
        <v>0</v>
      </c>
      <c r="AO368">
        <f>SIM!AO7</f>
        <v>0</v>
      </c>
      <c r="AP368">
        <f>SIM!AP7</f>
        <v>0</v>
      </c>
      <c r="AQ368">
        <f>SIM!AQ7</f>
        <v>0</v>
      </c>
      <c r="AR368">
        <f>SIM!AR7</f>
        <v>0</v>
      </c>
      <c r="AS368">
        <f>SIM!AS7</f>
        <v>0</v>
      </c>
      <c r="AT368">
        <f>SIM!AT7</f>
        <v>0</v>
      </c>
    </row>
    <row r="369" spans="1:46" x14ac:dyDescent="0.25">
      <c r="A369">
        <f>SIM!A8</f>
        <v>0</v>
      </c>
      <c r="B369">
        <f>SIM!B8</f>
        <v>0</v>
      </c>
      <c r="C369">
        <f>SIM!C8</f>
        <v>0</v>
      </c>
      <c r="D369">
        <f>SIM!D8</f>
        <v>0</v>
      </c>
      <c r="E369">
        <f>SIM!E8</f>
        <v>0</v>
      </c>
      <c r="F369">
        <f>SIM!F8</f>
        <v>0</v>
      </c>
      <c r="G369">
        <f>SIM!G8</f>
        <v>0</v>
      </c>
      <c r="H369">
        <f>SIM!H8</f>
        <v>0</v>
      </c>
      <c r="I369">
        <f>SIM!I8</f>
        <v>0</v>
      </c>
      <c r="J369">
        <f>SIM!J8</f>
        <v>0</v>
      </c>
      <c r="K369">
        <f>SIM!K8</f>
        <v>0</v>
      </c>
      <c r="L369">
        <f>SIM!L8</f>
        <v>0</v>
      </c>
      <c r="M369">
        <f>SIM!M8</f>
        <v>0</v>
      </c>
      <c r="N369">
        <f>SIM!N8</f>
        <v>0</v>
      </c>
      <c r="O369">
        <f>SIM!O8</f>
        <v>0</v>
      </c>
      <c r="P369">
        <f>SIM!P8</f>
        <v>0</v>
      </c>
      <c r="Q369">
        <f>SIM!Q8</f>
        <v>0</v>
      </c>
      <c r="R369">
        <f>SIM!R8</f>
        <v>0</v>
      </c>
      <c r="S369">
        <f>SIM!S8</f>
        <v>0</v>
      </c>
      <c r="T369">
        <f>SIM!T8</f>
        <v>0</v>
      </c>
      <c r="U369">
        <f>SIM!U8</f>
        <v>0</v>
      </c>
      <c r="V369">
        <f>SIM!V8</f>
        <v>0</v>
      </c>
      <c r="W369">
        <f>SIM!W8</f>
        <v>0</v>
      </c>
      <c r="X369">
        <f>SIM!X8</f>
        <v>0</v>
      </c>
      <c r="Y369">
        <f>SIM!Y8</f>
        <v>0</v>
      </c>
      <c r="Z369">
        <f>SIM!Z8</f>
        <v>0</v>
      </c>
      <c r="AA369">
        <f>SIM!AA8</f>
        <v>0</v>
      </c>
      <c r="AB369">
        <f>SIM!AB8</f>
        <v>0</v>
      </c>
      <c r="AC369">
        <f>SIM!AC8</f>
        <v>0</v>
      </c>
      <c r="AD369">
        <f>SIM!AD8</f>
        <v>0</v>
      </c>
      <c r="AE369">
        <f>SIM!AE8</f>
        <v>0</v>
      </c>
      <c r="AF369">
        <f>SIM!AF8</f>
        <v>0</v>
      </c>
      <c r="AG369">
        <f>SIM!AG8</f>
        <v>0</v>
      </c>
      <c r="AH369">
        <f>SIM!AH8</f>
        <v>0</v>
      </c>
      <c r="AI369">
        <f>SIM!AI8</f>
        <v>0</v>
      </c>
      <c r="AJ369">
        <f>SIM!AJ8</f>
        <v>0</v>
      </c>
      <c r="AK369">
        <f>SIM!AK8</f>
        <v>0</v>
      </c>
      <c r="AL369">
        <f>SIM!AL8</f>
        <v>0</v>
      </c>
      <c r="AM369">
        <f>SIM!AM8</f>
        <v>0</v>
      </c>
      <c r="AN369">
        <f>SIM!AN8</f>
        <v>0</v>
      </c>
      <c r="AO369">
        <f>SIM!AO8</f>
        <v>0</v>
      </c>
      <c r="AP369">
        <f>SIM!AP8</f>
        <v>0</v>
      </c>
      <c r="AQ369">
        <f>SIM!AQ8</f>
        <v>0</v>
      </c>
      <c r="AR369">
        <f>SIM!AR8</f>
        <v>0</v>
      </c>
      <c r="AS369">
        <f>SIM!AS8</f>
        <v>0</v>
      </c>
      <c r="AT369">
        <f>SIM!AT8</f>
        <v>0</v>
      </c>
    </row>
    <row r="370" spans="1:46" x14ac:dyDescent="0.25">
      <c r="A370" t="str">
        <f>SIM!A9</f>
        <v>* Kavandatud eelarve muudatused on markeeritud kollasega, sh on arvestatud 28.05.2025 kinnitatud rakenduskava muudatusega nr 3 kaasnenud ja 5.06.2025 valitsuskabinetis heaks kiidetud kaitsevaldkonda vahendite ümbersuunamise ettepanekutega.</v>
      </c>
      <c r="B370">
        <f>SIM!B9</f>
        <v>0</v>
      </c>
      <c r="C370">
        <f>SIM!C9</f>
        <v>0</v>
      </c>
      <c r="D370">
        <f>SIM!D9</f>
        <v>0</v>
      </c>
      <c r="E370">
        <f>SIM!E9</f>
        <v>0</v>
      </c>
      <c r="F370">
        <f>SIM!F9</f>
        <v>0</v>
      </c>
      <c r="G370">
        <f>SIM!G9</f>
        <v>0</v>
      </c>
      <c r="H370">
        <f>SIM!H9</f>
        <v>0</v>
      </c>
      <c r="I370">
        <f>SIM!I9</f>
        <v>0</v>
      </c>
      <c r="J370">
        <f>SIM!J9</f>
        <v>0</v>
      </c>
      <c r="K370">
        <f>SIM!K9</f>
        <v>0</v>
      </c>
      <c r="L370">
        <f>SIM!L9</f>
        <v>0</v>
      </c>
      <c r="M370">
        <f>SIM!M9</f>
        <v>0</v>
      </c>
      <c r="N370">
        <f>SIM!N9</f>
        <v>0</v>
      </c>
      <c r="O370">
        <f>SIM!O9</f>
        <v>0</v>
      </c>
      <c r="P370">
        <f>SIM!P9</f>
        <v>0</v>
      </c>
      <c r="Q370">
        <f>SIM!Q9</f>
        <v>0</v>
      </c>
      <c r="R370">
        <f>SIM!R9</f>
        <v>0</v>
      </c>
      <c r="S370">
        <f>SIM!S9</f>
        <v>0</v>
      </c>
      <c r="T370">
        <f>SIM!T9</f>
        <v>0</v>
      </c>
      <c r="U370">
        <f>SIM!U9</f>
        <v>0</v>
      </c>
      <c r="V370">
        <f>SIM!V9</f>
        <v>0</v>
      </c>
      <c r="W370">
        <f>SIM!W9</f>
        <v>0</v>
      </c>
      <c r="X370">
        <f>SIM!X9</f>
        <v>0</v>
      </c>
      <c r="Y370">
        <f>SIM!Y9</f>
        <v>0</v>
      </c>
      <c r="Z370">
        <f>SIM!Z9</f>
        <v>0</v>
      </c>
      <c r="AA370">
        <f>SIM!AA9</f>
        <v>0</v>
      </c>
      <c r="AB370">
        <f>SIM!AB9</f>
        <v>0</v>
      </c>
      <c r="AC370">
        <f>SIM!AC9</f>
        <v>0</v>
      </c>
      <c r="AD370">
        <f>SIM!AD9</f>
        <v>0</v>
      </c>
      <c r="AE370">
        <f>SIM!AE9</f>
        <v>0</v>
      </c>
      <c r="AF370">
        <f>SIM!AF9</f>
        <v>0</v>
      </c>
      <c r="AG370">
        <f>SIM!AG9</f>
        <v>0</v>
      </c>
      <c r="AH370">
        <f>SIM!AH9</f>
        <v>0</v>
      </c>
      <c r="AI370">
        <f>SIM!AI9</f>
        <v>0</v>
      </c>
      <c r="AJ370">
        <f>SIM!AJ9</f>
        <v>0</v>
      </c>
      <c r="AK370">
        <f>SIM!AK9</f>
        <v>0</v>
      </c>
      <c r="AL370">
        <f>SIM!AL9</f>
        <v>0</v>
      </c>
      <c r="AM370">
        <f>SIM!AM9</f>
        <v>0</v>
      </c>
      <c r="AN370">
        <f>SIM!AN9</f>
        <v>0</v>
      </c>
      <c r="AO370">
        <f>SIM!AO9</f>
        <v>0</v>
      </c>
      <c r="AP370">
        <f>SIM!AP9</f>
        <v>0</v>
      </c>
      <c r="AQ370">
        <f>SIM!AQ9</f>
        <v>0</v>
      </c>
      <c r="AR370">
        <f>SIM!AR9</f>
        <v>0</v>
      </c>
      <c r="AS370">
        <f>SIM!AS9</f>
        <v>0</v>
      </c>
      <c r="AT370">
        <f>SIM!AT9</f>
        <v>0</v>
      </c>
    </row>
    <row r="371" spans="1:46" x14ac:dyDescent="0.25">
      <c r="A371">
        <f>SIM!A10</f>
        <v>0</v>
      </c>
      <c r="B371">
        <f>SIM!B10</f>
        <v>0</v>
      </c>
      <c r="C371">
        <f>SIM!C10</f>
        <v>0</v>
      </c>
      <c r="D371">
        <f>SIM!D10</f>
        <v>0</v>
      </c>
      <c r="E371">
        <f>SIM!E10</f>
        <v>0</v>
      </c>
      <c r="F371">
        <f>SIM!F10</f>
        <v>0</v>
      </c>
      <c r="G371">
        <f>SIM!G10</f>
        <v>0</v>
      </c>
      <c r="H371">
        <f>SIM!H10</f>
        <v>0</v>
      </c>
      <c r="I371">
        <f>SIM!I10</f>
        <v>0</v>
      </c>
      <c r="J371">
        <f>SIM!J10</f>
        <v>0</v>
      </c>
      <c r="K371">
        <f>SIM!K10</f>
        <v>0</v>
      </c>
      <c r="L371">
        <f>SIM!L10</f>
        <v>0</v>
      </c>
      <c r="M371">
        <f>SIM!M10</f>
        <v>0</v>
      </c>
      <c r="N371">
        <f>SIM!N10</f>
        <v>0</v>
      </c>
      <c r="O371">
        <f>SIM!O10</f>
        <v>0</v>
      </c>
      <c r="P371">
        <f>SIM!P10</f>
        <v>0</v>
      </c>
      <c r="Q371">
        <f>SIM!Q10</f>
        <v>0</v>
      </c>
      <c r="R371">
        <f>SIM!R10</f>
        <v>0</v>
      </c>
      <c r="S371">
        <f>SIM!S10</f>
        <v>0</v>
      </c>
      <c r="T371">
        <f>SIM!T10</f>
        <v>0</v>
      </c>
      <c r="U371">
        <f>SIM!U10</f>
        <v>0</v>
      </c>
      <c r="V371">
        <f>SIM!V10</f>
        <v>0</v>
      </c>
      <c r="W371">
        <f>SIM!W10</f>
        <v>0</v>
      </c>
      <c r="X371">
        <f>SIM!X10</f>
        <v>0</v>
      </c>
      <c r="Y371">
        <f>SIM!Y10</f>
        <v>0</v>
      </c>
      <c r="Z371">
        <f>SIM!Z10</f>
        <v>0</v>
      </c>
      <c r="AA371">
        <f>SIM!AA10</f>
        <v>0</v>
      </c>
      <c r="AB371">
        <f>SIM!AB10</f>
        <v>0</v>
      </c>
      <c r="AC371">
        <f>SIM!AC10</f>
        <v>0</v>
      </c>
      <c r="AD371">
        <f>SIM!AD10</f>
        <v>0</v>
      </c>
      <c r="AE371">
        <f>SIM!AE10</f>
        <v>0</v>
      </c>
      <c r="AF371">
        <f>SIM!AF10</f>
        <v>0</v>
      </c>
      <c r="AG371">
        <f>SIM!AG10</f>
        <v>0</v>
      </c>
      <c r="AH371">
        <f>SIM!AH10</f>
        <v>0</v>
      </c>
      <c r="AI371">
        <f>SIM!AI10</f>
        <v>0</v>
      </c>
      <c r="AJ371">
        <f>SIM!AJ10</f>
        <v>0</v>
      </c>
      <c r="AK371">
        <f>SIM!AK10</f>
        <v>0</v>
      </c>
      <c r="AL371">
        <f>SIM!AL10</f>
        <v>0</v>
      </c>
      <c r="AM371">
        <f>SIM!AM10</f>
        <v>0</v>
      </c>
      <c r="AN371">
        <f>SIM!AN10</f>
        <v>0</v>
      </c>
      <c r="AO371">
        <f>SIM!AO10</f>
        <v>0</v>
      </c>
      <c r="AP371">
        <f>SIM!AP10</f>
        <v>0</v>
      </c>
      <c r="AQ371">
        <f>SIM!AQ10</f>
        <v>0</v>
      </c>
      <c r="AR371">
        <f>SIM!AR10</f>
        <v>0</v>
      </c>
      <c r="AS371">
        <f>SIM!AS10</f>
        <v>0</v>
      </c>
      <c r="AT371">
        <f>SIM!AT10</f>
        <v>0</v>
      </c>
    </row>
    <row r="372" spans="1:46" x14ac:dyDescent="0.25">
      <c r="A372" t="str">
        <f>SIM!A11</f>
        <v>1. Andmed seisuga 31.05.2025.</v>
      </c>
      <c r="B372">
        <f>SIM!B11</f>
        <v>0</v>
      </c>
      <c r="C372">
        <f>SIM!C11</f>
        <v>0</v>
      </c>
      <c r="D372">
        <f>SIM!D11</f>
        <v>0</v>
      </c>
      <c r="E372">
        <f>SIM!E11</f>
        <v>0</v>
      </c>
      <c r="F372">
        <f>SIM!F11</f>
        <v>0</v>
      </c>
      <c r="G372">
        <f>SIM!G11</f>
        <v>0</v>
      </c>
      <c r="H372">
        <f>SIM!H11</f>
        <v>0</v>
      </c>
      <c r="I372">
        <f>SIM!I11</f>
        <v>0</v>
      </c>
      <c r="J372">
        <f>SIM!J11</f>
        <v>0</v>
      </c>
      <c r="K372">
        <f>SIM!K11</f>
        <v>0</v>
      </c>
      <c r="L372">
        <f>SIM!L11</f>
        <v>0</v>
      </c>
      <c r="M372">
        <f>SIM!M11</f>
        <v>0</v>
      </c>
      <c r="N372">
        <f>SIM!N11</f>
        <v>0</v>
      </c>
      <c r="O372">
        <f>SIM!O11</f>
        <v>0</v>
      </c>
      <c r="P372">
        <f>SIM!P11</f>
        <v>0</v>
      </c>
      <c r="Q372">
        <f>SIM!Q11</f>
        <v>0</v>
      </c>
      <c r="R372">
        <f>SIM!R11</f>
        <v>0</v>
      </c>
      <c r="S372">
        <f>SIM!S11</f>
        <v>0</v>
      </c>
      <c r="T372">
        <f>SIM!T11</f>
        <v>0</v>
      </c>
      <c r="U372">
        <f>SIM!U11</f>
        <v>0</v>
      </c>
      <c r="V372">
        <f>SIM!V11</f>
        <v>0</v>
      </c>
      <c r="W372">
        <f>SIM!W11</f>
        <v>0</v>
      </c>
      <c r="X372">
        <f>SIM!X11</f>
        <v>0</v>
      </c>
      <c r="Y372">
        <f>SIM!Y11</f>
        <v>0</v>
      </c>
      <c r="Z372">
        <f>SIM!Z11</f>
        <v>0</v>
      </c>
      <c r="AA372">
        <f>SIM!AA11</f>
        <v>0</v>
      </c>
      <c r="AB372">
        <f>SIM!AB11</f>
        <v>0</v>
      </c>
      <c r="AC372">
        <f>SIM!AC11</f>
        <v>0</v>
      </c>
      <c r="AD372">
        <f>SIM!AD11</f>
        <v>0</v>
      </c>
      <c r="AE372">
        <f>SIM!AE11</f>
        <v>0</v>
      </c>
      <c r="AF372">
        <f>SIM!AF11</f>
        <v>0</v>
      </c>
      <c r="AG372">
        <f>SIM!AG11</f>
        <v>0</v>
      </c>
      <c r="AH372">
        <f>SIM!AH11</f>
        <v>0</v>
      </c>
      <c r="AI372">
        <f>SIM!AI11</f>
        <v>0</v>
      </c>
      <c r="AJ372">
        <f>SIM!AJ11</f>
        <v>0</v>
      </c>
      <c r="AK372">
        <f>SIM!AK11</f>
        <v>0</v>
      </c>
      <c r="AL372">
        <f>SIM!AL11</f>
        <v>0</v>
      </c>
      <c r="AM372">
        <f>SIM!AM11</f>
        <v>0</v>
      </c>
      <c r="AN372">
        <f>SIM!AN11</f>
        <v>0</v>
      </c>
      <c r="AO372">
        <f>SIM!AO11</f>
        <v>0</v>
      </c>
      <c r="AP372">
        <f>SIM!AP11</f>
        <v>0</v>
      </c>
      <c r="AQ372">
        <f>SIM!AQ11</f>
        <v>0</v>
      </c>
      <c r="AR372">
        <f>SIM!AR11</f>
        <v>0</v>
      </c>
      <c r="AS372">
        <f>SIM!AS11</f>
        <v>0</v>
      </c>
      <c r="AT372">
        <f>SIM!AT11</f>
        <v>0</v>
      </c>
    </row>
    <row r="373" spans="1:46" x14ac:dyDescent="0.25">
      <c r="A373" t="str">
        <f>SIM!A12</f>
        <v>2. Aruanne on koostatud SAP BO aruannete SF 47 Väljamaksete prognoosid ja SFSA 2021-2027 eelarve täitmine alusel.</v>
      </c>
      <c r="B373">
        <f>SIM!B12</f>
        <v>0</v>
      </c>
      <c r="C373">
        <f>SIM!C12</f>
        <v>0</v>
      </c>
      <c r="D373">
        <f>SIM!D12</f>
        <v>0</v>
      </c>
      <c r="E373">
        <f>SIM!E12</f>
        <v>0</v>
      </c>
      <c r="F373">
        <f>SIM!F12</f>
        <v>0</v>
      </c>
      <c r="G373">
        <f>SIM!G12</f>
        <v>0</v>
      </c>
      <c r="H373">
        <f>SIM!H12</f>
        <v>0</v>
      </c>
      <c r="I373">
        <f>SIM!I12</f>
        <v>0</v>
      </c>
      <c r="J373">
        <f>SIM!J12</f>
        <v>0</v>
      </c>
      <c r="K373">
        <f>SIM!K12</f>
        <v>0</v>
      </c>
      <c r="L373">
        <f>SIM!L12</f>
        <v>0</v>
      </c>
      <c r="M373">
        <f>SIM!M12</f>
        <v>0</v>
      </c>
      <c r="N373">
        <f>SIM!N12</f>
        <v>0</v>
      </c>
      <c r="O373">
        <f>SIM!O12</f>
        <v>0</v>
      </c>
      <c r="P373">
        <f>SIM!P12</f>
        <v>0</v>
      </c>
      <c r="Q373">
        <f>SIM!Q12</f>
        <v>0</v>
      </c>
      <c r="R373">
        <f>SIM!R12</f>
        <v>0</v>
      </c>
      <c r="S373">
        <f>SIM!S12</f>
        <v>0</v>
      </c>
      <c r="T373">
        <f>SIM!T12</f>
        <v>0</v>
      </c>
      <c r="U373">
        <f>SIM!U12</f>
        <v>0</v>
      </c>
      <c r="V373">
        <f>SIM!V12</f>
        <v>0</v>
      </c>
      <c r="W373">
        <f>SIM!W12</f>
        <v>0</v>
      </c>
      <c r="X373">
        <f>SIM!X12</f>
        <v>0</v>
      </c>
      <c r="Y373">
        <f>SIM!Y12</f>
        <v>0</v>
      </c>
      <c r="Z373">
        <f>SIM!Z12</f>
        <v>0</v>
      </c>
      <c r="AA373">
        <f>SIM!AA12</f>
        <v>0</v>
      </c>
      <c r="AB373">
        <f>SIM!AB12</f>
        <v>0</v>
      </c>
      <c r="AC373">
        <f>SIM!AC12</f>
        <v>0</v>
      </c>
      <c r="AD373">
        <f>SIM!AD12</f>
        <v>0</v>
      </c>
      <c r="AE373">
        <f>SIM!AE12</f>
        <v>0</v>
      </c>
      <c r="AF373">
        <f>SIM!AF12</f>
        <v>0</v>
      </c>
      <c r="AG373">
        <f>SIM!AG12</f>
        <v>0</v>
      </c>
      <c r="AH373">
        <f>SIM!AH12</f>
        <v>0</v>
      </c>
      <c r="AI373">
        <f>SIM!AI12</f>
        <v>0</v>
      </c>
      <c r="AJ373">
        <f>SIM!AJ12</f>
        <v>0</v>
      </c>
      <c r="AK373">
        <f>SIM!AK12</f>
        <v>0</v>
      </c>
      <c r="AL373">
        <f>SIM!AL12</f>
        <v>0</v>
      </c>
      <c r="AM373">
        <f>SIM!AM12</f>
        <v>0</v>
      </c>
      <c r="AN373">
        <f>SIM!AN12</f>
        <v>0</v>
      </c>
      <c r="AO373">
        <f>SIM!AO12</f>
        <v>0</v>
      </c>
      <c r="AP373">
        <f>SIM!AP12</f>
        <v>0</v>
      </c>
      <c r="AQ373">
        <f>SIM!AQ12</f>
        <v>0</v>
      </c>
      <c r="AR373">
        <f>SIM!AR12</f>
        <v>0</v>
      </c>
      <c r="AS373">
        <f>SIM!AS12</f>
        <v>0</v>
      </c>
      <c r="AT373">
        <f>SIM!AT12</f>
        <v>0</v>
      </c>
    </row>
    <row r="374" spans="1:46" x14ac:dyDescent="0.25">
      <c r="A374" t="str">
        <f>SIM!A13</f>
        <v>3. Kajastatakse EL toetuse summasid.</v>
      </c>
      <c r="B374">
        <f>SIM!B13</f>
        <v>0</v>
      </c>
      <c r="C374">
        <f>SIM!C13</f>
        <v>0</v>
      </c>
      <c r="D374">
        <f>SIM!D13</f>
        <v>0</v>
      </c>
      <c r="E374">
        <f>SIM!E13</f>
        <v>0</v>
      </c>
      <c r="F374">
        <f>SIM!F13</f>
        <v>0</v>
      </c>
      <c r="G374">
        <f>SIM!G13</f>
        <v>0</v>
      </c>
      <c r="H374">
        <f>SIM!H13</f>
        <v>0</v>
      </c>
      <c r="I374">
        <f>SIM!I13</f>
        <v>0</v>
      </c>
      <c r="J374">
        <f>SIM!J13</f>
        <v>0</v>
      </c>
      <c r="K374">
        <f>SIM!K13</f>
        <v>0</v>
      </c>
      <c r="L374">
        <f>SIM!L13</f>
        <v>0</v>
      </c>
      <c r="M374">
        <f>SIM!M13</f>
        <v>0</v>
      </c>
      <c r="N374">
        <f>SIM!N13</f>
        <v>0</v>
      </c>
      <c r="O374">
        <f>SIM!O13</f>
        <v>0</v>
      </c>
      <c r="P374">
        <f>SIM!P13</f>
        <v>0</v>
      </c>
      <c r="Q374">
        <f>SIM!Q13</f>
        <v>0</v>
      </c>
      <c r="R374">
        <f>SIM!R13</f>
        <v>0</v>
      </c>
      <c r="S374">
        <f>SIM!S13</f>
        <v>0</v>
      </c>
      <c r="T374">
        <f>SIM!T13</f>
        <v>0</v>
      </c>
      <c r="U374">
        <f>SIM!U13</f>
        <v>0</v>
      </c>
      <c r="V374">
        <f>SIM!V13</f>
        <v>0</v>
      </c>
      <c r="W374">
        <f>SIM!W13</f>
        <v>0</v>
      </c>
      <c r="X374">
        <f>SIM!X13</f>
        <v>0</v>
      </c>
      <c r="Y374">
        <f>SIM!Y13</f>
        <v>0</v>
      </c>
      <c r="Z374">
        <f>SIM!Z13</f>
        <v>0</v>
      </c>
      <c r="AA374">
        <f>SIM!AA13</f>
        <v>0</v>
      </c>
      <c r="AB374">
        <f>SIM!AB13</f>
        <v>0</v>
      </c>
      <c r="AC374">
        <f>SIM!AC13</f>
        <v>0</v>
      </c>
      <c r="AD374">
        <f>SIM!AD13</f>
        <v>0</v>
      </c>
      <c r="AE374">
        <f>SIM!AE13</f>
        <v>0</v>
      </c>
      <c r="AF374">
        <f>SIM!AF13</f>
        <v>0</v>
      </c>
      <c r="AG374">
        <f>SIM!AG13</f>
        <v>0</v>
      </c>
      <c r="AH374">
        <f>SIM!AH13</f>
        <v>0</v>
      </c>
      <c r="AI374">
        <f>SIM!AI13</f>
        <v>0</v>
      </c>
      <c r="AJ374">
        <f>SIM!AJ13</f>
        <v>0</v>
      </c>
      <c r="AK374">
        <f>SIM!AK13</f>
        <v>0</v>
      </c>
      <c r="AL374">
        <f>SIM!AL13</f>
        <v>0</v>
      </c>
      <c r="AM374">
        <f>SIM!AM13</f>
        <v>0</v>
      </c>
      <c r="AN374">
        <f>SIM!AN13</f>
        <v>0</v>
      </c>
      <c r="AO374">
        <f>SIM!AO13</f>
        <v>0</v>
      </c>
      <c r="AP374">
        <f>SIM!AP13</f>
        <v>0</v>
      </c>
      <c r="AQ374">
        <f>SIM!AQ13</f>
        <v>0</v>
      </c>
      <c r="AR374">
        <f>SIM!AR13</f>
        <v>0</v>
      </c>
      <c r="AS374">
        <f>SIM!AS13</f>
        <v>0</v>
      </c>
      <c r="AT374">
        <f>SIM!AT13</f>
        <v>0</v>
      </c>
    </row>
    <row r="375" spans="1:46" x14ac:dyDescent="0.25">
      <c r="A375" t="str">
        <f>SIM!A14</f>
        <v>4. Arvestatud on kõiki sisestatud prognoose sõltumata nende seisundist.</v>
      </c>
      <c r="B375">
        <f>SIM!B14</f>
        <v>0</v>
      </c>
      <c r="C375">
        <f>SIM!C14</f>
        <v>0</v>
      </c>
      <c r="D375">
        <f>SIM!D14</f>
        <v>0</v>
      </c>
      <c r="E375">
        <f>SIM!E14</f>
        <v>0</v>
      </c>
      <c r="F375">
        <f>SIM!F14</f>
        <v>0</v>
      </c>
      <c r="G375">
        <f>SIM!G14</f>
        <v>0</v>
      </c>
      <c r="H375">
        <f>SIM!H14</f>
        <v>0</v>
      </c>
      <c r="I375">
        <f>SIM!I14</f>
        <v>0</v>
      </c>
      <c r="J375">
        <f>SIM!J14</f>
        <v>0</v>
      </c>
      <c r="K375">
        <f>SIM!K14</f>
        <v>0</v>
      </c>
      <c r="L375">
        <f>SIM!L14</f>
        <v>0</v>
      </c>
      <c r="M375">
        <f>SIM!M14</f>
        <v>0</v>
      </c>
      <c r="N375">
        <f>SIM!N14</f>
        <v>0</v>
      </c>
      <c r="O375">
        <f>SIM!O14</f>
        <v>0</v>
      </c>
      <c r="P375">
        <f>SIM!P14</f>
        <v>0</v>
      </c>
      <c r="Q375">
        <f>SIM!Q14</f>
        <v>0</v>
      </c>
      <c r="R375">
        <f>SIM!R14</f>
        <v>0</v>
      </c>
      <c r="S375">
        <f>SIM!S14</f>
        <v>0</v>
      </c>
      <c r="T375">
        <f>SIM!T14</f>
        <v>0</v>
      </c>
      <c r="U375">
        <f>SIM!U14</f>
        <v>0</v>
      </c>
      <c r="V375">
        <f>SIM!V14</f>
        <v>0</v>
      </c>
      <c r="W375">
        <f>SIM!W14</f>
        <v>0</v>
      </c>
      <c r="X375">
        <f>SIM!X14</f>
        <v>0</v>
      </c>
      <c r="Y375">
        <f>SIM!Y14</f>
        <v>0</v>
      </c>
      <c r="Z375">
        <f>SIM!Z14</f>
        <v>0</v>
      </c>
      <c r="AA375">
        <f>SIM!AA14</f>
        <v>0</v>
      </c>
      <c r="AB375">
        <f>SIM!AB14</f>
        <v>0</v>
      </c>
      <c r="AC375">
        <f>SIM!AC14</f>
        <v>0</v>
      </c>
      <c r="AD375">
        <f>SIM!AD14</f>
        <v>0</v>
      </c>
      <c r="AE375">
        <f>SIM!AE14</f>
        <v>0</v>
      </c>
      <c r="AF375">
        <f>SIM!AF14</f>
        <v>0</v>
      </c>
      <c r="AG375">
        <f>SIM!AG14</f>
        <v>0</v>
      </c>
      <c r="AH375">
        <f>SIM!AH14</f>
        <v>0</v>
      </c>
      <c r="AI375">
        <f>SIM!AI14</f>
        <v>0</v>
      </c>
      <c r="AJ375">
        <f>SIM!AJ14</f>
        <v>0</v>
      </c>
      <c r="AK375">
        <f>SIM!AK14</f>
        <v>0</v>
      </c>
      <c r="AL375">
        <f>SIM!AL14</f>
        <v>0</v>
      </c>
      <c r="AM375">
        <f>SIM!AM14</f>
        <v>0</v>
      </c>
      <c r="AN375">
        <f>SIM!AN14</f>
        <v>0</v>
      </c>
      <c r="AO375">
        <f>SIM!AO14</f>
        <v>0</v>
      </c>
      <c r="AP375">
        <f>SIM!AP14</f>
        <v>0</v>
      </c>
      <c r="AQ375">
        <f>SIM!AQ14</f>
        <v>0</v>
      </c>
      <c r="AR375">
        <f>SIM!AR14</f>
        <v>0</v>
      </c>
      <c r="AS375">
        <f>SIM!AS14</f>
        <v>0</v>
      </c>
      <c r="AT375">
        <f>SIM!AT14</f>
        <v>0</v>
      </c>
    </row>
    <row r="376" spans="1:46" x14ac:dyDescent="0.25">
      <c r="A376" t="str">
        <f>SIM!A15</f>
        <v xml:space="preserve">5. SFOS prognoositud väljamakse aeg tabelis=SFOS prognoosimoodulisse sisestatud maksetaotluse kuu +1 kuu. </v>
      </c>
      <c r="B376">
        <f>SIM!B15</f>
        <v>0</v>
      </c>
      <c r="C376">
        <f>SIM!C15</f>
        <v>0</v>
      </c>
      <c r="D376">
        <f>SIM!D15</f>
        <v>0</v>
      </c>
      <c r="E376">
        <f>SIM!E15</f>
        <v>0</v>
      </c>
      <c r="F376">
        <f>SIM!F15</f>
        <v>0</v>
      </c>
      <c r="G376">
        <f>SIM!G15</f>
        <v>0</v>
      </c>
      <c r="H376">
        <f>SIM!H15</f>
        <v>0</v>
      </c>
      <c r="I376">
        <f>SIM!I15</f>
        <v>0</v>
      </c>
      <c r="J376">
        <f>SIM!J15</f>
        <v>0</v>
      </c>
      <c r="K376">
        <f>SIM!K15</f>
        <v>0</v>
      </c>
      <c r="L376">
        <f>SIM!L15</f>
        <v>0</v>
      </c>
      <c r="M376">
        <f>SIM!M15</f>
        <v>0</v>
      </c>
      <c r="N376">
        <f>SIM!N15</f>
        <v>0</v>
      </c>
      <c r="O376">
        <f>SIM!O15</f>
        <v>0</v>
      </c>
      <c r="P376">
        <f>SIM!P15</f>
        <v>0</v>
      </c>
      <c r="Q376">
        <f>SIM!Q15</f>
        <v>0</v>
      </c>
      <c r="R376">
        <f>SIM!R15</f>
        <v>0</v>
      </c>
      <c r="S376">
        <f>SIM!S15</f>
        <v>0</v>
      </c>
      <c r="T376">
        <f>SIM!T15</f>
        <v>0</v>
      </c>
      <c r="U376">
        <f>SIM!U15</f>
        <v>0</v>
      </c>
      <c r="V376">
        <f>SIM!V15</f>
        <v>0</v>
      </c>
      <c r="W376">
        <f>SIM!W15</f>
        <v>0</v>
      </c>
      <c r="X376">
        <f>SIM!X15</f>
        <v>0</v>
      </c>
      <c r="Y376">
        <f>SIM!Y15</f>
        <v>0</v>
      </c>
      <c r="Z376">
        <f>SIM!Z15</f>
        <v>0</v>
      </c>
      <c r="AA376">
        <f>SIM!AA15</f>
        <v>0</v>
      </c>
      <c r="AB376">
        <f>SIM!AB15</f>
        <v>0</v>
      </c>
      <c r="AC376">
        <f>SIM!AC15</f>
        <v>0</v>
      </c>
      <c r="AD376">
        <f>SIM!AD15</f>
        <v>0</v>
      </c>
      <c r="AE376">
        <f>SIM!AE15</f>
        <v>0</v>
      </c>
      <c r="AF376">
        <f>SIM!AF15</f>
        <v>0</v>
      </c>
      <c r="AG376">
        <f>SIM!AG15</f>
        <v>0</v>
      </c>
      <c r="AH376">
        <f>SIM!AH15</f>
        <v>0</v>
      </c>
      <c r="AI376">
        <f>SIM!AI15</f>
        <v>0</v>
      </c>
      <c r="AJ376">
        <f>SIM!AJ15</f>
        <v>0</v>
      </c>
      <c r="AK376">
        <f>SIM!AK15</f>
        <v>0</v>
      </c>
      <c r="AL376">
        <f>SIM!AL15</f>
        <v>0</v>
      </c>
      <c r="AM376">
        <f>SIM!AM15</f>
        <v>0</v>
      </c>
      <c r="AN376">
        <f>SIM!AN15</f>
        <v>0</v>
      </c>
      <c r="AO376">
        <f>SIM!AO15</f>
        <v>0</v>
      </c>
      <c r="AP376">
        <f>SIM!AP15</f>
        <v>0</v>
      </c>
      <c r="AQ376">
        <f>SIM!AQ15</f>
        <v>0</v>
      </c>
      <c r="AR376">
        <f>SIM!AR15</f>
        <v>0</v>
      </c>
      <c r="AS376">
        <f>SIM!AS15</f>
        <v>0</v>
      </c>
      <c r="AT376">
        <f>SIM!AT15</f>
        <v>0</v>
      </c>
    </row>
    <row r="377" spans="1:46" x14ac:dyDescent="0.25">
      <c r="A377" t="str">
        <f>SIM!A16</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377">
        <f>SIM!B16</f>
        <v>0</v>
      </c>
      <c r="C377">
        <f>SIM!C16</f>
        <v>0</v>
      </c>
      <c r="D377">
        <f>SIM!D16</f>
        <v>0</v>
      </c>
      <c r="E377">
        <f>SIM!E16</f>
        <v>0</v>
      </c>
      <c r="F377">
        <f>SIM!F16</f>
        <v>0</v>
      </c>
      <c r="G377">
        <f>SIM!G16</f>
        <v>0</v>
      </c>
      <c r="H377">
        <f>SIM!H16</f>
        <v>0</v>
      </c>
      <c r="I377">
        <f>SIM!I16</f>
        <v>0</v>
      </c>
      <c r="J377">
        <f>SIM!J16</f>
        <v>0</v>
      </c>
      <c r="K377">
        <f>SIM!K16</f>
        <v>0</v>
      </c>
      <c r="L377">
        <f>SIM!L16</f>
        <v>0</v>
      </c>
      <c r="M377">
        <f>SIM!M16</f>
        <v>0</v>
      </c>
      <c r="N377">
        <f>SIM!N16</f>
        <v>0</v>
      </c>
      <c r="O377">
        <f>SIM!O16</f>
        <v>0</v>
      </c>
      <c r="P377">
        <f>SIM!P16</f>
        <v>0</v>
      </c>
      <c r="Q377">
        <f>SIM!Q16</f>
        <v>0</v>
      </c>
      <c r="R377">
        <f>SIM!R16</f>
        <v>0</v>
      </c>
      <c r="S377">
        <f>SIM!S16</f>
        <v>0</v>
      </c>
      <c r="T377">
        <f>SIM!T16</f>
        <v>0</v>
      </c>
      <c r="U377">
        <f>SIM!U16</f>
        <v>0</v>
      </c>
      <c r="V377">
        <f>SIM!V16</f>
        <v>0</v>
      </c>
      <c r="W377">
        <f>SIM!W16</f>
        <v>0</v>
      </c>
      <c r="X377">
        <f>SIM!X16</f>
        <v>0</v>
      </c>
      <c r="Y377">
        <f>SIM!Y16</f>
        <v>0</v>
      </c>
      <c r="Z377">
        <f>SIM!Z16</f>
        <v>0</v>
      </c>
      <c r="AA377">
        <f>SIM!AA16</f>
        <v>0</v>
      </c>
      <c r="AB377">
        <f>SIM!AB16</f>
        <v>0</v>
      </c>
      <c r="AC377">
        <f>SIM!AC16</f>
        <v>0</v>
      </c>
      <c r="AD377">
        <f>SIM!AD16</f>
        <v>0</v>
      </c>
      <c r="AE377">
        <f>SIM!AE16</f>
        <v>0</v>
      </c>
      <c r="AF377">
        <f>SIM!AF16</f>
        <v>0</v>
      </c>
      <c r="AG377">
        <f>SIM!AG16</f>
        <v>0</v>
      </c>
      <c r="AH377">
        <f>SIM!AH16</f>
        <v>0</v>
      </c>
      <c r="AI377">
        <f>SIM!AI16</f>
        <v>0</v>
      </c>
      <c r="AJ377">
        <f>SIM!AJ16</f>
        <v>0</v>
      </c>
      <c r="AK377">
        <f>SIM!AK16</f>
        <v>0</v>
      </c>
      <c r="AL377">
        <f>SIM!AL16</f>
        <v>0</v>
      </c>
      <c r="AM377">
        <f>SIM!AM16</f>
        <v>0</v>
      </c>
      <c r="AN377">
        <f>SIM!AN16</f>
        <v>0</v>
      </c>
      <c r="AO377">
        <f>SIM!AO16</f>
        <v>0</v>
      </c>
      <c r="AP377">
        <f>SIM!AP16</f>
        <v>0</v>
      </c>
      <c r="AQ377">
        <f>SIM!AQ16</f>
        <v>0</v>
      </c>
      <c r="AR377">
        <f>SIM!AR16</f>
        <v>0</v>
      </c>
      <c r="AS377">
        <f>SIM!AS16</f>
        <v>0</v>
      </c>
      <c r="AT377">
        <f>SIM!AT16</f>
        <v>0</v>
      </c>
    </row>
    <row r="378" spans="1:46" x14ac:dyDescent="0.25">
      <c r="A378" t="str">
        <f>SIM!A17</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378">
        <f>SIM!B17</f>
        <v>0</v>
      </c>
      <c r="C378">
        <f>SIM!C17</f>
        <v>0</v>
      </c>
      <c r="D378">
        <f>SIM!D17</f>
        <v>0</v>
      </c>
      <c r="E378">
        <f>SIM!E17</f>
        <v>0</v>
      </c>
      <c r="F378">
        <f>SIM!F17</f>
        <v>0</v>
      </c>
      <c r="G378">
        <f>SIM!G17</f>
        <v>0</v>
      </c>
      <c r="H378">
        <f>SIM!H17</f>
        <v>0</v>
      </c>
      <c r="I378">
        <f>SIM!I17</f>
        <v>0</v>
      </c>
      <c r="J378">
        <f>SIM!J17</f>
        <v>0</v>
      </c>
      <c r="K378">
        <f>SIM!K17</f>
        <v>0</v>
      </c>
      <c r="L378">
        <f>SIM!L17</f>
        <v>0</v>
      </c>
      <c r="M378">
        <f>SIM!M17</f>
        <v>0</v>
      </c>
      <c r="N378">
        <f>SIM!N17</f>
        <v>0</v>
      </c>
      <c r="O378">
        <f>SIM!O17</f>
        <v>0</v>
      </c>
      <c r="P378">
        <f>SIM!P17</f>
        <v>0</v>
      </c>
      <c r="Q378">
        <f>SIM!Q17</f>
        <v>0</v>
      </c>
      <c r="R378">
        <f>SIM!R17</f>
        <v>0</v>
      </c>
      <c r="S378">
        <f>SIM!S17</f>
        <v>0</v>
      </c>
      <c r="T378">
        <f>SIM!T17</f>
        <v>0</v>
      </c>
      <c r="U378">
        <f>SIM!U17</f>
        <v>0</v>
      </c>
      <c r="V378">
        <f>SIM!V17</f>
        <v>0</v>
      </c>
      <c r="W378">
        <f>SIM!W17</f>
        <v>0</v>
      </c>
      <c r="X378">
        <f>SIM!X17</f>
        <v>0</v>
      </c>
      <c r="Y378">
        <f>SIM!Y17</f>
        <v>0</v>
      </c>
      <c r="Z378">
        <f>SIM!Z17</f>
        <v>0</v>
      </c>
      <c r="AA378">
        <f>SIM!AA17</f>
        <v>0</v>
      </c>
      <c r="AB378">
        <f>SIM!AB17</f>
        <v>0</v>
      </c>
      <c r="AC378">
        <f>SIM!AC17</f>
        <v>0</v>
      </c>
      <c r="AD378">
        <f>SIM!AD17</f>
        <v>0</v>
      </c>
      <c r="AE378">
        <f>SIM!AE17</f>
        <v>0</v>
      </c>
      <c r="AF378">
        <f>SIM!AF17</f>
        <v>0</v>
      </c>
      <c r="AG378">
        <f>SIM!AG17</f>
        <v>0</v>
      </c>
      <c r="AH378">
        <f>SIM!AH17</f>
        <v>0</v>
      </c>
      <c r="AI378">
        <f>SIM!AI17</f>
        <v>0</v>
      </c>
      <c r="AJ378">
        <f>SIM!AJ17</f>
        <v>0</v>
      </c>
      <c r="AK378">
        <f>SIM!AK17</f>
        <v>0</v>
      </c>
      <c r="AL378">
        <f>SIM!AL17</f>
        <v>0</v>
      </c>
      <c r="AM378">
        <f>SIM!AM17</f>
        <v>0</v>
      </c>
      <c r="AN378">
        <f>SIM!AN17</f>
        <v>0</v>
      </c>
      <c r="AO378">
        <f>SIM!AO17</f>
        <v>0</v>
      </c>
      <c r="AP378">
        <f>SIM!AP17</f>
        <v>0</v>
      </c>
      <c r="AQ378">
        <f>SIM!AQ17</f>
        <v>0</v>
      </c>
      <c r="AR378">
        <f>SIM!AR17</f>
        <v>0</v>
      </c>
      <c r="AS378">
        <f>SIM!AS17</f>
        <v>0</v>
      </c>
      <c r="AT378">
        <f>SIM!AT17</f>
        <v>0</v>
      </c>
    </row>
    <row r="379" spans="1:46" x14ac:dyDescent="0.25">
      <c r="A379" t="str">
        <f>SIM!A18</f>
        <v xml:space="preserve">8. Tabeli viimastes veergudes "Prognoosimata kohustused" ja "Prognoosimata väljamaksed" kuvatakse summasid, mis on tarvis tabelis prognoosida. Veergudes olevad väärtused vähenevad vastavalt Teie poolt sisestatavatele summadele. </v>
      </c>
      <c r="B379">
        <f>SIM!B18</f>
        <v>0</v>
      </c>
      <c r="C379">
        <f>SIM!C18</f>
        <v>0</v>
      </c>
      <c r="D379">
        <f>SIM!D18</f>
        <v>0</v>
      </c>
      <c r="E379">
        <f>SIM!E18</f>
        <v>0</v>
      </c>
      <c r="F379">
        <f>SIM!F18</f>
        <v>0</v>
      </c>
      <c r="G379">
        <f>SIM!G18</f>
        <v>0</v>
      </c>
      <c r="H379">
        <f>SIM!H18</f>
        <v>0</v>
      </c>
      <c r="I379">
        <f>SIM!I18</f>
        <v>0</v>
      </c>
      <c r="J379">
        <f>SIM!J18</f>
        <v>0</v>
      </c>
      <c r="K379">
        <f>SIM!K18</f>
        <v>0</v>
      </c>
      <c r="L379">
        <f>SIM!L18</f>
        <v>0</v>
      </c>
      <c r="M379">
        <f>SIM!M18</f>
        <v>0</v>
      </c>
      <c r="N379">
        <f>SIM!N18</f>
        <v>0</v>
      </c>
      <c r="O379">
        <f>SIM!O18</f>
        <v>0</v>
      </c>
      <c r="P379">
        <f>SIM!P18</f>
        <v>0</v>
      </c>
      <c r="Q379">
        <f>SIM!Q18</f>
        <v>0</v>
      </c>
      <c r="R379">
        <f>SIM!R18</f>
        <v>0</v>
      </c>
      <c r="S379">
        <f>SIM!S18</f>
        <v>0</v>
      </c>
      <c r="T379">
        <f>SIM!T18</f>
        <v>0</v>
      </c>
      <c r="U379">
        <f>SIM!U18</f>
        <v>0</v>
      </c>
      <c r="V379">
        <f>SIM!V18</f>
        <v>0</v>
      </c>
      <c r="W379">
        <f>SIM!W18</f>
        <v>0</v>
      </c>
      <c r="X379">
        <f>SIM!X18</f>
        <v>0</v>
      </c>
      <c r="Y379">
        <f>SIM!Y18</f>
        <v>0</v>
      </c>
      <c r="Z379">
        <f>SIM!Z18</f>
        <v>0</v>
      </c>
      <c r="AA379">
        <f>SIM!AA18</f>
        <v>0</v>
      </c>
      <c r="AB379">
        <f>SIM!AB18</f>
        <v>0</v>
      </c>
      <c r="AC379">
        <f>SIM!AC18</f>
        <v>0</v>
      </c>
      <c r="AD379">
        <f>SIM!AD18</f>
        <v>0</v>
      </c>
      <c r="AE379">
        <f>SIM!AE18</f>
        <v>0</v>
      </c>
      <c r="AF379">
        <f>SIM!AF18</f>
        <v>0</v>
      </c>
      <c r="AG379">
        <f>SIM!AG18</f>
        <v>0</v>
      </c>
      <c r="AH379">
        <f>SIM!AH18</f>
        <v>0</v>
      </c>
      <c r="AI379">
        <f>SIM!AI18</f>
        <v>0</v>
      </c>
      <c r="AJ379">
        <f>SIM!AJ18</f>
        <v>0</v>
      </c>
      <c r="AK379">
        <f>SIM!AK18</f>
        <v>0</v>
      </c>
      <c r="AL379">
        <f>SIM!AL18</f>
        <v>0</v>
      </c>
      <c r="AM379">
        <f>SIM!AM18</f>
        <v>0</v>
      </c>
      <c r="AN379">
        <f>SIM!AN18</f>
        <v>0</v>
      </c>
      <c r="AO379">
        <f>SIM!AO18</f>
        <v>0</v>
      </c>
      <c r="AP379">
        <f>SIM!AP18</f>
        <v>0</v>
      </c>
      <c r="AQ379">
        <f>SIM!AQ18</f>
        <v>0</v>
      </c>
      <c r="AR379">
        <f>SIM!AR18</f>
        <v>0</v>
      </c>
      <c r="AS379">
        <f>SIM!AS18</f>
        <v>0</v>
      </c>
      <c r="AT379">
        <f>SIM!AT18</f>
        <v>0</v>
      </c>
    </row>
    <row r="380" spans="1:46" x14ac:dyDescent="0.25">
      <c r="A380">
        <f>SIM!A19</f>
        <v>0</v>
      </c>
      <c r="B380">
        <f>SIM!B19</f>
        <v>0</v>
      </c>
      <c r="C380">
        <f>SIM!C19</f>
        <v>0</v>
      </c>
      <c r="D380">
        <f>SIM!D19</f>
        <v>0</v>
      </c>
      <c r="E380">
        <f>SIM!E19</f>
        <v>0</v>
      </c>
      <c r="F380">
        <f>SIM!F19</f>
        <v>0</v>
      </c>
      <c r="G380">
        <f>SIM!G19</f>
        <v>0</v>
      </c>
      <c r="H380">
        <f>SIM!H19</f>
        <v>0</v>
      </c>
      <c r="I380">
        <f>SIM!I19</f>
        <v>0</v>
      </c>
      <c r="J380">
        <f>SIM!J19</f>
        <v>0</v>
      </c>
      <c r="K380">
        <f>SIM!K19</f>
        <v>0</v>
      </c>
      <c r="L380">
        <f>SIM!L19</f>
        <v>0</v>
      </c>
      <c r="M380">
        <f>SIM!M19</f>
        <v>0</v>
      </c>
      <c r="N380">
        <f>SIM!N19</f>
        <v>0</v>
      </c>
      <c r="O380">
        <f>SIM!O19</f>
        <v>0</v>
      </c>
      <c r="P380">
        <f>SIM!P19</f>
        <v>0</v>
      </c>
      <c r="Q380">
        <f>SIM!Q19</f>
        <v>0</v>
      </c>
      <c r="R380">
        <f>SIM!R19</f>
        <v>0</v>
      </c>
      <c r="S380">
        <f>SIM!S19</f>
        <v>0</v>
      </c>
      <c r="T380">
        <f>SIM!T19</f>
        <v>0</v>
      </c>
      <c r="U380">
        <f>SIM!U19</f>
        <v>0</v>
      </c>
      <c r="V380">
        <f>SIM!V19</f>
        <v>0</v>
      </c>
      <c r="W380">
        <f>SIM!W19</f>
        <v>0</v>
      </c>
      <c r="X380">
        <f>SIM!X19</f>
        <v>0</v>
      </c>
      <c r="Y380">
        <f>SIM!Y19</f>
        <v>0</v>
      </c>
      <c r="Z380">
        <f>SIM!Z19</f>
        <v>0</v>
      </c>
      <c r="AA380">
        <f>SIM!AA19</f>
        <v>0</v>
      </c>
      <c r="AB380">
        <f>SIM!AB19</f>
        <v>0</v>
      </c>
      <c r="AC380">
        <f>SIM!AC19</f>
        <v>0</v>
      </c>
      <c r="AD380">
        <f>SIM!AD19</f>
        <v>0</v>
      </c>
      <c r="AE380">
        <f>SIM!AE19</f>
        <v>0</v>
      </c>
      <c r="AF380">
        <f>SIM!AF19</f>
        <v>0</v>
      </c>
      <c r="AG380">
        <f>SIM!AG19</f>
        <v>0</v>
      </c>
      <c r="AH380">
        <f>SIM!AH19</f>
        <v>0</v>
      </c>
      <c r="AI380">
        <f>SIM!AI19</f>
        <v>0</v>
      </c>
      <c r="AJ380">
        <f>SIM!AJ19</f>
        <v>0</v>
      </c>
      <c r="AK380">
        <f>SIM!AK19</f>
        <v>0</v>
      </c>
      <c r="AL380">
        <f>SIM!AL19</f>
        <v>0</v>
      </c>
      <c r="AM380">
        <f>SIM!AM19</f>
        <v>0</v>
      </c>
      <c r="AN380">
        <f>SIM!AN19</f>
        <v>0</v>
      </c>
      <c r="AO380">
        <f>SIM!AO19</f>
        <v>0</v>
      </c>
      <c r="AP380">
        <f>SIM!AP19</f>
        <v>0</v>
      </c>
      <c r="AQ380">
        <f>SIM!AQ19</f>
        <v>0</v>
      </c>
      <c r="AR380">
        <f>SIM!AR19</f>
        <v>0</v>
      </c>
      <c r="AS380">
        <f>SIM!AS19</f>
        <v>0</v>
      </c>
      <c r="AT380">
        <f>SIM!AT19</f>
        <v>0</v>
      </c>
    </row>
    <row r="381" spans="1:46" x14ac:dyDescent="0.25">
      <c r="A381">
        <f>SIM!A20</f>
        <v>0</v>
      </c>
      <c r="B381">
        <f>SIM!B20</f>
        <v>0</v>
      </c>
      <c r="C381">
        <f>SIM!C20</f>
        <v>0</v>
      </c>
      <c r="D381">
        <f>SIM!D20</f>
        <v>0</v>
      </c>
      <c r="E381">
        <f>SIM!E20</f>
        <v>0</v>
      </c>
      <c r="F381">
        <f>SIM!F20</f>
        <v>0</v>
      </c>
      <c r="G381">
        <f>SIM!G20</f>
        <v>0</v>
      </c>
      <c r="H381">
        <f>SIM!H20</f>
        <v>0</v>
      </c>
      <c r="I381">
        <f>SIM!I20</f>
        <v>0</v>
      </c>
      <c r="J381">
        <f>SIM!J20</f>
        <v>0</v>
      </c>
      <c r="K381">
        <f>SIM!K20</f>
        <v>0</v>
      </c>
      <c r="L381">
        <f>SIM!L20</f>
        <v>0</v>
      </c>
      <c r="M381">
        <f>SIM!M20</f>
        <v>0</v>
      </c>
      <c r="N381">
        <f>SIM!N20</f>
        <v>0</v>
      </c>
      <c r="O381">
        <f>SIM!O20</f>
        <v>0</v>
      </c>
      <c r="P381">
        <f>SIM!P20</f>
        <v>0</v>
      </c>
      <c r="Q381">
        <f>SIM!Q20</f>
        <v>0</v>
      </c>
      <c r="R381">
        <f>SIM!R20</f>
        <v>0</v>
      </c>
      <c r="S381">
        <f>SIM!S20</f>
        <v>0</v>
      </c>
      <c r="T381">
        <f>SIM!T20</f>
        <v>0</v>
      </c>
      <c r="U381">
        <f>SIM!U20</f>
        <v>0</v>
      </c>
      <c r="V381">
        <f>SIM!V20</f>
        <v>0</v>
      </c>
      <c r="W381">
        <f>SIM!W20</f>
        <v>0</v>
      </c>
      <c r="X381">
        <f>SIM!X20</f>
        <v>0</v>
      </c>
      <c r="Y381">
        <f>SIM!Y20</f>
        <v>0</v>
      </c>
      <c r="Z381">
        <f>SIM!Z20</f>
        <v>0</v>
      </c>
      <c r="AA381">
        <f>SIM!AA20</f>
        <v>0</v>
      </c>
      <c r="AB381">
        <f>SIM!AB20</f>
        <v>0</v>
      </c>
      <c r="AC381">
        <f>SIM!AC20</f>
        <v>0</v>
      </c>
      <c r="AD381">
        <f>SIM!AD20</f>
        <v>0</v>
      </c>
      <c r="AE381">
        <f>SIM!AE20</f>
        <v>0</v>
      </c>
      <c r="AF381">
        <f>SIM!AF20</f>
        <v>0</v>
      </c>
      <c r="AG381">
        <f>SIM!AG20</f>
        <v>0</v>
      </c>
      <c r="AH381">
        <f>SIM!AH20</f>
        <v>0</v>
      </c>
      <c r="AI381">
        <f>SIM!AI20</f>
        <v>0</v>
      </c>
      <c r="AJ381">
        <f>SIM!AJ20</f>
        <v>0</v>
      </c>
      <c r="AK381">
        <f>SIM!AK20</f>
        <v>0</v>
      </c>
      <c r="AL381">
        <f>SIM!AL20</f>
        <v>0</v>
      </c>
      <c r="AM381">
        <f>SIM!AM20</f>
        <v>0</v>
      </c>
      <c r="AN381">
        <f>SIM!AN20</f>
        <v>0</v>
      </c>
      <c r="AO381">
        <f>SIM!AO20</f>
        <v>0</v>
      </c>
      <c r="AP381">
        <f>SIM!AP20</f>
        <v>0</v>
      </c>
      <c r="AQ381">
        <f>SIM!AQ20</f>
        <v>0</v>
      </c>
      <c r="AR381">
        <f>SIM!AR20</f>
        <v>0</v>
      </c>
      <c r="AS381">
        <f>SIM!AS20</f>
        <v>0</v>
      </c>
      <c r="AT381">
        <f>SIM!AT20</f>
        <v>0</v>
      </c>
    </row>
    <row r="382" spans="1:46" x14ac:dyDescent="0.25">
      <c r="A382">
        <f>SIM!A21</f>
        <v>0</v>
      </c>
      <c r="B382">
        <f>SIM!B21</f>
        <v>0</v>
      </c>
      <c r="C382">
        <f>SIM!C21</f>
        <v>0</v>
      </c>
      <c r="D382">
        <f>SIM!D21</f>
        <v>0</v>
      </c>
      <c r="E382">
        <f>SIM!E21</f>
        <v>0</v>
      </c>
      <c r="F382">
        <f>SIM!F21</f>
        <v>0</v>
      </c>
      <c r="G382">
        <f>SIM!G21</f>
        <v>0</v>
      </c>
      <c r="H382">
        <f>SIM!H21</f>
        <v>0</v>
      </c>
      <c r="I382">
        <f>SIM!I21</f>
        <v>0</v>
      </c>
      <c r="J382">
        <f>SIM!J21</f>
        <v>0</v>
      </c>
      <c r="K382">
        <f>SIM!K21</f>
        <v>0</v>
      </c>
      <c r="L382">
        <f>SIM!L21</f>
        <v>0</v>
      </c>
      <c r="M382">
        <f>SIM!M21</f>
        <v>0</v>
      </c>
      <c r="N382">
        <f>SIM!N21</f>
        <v>0</v>
      </c>
      <c r="O382">
        <f>SIM!O21</f>
        <v>0</v>
      </c>
      <c r="P382">
        <f>SIM!P21</f>
        <v>0</v>
      </c>
      <c r="Q382">
        <f>SIM!Q21</f>
        <v>0</v>
      </c>
      <c r="R382">
        <f>SIM!R21</f>
        <v>0</v>
      </c>
      <c r="S382">
        <f>SIM!S21</f>
        <v>0</v>
      </c>
      <c r="T382">
        <f>SIM!T21</f>
        <v>0</v>
      </c>
      <c r="U382">
        <f>SIM!U21</f>
        <v>0</v>
      </c>
      <c r="V382">
        <f>SIM!V21</f>
        <v>0</v>
      </c>
      <c r="W382">
        <f>SIM!W21</f>
        <v>0</v>
      </c>
      <c r="X382">
        <f>SIM!X21</f>
        <v>0</v>
      </c>
      <c r="Y382">
        <f>SIM!Y21</f>
        <v>0</v>
      </c>
      <c r="Z382">
        <f>SIM!Z21</f>
        <v>0</v>
      </c>
      <c r="AA382">
        <f>SIM!AA21</f>
        <v>0</v>
      </c>
      <c r="AB382">
        <f>SIM!AB21</f>
        <v>0</v>
      </c>
      <c r="AC382">
        <f>SIM!AC21</f>
        <v>0</v>
      </c>
      <c r="AD382">
        <f>SIM!AD21</f>
        <v>0</v>
      </c>
      <c r="AE382">
        <f>SIM!AE21</f>
        <v>0</v>
      </c>
      <c r="AF382">
        <f>SIM!AF21</f>
        <v>0</v>
      </c>
      <c r="AG382">
        <f>SIM!AG21</f>
        <v>0</v>
      </c>
      <c r="AH382">
        <f>SIM!AH21</f>
        <v>0</v>
      </c>
      <c r="AI382">
        <f>SIM!AI21</f>
        <v>0</v>
      </c>
      <c r="AJ382">
        <f>SIM!AJ21</f>
        <v>0</v>
      </c>
      <c r="AK382">
        <f>SIM!AK21</f>
        <v>0</v>
      </c>
      <c r="AL382">
        <f>SIM!AL21</f>
        <v>0</v>
      </c>
      <c r="AM382">
        <f>SIM!AM21</f>
        <v>0</v>
      </c>
      <c r="AN382">
        <f>SIM!AN21</f>
        <v>0</v>
      </c>
      <c r="AO382">
        <f>SIM!AO21</f>
        <v>0</v>
      </c>
      <c r="AP382">
        <f>SIM!AP21</f>
        <v>0</v>
      </c>
      <c r="AQ382">
        <f>SIM!AQ21</f>
        <v>0</v>
      </c>
      <c r="AR382">
        <f>SIM!AR21</f>
        <v>0</v>
      </c>
      <c r="AS382">
        <f>SIM!AS21</f>
        <v>0</v>
      </c>
      <c r="AT382">
        <f>SIM!AT21</f>
        <v>0</v>
      </c>
    </row>
    <row r="383" spans="1:46" x14ac:dyDescent="0.25">
      <c r="A383">
        <f>SIM!A22</f>
        <v>0</v>
      </c>
      <c r="B383">
        <f>SIM!B22</f>
        <v>0</v>
      </c>
      <c r="C383">
        <f>SIM!C22</f>
        <v>0</v>
      </c>
      <c r="D383">
        <f>SIM!D22</f>
        <v>0</v>
      </c>
      <c r="E383">
        <f>SIM!E22</f>
        <v>0</v>
      </c>
      <c r="F383">
        <f>SIM!F22</f>
        <v>0</v>
      </c>
      <c r="G383">
        <f>SIM!G22</f>
        <v>0</v>
      </c>
      <c r="H383">
        <f>SIM!H22</f>
        <v>0</v>
      </c>
      <c r="I383">
        <f>SIM!I22</f>
        <v>0</v>
      </c>
      <c r="J383">
        <f>SIM!J22</f>
        <v>0</v>
      </c>
      <c r="K383">
        <f>SIM!K22</f>
        <v>0</v>
      </c>
      <c r="L383">
        <f>SIM!L22</f>
        <v>0</v>
      </c>
      <c r="M383">
        <f>SIM!M22</f>
        <v>0</v>
      </c>
      <c r="N383">
        <f>SIM!N22</f>
        <v>0</v>
      </c>
      <c r="O383">
        <f>SIM!O22</f>
        <v>0</v>
      </c>
      <c r="P383">
        <f>SIM!P22</f>
        <v>0</v>
      </c>
      <c r="Q383">
        <f>SIM!Q22</f>
        <v>0</v>
      </c>
      <c r="R383">
        <f>SIM!R22</f>
        <v>0</v>
      </c>
      <c r="S383">
        <f>SIM!S22</f>
        <v>0</v>
      </c>
      <c r="T383">
        <f>SIM!T22</f>
        <v>0</v>
      </c>
      <c r="U383">
        <f>SIM!U22</f>
        <v>0</v>
      </c>
      <c r="V383">
        <f>SIM!V22</f>
        <v>0</v>
      </c>
      <c r="W383">
        <f>SIM!W22</f>
        <v>0</v>
      </c>
      <c r="X383">
        <f>SIM!X22</f>
        <v>0</v>
      </c>
      <c r="Y383">
        <f>SIM!Y22</f>
        <v>0</v>
      </c>
      <c r="Z383">
        <f>SIM!Z22</f>
        <v>0</v>
      </c>
      <c r="AA383">
        <f>SIM!AA22</f>
        <v>0</v>
      </c>
      <c r="AB383">
        <f>SIM!AB22</f>
        <v>0</v>
      </c>
      <c r="AC383">
        <f>SIM!AC22</f>
        <v>0</v>
      </c>
      <c r="AD383">
        <f>SIM!AD22</f>
        <v>0</v>
      </c>
      <c r="AE383">
        <f>SIM!AE22</f>
        <v>0</v>
      </c>
      <c r="AF383">
        <f>SIM!AF22</f>
        <v>0</v>
      </c>
      <c r="AG383">
        <f>SIM!AG22</f>
        <v>0</v>
      </c>
      <c r="AH383">
        <f>SIM!AH22</f>
        <v>0</v>
      </c>
      <c r="AI383">
        <f>SIM!AI22</f>
        <v>0</v>
      </c>
      <c r="AJ383">
        <f>SIM!AJ22</f>
        <v>0</v>
      </c>
      <c r="AK383">
        <f>SIM!AK22</f>
        <v>0</v>
      </c>
      <c r="AL383">
        <f>SIM!AL22</f>
        <v>0</v>
      </c>
      <c r="AM383">
        <f>SIM!AM22</f>
        <v>0</v>
      </c>
      <c r="AN383">
        <f>SIM!AN22</f>
        <v>0</v>
      </c>
      <c r="AO383">
        <f>SIM!AO22</f>
        <v>0</v>
      </c>
      <c r="AP383">
        <f>SIM!AP22</f>
        <v>0</v>
      </c>
      <c r="AQ383">
        <f>SIM!AQ22</f>
        <v>0</v>
      </c>
      <c r="AR383">
        <f>SIM!AR22</f>
        <v>0</v>
      </c>
      <c r="AS383">
        <f>SIM!AS22</f>
        <v>0</v>
      </c>
      <c r="AT383">
        <f>SIM!AT22</f>
        <v>0</v>
      </c>
    </row>
    <row r="384" spans="1:46" x14ac:dyDescent="0.25">
      <c r="A384">
        <f>SIM!A23</f>
        <v>0</v>
      </c>
      <c r="B384">
        <f>SIM!B23</f>
        <v>0</v>
      </c>
      <c r="C384">
        <f>SIM!C23</f>
        <v>0</v>
      </c>
      <c r="D384">
        <f>SIM!D23</f>
        <v>0</v>
      </c>
      <c r="E384">
        <f>SIM!E23</f>
        <v>0</v>
      </c>
      <c r="F384">
        <f>SIM!F23</f>
        <v>0</v>
      </c>
      <c r="G384">
        <f>SIM!G23</f>
        <v>0</v>
      </c>
      <c r="H384">
        <f>SIM!H23</f>
        <v>0</v>
      </c>
      <c r="I384">
        <f>SIM!I23</f>
        <v>0</v>
      </c>
      <c r="J384">
        <f>SIM!J23</f>
        <v>0</v>
      </c>
      <c r="K384">
        <f>SIM!K23</f>
        <v>0</v>
      </c>
      <c r="L384">
        <f>SIM!L23</f>
        <v>0</v>
      </c>
      <c r="M384">
        <f>SIM!M23</f>
        <v>0</v>
      </c>
      <c r="N384">
        <f>SIM!N23</f>
        <v>0</v>
      </c>
      <c r="O384">
        <f>SIM!O23</f>
        <v>0</v>
      </c>
      <c r="P384">
        <f>SIM!P23</f>
        <v>0</v>
      </c>
      <c r="Q384">
        <f>SIM!Q23</f>
        <v>0</v>
      </c>
      <c r="R384">
        <f>SIM!R23</f>
        <v>0</v>
      </c>
      <c r="S384">
        <f>SIM!S23</f>
        <v>0</v>
      </c>
      <c r="T384">
        <f>SIM!T23</f>
        <v>0</v>
      </c>
      <c r="U384">
        <f>SIM!U23</f>
        <v>0</v>
      </c>
      <c r="V384">
        <f>SIM!V23</f>
        <v>0</v>
      </c>
      <c r="W384">
        <f>SIM!W23</f>
        <v>0</v>
      </c>
      <c r="X384">
        <f>SIM!X23</f>
        <v>0</v>
      </c>
      <c r="Y384">
        <f>SIM!Y23</f>
        <v>0</v>
      </c>
      <c r="Z384">
        <f>SIM!Z23</f>
        <v>0</v>
      </c>
      <c r="AA384">
        <f>SIM!AA23</f>
        <v>0</v>
      </c>
      <c r="AB384">
        <f>SIM!AB23</f>
        <v>0</v>
      </c>
      <c r="AC384">
        <f>SIM!AC23</f>
        <v>0</v>
      </c>
      <c r="AD384">
        <f>SIM!AD23</f>
        <v>0</v>
      </c>
      <c r="AE384">
        <f>SIM!AE23</f>
        <v>0</v>
      </c>
      <c r="AF384">
        <f>SIM!AF23</f>
        <v>0</v>
      </c>
      <c r="AG384">
        <f>SIM!AG23</f>
        <v>0</v>
      </c>
      <c r="AH384">
        <f>SIM!AH23</f>
        <v>0</v>
      </c>
      <c r="AI384">
        <f>SIM!AI23</f>
        <v>0</v>
      </c>
      <c r="AJ384">
        <f>SIM!AJ23</f>
        <v>0</v>
      </c>
      <c r="AK384">
        <f>SIM!AK23</f>
        <v>0</v>
      </c>
      <c r="AL384">
        <f>SIM!AL23</f>
        <v>0</v>
      </c>
      <c r="AM384">
        <f>SIM!AM23</f>
        <v>0</v>
      </c>
      <c r="AN384">
        <f>SIM!AN23</f>
        <v>0</v>
      </c>
      <c r="AO384">
        <f>SIM!AO23</f>
        <v>0</v>
      </c>
      <c r="AP384">
        <f>SIM!AP23</f>
        <v>0</v>
      </c>
      <c r="AQ384">
        <f>SIM!AQ23</f>
        <v>0</v>
      </c>
      <c r="AR384">
        <f>SIM!AR23</f>
        <v>0</v>
      </c>
      <c r="AS384">
        <f>SIM!AS23</f>
        <v>0</v>
      </c>
      <c r="AT384">
        <f>SIM!AT23</f>
        <v>0</v>
      </c>
    </row>
    <row r="385" spans="1:46" x14ac:dyDescent="0.25">
      <c r="A385">
        <f>SIM!A24</f>
        <v>0</v>
      </c>
      <c r="B385">
        <f>SIM!B24</f>
        <v>0</v>
      </c>
      <c r="C385">
        <f>SIM!C24</f>
        <v>0</v>
      </c>
      <c r="D385">
        <f>SIM!D24</f>
        <v>0</v>
      </c>
      <c r="E385">
        <f>SIM!E24</f>
        <v>0</v>
      </c>
      <c r="F385">
        <f>SIM!F24</f>
        <v>0</v>
      </c>
      <c r="G385">
        <f>SIM!G24</f>
        <v>0</v>
      </c>
      <c r="H385">
        <f>SIM!H24</f>
        <v>0</v>
      </c>
      <c r="I385">
        <f>SIM!I24</f>
        <v>0</v>
      </c>
      <c r="J385">
        <f>SIM!J24</f>
        <v>0</v>
      </c>
      <c r="K385">
        <f>SIM!K24</f>
        <v>0</v>
      </c>
      <c r="L385">
        <f>SIM!L24</f>
        <v>0</v>
      </c>
      <c r="M385">
        <f>SIM!M24</f>
        <v>0</v>
      </c>
      <c r="N385">
        <f>SIM!N24</f>
        <v>0</v>
      </c>
      <c r="O385">
        <f>SIM!O24</f>
        <v>0</v>
      </c>
      <c r="P385">
        <f>SIM!P24</f>
        <v>0</v>
      </c>
      <c r="Q385">
        <f>SIM!Q24</f>
        <v>0</v>
      </c>
      <c r="R385">
        <f>SIM!R24</f>
        <v>0</v>
      </c>
      <c r="S385">
        <f>SIM!S24</f>
        <v>0</v>
      </c>
      <c r="T385">
        <f>SIM!T24</f>
        <v>0</v>
      </c>
      <c r="U385">
        <f>SIM!U24</f>
        <v>0</v>
      </c>
      <c r="V385">
        <f>SIM!V24</f>
        <v>0</v>
      </c>
      <c r="W385">
        <f>SIM!W24</f>
        <v>0</v>
      </c>
      <c r="X385">
        <f>SIM!X24</f>
        <v>0</v>
      </c>
      <c r="Y385">
        <f>SIM!Y24</f>
        <v>0</v>
      </c>
      <c r="Z385">
        <f>SIM!Z24</f>
        <v>0</v>
      </c>
      <c r="AA385">
        <f>SIM!AA24</f>
        <v>0</v>
      </c>
      <c r="AB385">
        <f>SIM!AB24</f>
        <v>0</v>
      </c>
      <c r="AC385">
        <f>SIM!AC24</f>
        <v>0</v>
      </c>
      <c r="AD385">
        <f>SIM!AD24</f>
        <v>0</v>
      </c>
      <c r="AE385">
        <f>SIM!AE24</f>
        <v>0</v>
      </c>
      <c r="AF385">
        <f>SIM!AF24</f>
        <v>0</v>
      </c>
      <c r="AG385">
        <f>SIM!AG24</f>
        <v>0</v>
      </c>
      <c r="AH385">
        <f>SIM!AH24</f>
        <v>0</v>
      </c>
      <c r="AI385">
        <f>SIM!AI24</f>
        <v>0</v>
      </c>
      <c r="AJ385">
        <f>SIM!AJ24</f>
        <v>0</v>
      </c>
      <c r="AK385">
        <f>SIM!AK24</f>
        <v>0</v>
      </c>
      <c r="AL385">
        <f>SIM!AL24</f>
        <v>0</v>
      </c>
      <c r="AM385">
        <f>SIM!AM24</f>
        <v>0</v>
      </c>
      <c r="AN385">
        <f>SIM!AN24</f>
        <v>0</v>
      </c>
      <c r="AO385">
        <f>SIM!AO24</f>
        <v>0</v>
      </c>
      <c r="AP385">
        <f>SIM!AP24</f>
        <v>0</v>
      </c>
      <c r="AQ385">
        <f>SIM!AQ24</f>
        <v>0</v>
      </c>
      <c r="AR385">
        <f>SIM!AR24</f>
        <v>0</v>
      </c>
      <c r="AS385">
        <f>SIM!AS24</f>
        <v>0</v>
      </c>
      <c r="AT385">
        <f>SIM!AT24</f>
        <v>0</v>
      </c>
    </row>
    <row r="386" spans="1:46" x14ac:dyDescent="0.25">
      <c r="A386">
        <f>SIM!A25</f>
        <v>0</v>
      </c>
      <c r="B386">
        <f>SIM!B25</f>
        <v>0</v>
      </c>
      <c r="C386">
        <f>SIM!C25</f>
        <v>0</v>
      </c>
      <c r="D386">
        <f>SIM!D25</f>
        <v>0</v>
      </c>
      <c r="E386">
        <f>SIM!E25</f>
        <v>0</v>
      </c>
      <c r="F386">
        <f>SIM!F25</f>
        <v>0</v>
      </c>
      <c r="G386">
        <f>SIM!G25</f>
        <v>0</v>
      </c>
      <c r="H386">
        <f>SIM!H25</f>
        <v>0</v>
      </c>
      <c r="I386">
        <f>SIM!I25</f>
        <v>0</v>
      </c>
      <c r="J386">
        <f>SIM!J25</f>
        <v>0</v>
      </c>
      <c r="K386">
        <f>SIM!K25</f>
        <v>0</v>
      </c>
      <c r="L386">
        <f>SIM!L25</f>
        <v>0</v>
      </c>
      <c r="M386">
        <f>SIM!M25</f>
        <v>0</v>
      </c>
      <c r="N386">
        <f>SIM!N25</f>
        <v>0</v>
      </c>
      <c r="O386">
        <f>SIM!O25</f>
        <v>0</v>
      </c>
      <c r="P386">
        <f>SIM!P25</f>
        <v>0</v>
      </c>
      <c r="Q386">
        <f>SIM!Q25</f>
        <v>0</v>
      </c>
      <c r="R386">
        <f>SIM!R25</f>
        <v>0</v>
      </c>
      <c r="S386">
        <f>SIM!S25</f>
        <v>0</v>
      </c>
      <c r="T386">
        <f>SIM!T25</f>
        <v>0</v>
      </c>
      <c r="U386">
        <f>SIM!U25</f>
        <v>0</v>
      </c>
      <c r="V386">
        <f>SIM!V25</f>
        <v>0</v>
      </c>
      <c r="W386">
        <f>SIM!W25</f>
        <v>0</v>
      </c>
      <c r="X386">
        <f>SIM!X25</f>
        <v>0</v>
      </c>
      <c r="Y386">
        <f>SIM!Y25</f>
        <v>0</v>
      </c>
      <c r="Z386">
        <f>SIM!Z25</f>
        <v>0</v>
      </c>
      <c r="AA386">
        <f>SIM!AA25</f>
        <v>0</v>
      </c>
      <c r="AB386">
        <f>SIM!AB25</f>
        <v>0</v>
      </c>
      <c r="AC386">
        <f>SIM!AC25</f>
        <v>0</v>
      </c>
      <c r="AD386">
        <f>SIM!AD25</f>
        <v>0</v>
      </c>
      <c r="AE386">
        <f>SIM!AE25</f>
        <v>0</v>
      </c>
      <c r="AF386">
        <f>SIM!AF25</f>
        <v>0</v>
      </c>
      <c r="AG386">
        <f>SIM!AG25</f>
        <v>0</v>
      </c>
      <c r="AH386">
        <f>SIM!AH25</f>
        <v>0</v>
      </c>
      <c r="AI386">
        <f>SIM!AI25</f>
        <v>0</v>
      </c>
      <c r="AJ386">
        <f>SIM!AJ25</f>
        <v>0</v>
      </c>
      <c r="AK386">
        <f>SIM!AK25</f>
        <v>0</v>
      </c>
      <c r="AL386">
        <f>SIM!AL25</f>
        <v>0</v>
      </c>
      <c r="AM386">
        <f>SIM!AM25</f>
        <v>0</v>
      </c>
      <c r="AN386">
        <f>SIM!AN25</f>
        <v>0</v>
      </c>
      <c r="AO386">
        <f>SIM!AO25</f>
        <v>0</v>
      </c>
      <c r="AP386">
        <f>SIM!AP25</f>
        <v>0</v>
      </c>
      <c r="AQ386">
        <f>SIM!AQ25</f>
        <v>0</v>
      </c>
      <c r="AR386">
        <f>SIM!AR25</f>
        <v>0</v>
      </c>
      <c r="AS386">
        <f>SIM!AS25</f>
        <v>0</v>
      </c>
      <c r="AT386">
        <f>SIM!AT25</f>
        <v>0</v>
      </c>
    </row>
    <row r="387" spans="1:46" x14ac:dyDescent="0.25">
      <c r="A387">
        <f>SIM!A26</f>
        <v>0</v>
      </c>
      <c r="B387">
        <f>SIM!B26</f>
        <v>0</v>
      </c>
      <c r="C387">
        <f>SIM!C26</f>
        <v>0</v>
      </c>
      <c r="D387">
        <f>SIM!D26</f>
        <v>0</v>
      </c>
      <c r="E387">
        <f>SIM!E26</f>
        <v>0</v>
      </c>
      <c r="F387">
        <f>SIM!F26</f>
        <v>0</v>
      </c>
      <c r="G387">
        <f>SIM!G26</f>
        <v>0</v>
      </c>
      <c r="H387">
        <f>SIM!H26</f>
        <v>0</v>
      </c>
      <c r="I387">
        <f>SIM!I26</f>
        <v>0</v>
      </c>
      <c r="J387">
        <f>SIM!J26</f>
        <v>0</v>
      </c>
      <c r="K387">
        <f>SIM!K26</f>
        <v>0</v>
      </c>
      <c r="L387">
        <f>SIM!L26</f>
        <v>0</v>
      </c>
      <c r="M387">
        <f>SIM!M26</f>
        <v>0</v>
      </c>
      <c r="N387">
        <f>SIM!N26</f>
        <v>0</v>
      </c>
      <c r="O387">
        <f>SIM!O26</f>
        <v>0</v>
      </c>
      <c r="P387">
        <f>SIM!P26</f>
        <v>0</v>
      </c>
      <c r="Q387">
        <f>SIM!Q26</f>
        <v>0</v>
      </c>
      <c r="R387">
        <f>SIM!R26</f>
        <v>0</v>
      </c>
      <c r="S387">
        <f>SIM!S26</f>
        <v>0</v>
      </c>
      <c r="T387">
        <f>SIM!T26</f>
        <v>0</v>
      </c>
      <c r="U387">
        <f>SIM!U26</f>
        <v>0</v>
      </c>
      <c r="V387">
        <f>SIM!V26</f>
        <v>0</v>
      </c>
      <c r="W387">
        <f>SIM!W26</f>
        <v>0</v>
      </c>
      <c r="X387">
        <f>SIM!X26</f>
        <v>0</v>
      </c>
      <c r="Y387">
        <f>SIM!Y26</f>
        <v>0</v>
      </c>
      <c r="Z387">
        <f>SIM!Z26</f>
        <v>0</v>
      </c>
      <c r="AA387">
        <f>SIM!AA26</f>
        <v>0</v>
      </c>
      <c r="AB387">
        <f>SIM!AB26</f>
        <v>0</v>
      </c>
      <c r="AC387">
        <f>SIM!AC26</f>
        <v>0</v>
      </c>
      <c r="AD387">
        <f>SIM!AD26</f>
        <v>0</v>
      </c>
      <c r="AE387">
        <f>SIM!AE26</f>
        <v>0</v>
      </c>
      <c r="AF387">
        <f>SIM!AF26</f>
        <v>0</v>
      </c>
      <c r="AG387">
        <f>SIM!AG26</f>
        <v>0</v>
      </c>
      <c r="AH387">
        <f>SIM!AH26</f>
        <v>0</v>
      </c>
      <c r="AI387">
        <f>SIM!AI26</f>
        <v>0</v>
      </c>
      <c r="AJ387">
        <f>SIM!AJ26</f>
        <v>0</v>
      </c>
      <c r="AK387">
        <f>SIM!AK26</f>
        <v>0</v>
      </c>
      <c r="AL387">
        <f>SIM!AL26</f>
        <v>0</v>
      </c>
      <c r="AM387">
        <f>SIM!AM26</f>
        <v>0</v>
      </c>
      <c r="AN387">
        <f>SIM!AN26</f>
        <v>0</v>
      </c>
      <c r="AO387">
        <f>SIM!AO26</f>
        <v>0</v>
      </c>
      <c r="AP387">
        <f>SIM!AP26</f>
        <v>0</v>
      </c>
      <c r="AQ387">
        <f>SIM!AQ26</f>
        <v>0</v>
      </c>
      <c r="AR387">
        <f>SIM!AR26</f>
        <v>0</v>
      </c>
      <c r="AS387">
        <f>SIM!AS26</f>
        <v>0</v>
      </c>
      <c r="AT387">
        <f>SIM!AT26</f>
        <v>0</v>
      </c>
    </row>
    <row r="388" spans="1:46" x14ac:dyDescent="0.25">
      <c r="A388">
        <f>SIM!A27</f>
        <v>0</v>
      </c>
      <c r="B388">
        <f>SIM!B27</f>
        <v>0</v>
      </c>
      <c r="C388">
        <f>SIM!C27</f>
        <v>0</v>
      </c>
      <c r="D388">
        <f>SIM!D27</f>
        <v>0</v>
      </c>
      <c r="E388">
        <f>SIM!E27</f>
        <v>0</v>
      </c>
      <c r="F388">
        <f>SIM!F27</f>
        <v>0</v>
      </c>
      <c r="G388">
        <f>SIM!G27</f>
        <v>0</v>
      </c>
      <c r="H388">
        <f>SIM!H27</f>
        <v>0</v>
      </c>
      <c r="I388">
        <f>SIM!I27</f>
        <v>0</v>
      </c>
      <c r="J388">
        <f>SIM!J27</f>
        <v>0</v>
      </c>
      <c r="K388">
        <f>SIM!K27</f>
        <v>0</v>
      </c>
      <c r="L388">
        <f>SIM!L27</f>
        <v>0</v>
      </c>
      <c r="M388">
        <f>SIM!M27</f>
        <v>0</v>
      </c>
      <c r="N388">
        <f>SIM!N27</f>
        <v>0</v>
      </c>
      <c r="O388">
        <f>SIM!O27</f>
        <v>0</v>
      </c>
      <c r="P388">
        <f>SIM!P27</f>
        <v>0</v>
      </c>
      <c r="Q388">
        <f>SIM!Q27</f>
        <v>0</v>
      </c>
      <c r="R388">
        <f>SIM!R27</f>
        <v>0</v>
      </c>
      <c r="S388">
        <f>SIM!S27</f>
        <v>0</v>
      </c>
      <c r="T388">
        <f>SIM!T27</f>
        <v>0</v>
      </c>
      <c r="U388">
        <f>SIM!U27</f>
        <v>0</v>
      </c>
      <c r="V388">
        <f>SIM!V27</f>
        <v>0</v>
      </c>
      <c r="W388">
        <f>SIM!W27</f>
        <v>0</v>
      </c>
      <c r="X388">
        <f>SIM!X27</f>
        <v>0</v>
      </c>
      <c r="Y388">
        <f>SIM!Y27</f>
        <v>0</v>
      </c>
      <c r="Z388">
        <f>SIM!Z27</f>
        <v>0</v>
      </c>
      <c r="AA388">
        <f>SIM!AA27</f>
        <v>0</v>
      </c>
      <c r="AB388">
        <f>SIM!AB27</f>
        <v>0</v>
      </c>
      <c r="AC388">
        <f>SIM!AC27</f>
        <v>0</v>
      </c>
      <c r="AD388">
        <f>SIM!AD27</f>
        <v>0</v>
      </c>
      <c r="AE388">
        <f>SIM!AE27</f>
        <v>0</v>
      </c>
      <c r="AF388">
        <f>SIM!AF27</f>
        <v>0</v>
      </c>
      <c r="AG388">
        <f>SIM!AG27</f>
        <v>0</v>
      </c>
      <c r="AH388">
        <f>SIM!AH27</f>
        <v>0</v>
      </c>
      <c r="AI388">
        <f>SIM!AI27</f>
        <v>0</v>
      </c>
      <c r="AJ388">
        <f>SIM!AJ27</f>
        <v>0</v>
      </c>
      <c r="AK388">
        <f>SIM!AK27</f>
        <v>0</v>
      </c>
      <c r="AL388">
        <f>SIM!AL27</f>
        <v>0</v>
      </c>
      <c r="AM388">
        <f>SIM!AM27</f>
        <v>0</v>
      </c>
      <c r="AN388">
        <f>SIM!AN27</f>
        <v>0</v>
      </c>
      <c r="AO388">
        <f>SIM!AO27</f>
        <v>0</v>
      </c>
      <c r="AP388">
        <f>SIM!AP27</f>
        <v>0</v>
      </c>
      <c r="AQ388">
        <f>SIM!AQ27</f>
        <v>0</v>
      </c>
      <c r="AR388">
        <f>SIM!AR27</f>
        <v>0</v>
      </c>
      <c r="AS388">
        <f>SIM!AS27</f>
        <v>0</v>
      </c>
      <c r="AT388">
        <f>SIM!AT27</f>
        <v>0</v>
      </c>
    </row>
    <row r="389" spans="1:46" x14ac:dyDescent="0.25">
      <c r="A389">
        <f>SIM!A28</f>
        <v>0</v>
      </c>
      <c r="B389">
        <f>SIM!B28</f>
        <v>0</v>
      </c>
      <c r="C389">
        <f>SIM!C28</f>
        <v>0</v>
      </c>
      <c r="D389">
        <f>SIM!D28</f>
        <v>0</v>
      </c>
      <c r="E389">
        <f>SIM!E28</f>
        <v>0</v>
      </c>
      <c r="F389">
        <f>SIM!F28</f>
        <v>0</v>
      </c>
      <c r="G389">
        <f>SIM!G28</f>
        <v>0</v>
      </c>
      <c r="H389">
        <f>SIM!H28</f>
        <v>0</v>
      </c>
      <c r="I389">
        <f>SIM!I28</f>
        <v>0</v>
      </c>
      <c r="J389">
        <f>SIM!J28</f>
        <v>0</v>
      </c>
      <c r="K389">
        <f>SIM!K28</f>
        <v>0</v>
      </c>
      <c r="L389">
        <f>SIM!L28</f>
        <v>0</v>
      </c>
      <c r="M389">
        <f>SIM!M28</f>
        <v>0</v>
      </c>
      <c r="N389">
        <f>SIM!N28</f>
        <v>0</v>
      </c>
      <c r="O389">
        <f>SIM!O28</f>
        <v>0</v>
      </c>
      <c r="P389">
        <f>SIM!P28</f>
        <v>0</v>
      </c>
      <c r="Q389">
        <f>SIM!Q28</f>
        <v>0</v>
      </c>
      <c r="R389">
        <f>SIM!R28</f>
        <v>0</v>
      </c>
      <c r="S389">
        <f>SIM!S28</f>
        <v>0</v>
      </c>
      <c r="T389">
        <f>SIM!T28</f>
        <v>0</v>
      </c>
      <c r="U389">
        <f>SIM!U28</f>
        <v>0</v>
      </c>
      <c r="V389">
        <f>SIM!V28</f>
        <v>0</v>
      </c>
      <c r="W389">
        <f>SIM!W28</f>
        <v>0</v>
      </c>
      <c r="X389">
        <f>SIM!X28</f>
        <v>0</v>
      </c>
      <c r="Y389">
        <f>SIM!Y28</f>
        <v>0</v>
      </c>
      <c r="Z389">
        <f>SIM!Z28</f>
        <v>0</v>
      </c>
      <c r="AA389">
        <f>SIM!AA28</f>
        <v>0</v>
      </c>
      <c r="AB389">
        <f>SIM!AB28</f>
        <v>0</v>
      </c>
      <c r="AC389">
        <f>SIM!AC28</f>
        <v>0</v>
      </c>
      <c r="AD389">
        <f>SIM!AD28</f>
        <v>0</v>
      </c>
      <c r="AE389">
        <f>SIM!AE28</f>
        <v>0</v>
      </c>
      <c r="AF389">
        <f>SIM!AF28</f>
        <v>0</v>
      </c>
      <c r="AG389">
        <f>SIM!AG28</f>
        <v>0</v>
      </c>
      <c r="AH389">
        <f>SIM!AH28</f>
        <v>0</v>
      </c>
      <c r="AI389">
        <f>SIM!AI28</f>
        <v>0</v>
      </c>
      <c r="AJ389">
        <f>SIM!AJ28</f>
        <v>0</v>
      </c>
      <c r="AK389">
        <f>SIM!AK28</f>
        <v>0</v>
      </c>
      <c r="AL389">
        <f>SIM!AL28</f>
        <v>0</v>
      </c>
      <c r="AM389">
        <f>SIM!AM28</f>
        <v>0</v>
      </c>
      <c r="AN389">
        <f>SIM!AN28</f>
        <v>0</v>
      </c>
      <c r="AO389">
        <f>SIM!AO28</f>
        <v>0</v>
      </c>
      <c r="AP389">
        <f>SIM!AP28</f>
        <v>0</v>
      </c>
      <c r="AQ389">
        <f>SIM!AQ28</f>
        <v>0</v>
      </c>
      <c r="AR389">
        <f>SIM!AR28</f>
        <v>0</v>
      </c>
      <c r="AS389">
        <f>SIM!AS28</f>
        <v>0</v>
      </c>
      <c r="AT389">
        <f>SIM!AT28</f>
        <v>0</v>
      </c>
    </row>
    <row r="390" spans="1:46" x14ac:dyDescent="0.25">
      <c r="A390">
        <f>SIM!A29</f>
        <v>0</v>
      </c>
      <c r="B390">
        <f>SIM!B29</f>
        <v>0</v>
      </c>
      <c r="C390">
        <f>SIM!C29</f>
        <v>0</v>
      </c>
      <c r="D390">
        <f>SIM!D29</f>
        <v>0</v>
      </c>
      <c r="E390">
        <f>SIM!E29</f>
        <v>0</v>
      </c>
      <c r="F390">
        <f>SIM!F29</f>
        <v>0</v>
      </c>
      <c r="G390">
        <f>SIM!G29</f>
        <v>0</v>
      </c>
      <c r="H390">
        <f>SIM!H29</f>
        <v>0</v>
      </c>
      <c r="I390">
        <f>SIM!I29</f>
        <v>0</v>
      </c>
      <c r="J390">
        <f>SIM!J29</f>
        <v>0</v>
      </c>
      <c r="K390">
        <f>SIM!K29</f>
        <v>0</v>
      </c>
      <c r="L390">
        <f>SIM!L29</f>
        <v>0</v>
      </c>
      <c r="M390">
        <f>SIM!M29</f>
        <v>0</v>
      </c>
      <c r="N390">
        <f>SIM!N29</f>
        <v>0</v>
      </c>
      <c r="O390">
        <f>SIM!O29</f>
        <v>0</v>
      </c>
      <c r="P390">
        <f>SIM!P29</f>
        <v>0</v>
      </c>
      <c r="Q390">
        <f>SIM!Q29</f>
        <v>0</v>
      </c>
      <c r="R390">
        <f>SIM!R29</f>
        <v>0</v>
      </c>
      <c r="S390">
        <f>SIM!S29</f>
        <v>0</v>
      </c>
      <c r="T390">
        <f>SIM!T29</f>
        <v>0</v>
      </c>
      <c r="U390">
        <f>SIM!U29</f>
        <v>0</v>
      </c>
      <c r="V390">
        <f>SIM!V29</f>
        <v>0</v>
      </c>
      <c r="W390">
        <f>SIM!W29</f>
        <v>0</v>
      </c>
      <c r="X390">
        <f>SIM!X29</f>
        <v>0</v>
      </c>
      <c r="Y390">
        <f>SIM!Y29</f>
        <v>0</v>
      </c>
      <c r="Z390">
        <f>SIM!Z29</f>
        <v>0</v>
      </c>
      <c r="AA390">
        <f>SIM!AA29</f>
        <v>0</v>
      </c>
      <c r="AB390">
        <f>SIM!AB29</f>
        <v>0</v>
      </c>
      <c r="AC390">
        <f>SIM!AC29</f>
        <v>0</v>
      </c>
      <c r="AD390">
        <f>SIM!AD29</f>
        <v>0</v>
      </c>
      <c r="AE390">
        <f>SIM!AE29</f>
        <v>0</v>
      </c>
      <c r="AF390">
        <f>SIM!AF29</f>
        <v>0</v>
      </c>
      <c r="AG390">
        <f>SIM!AG29</f>
        <v>0</v>
      </c>
      <c r="AH390">
        <f>SIM!AH29</f>
        <v>0</v>
      </c>
      <c r="AI390">
        <f>SIM!AI29</f>
        <v>0</v>
      </c>
      <c r="AJ390">
        <f>SIM!AJ29</f>
        <v>0</v>
      </c>
      <c r="AK390">
        <f>SIM!AK29</f>
        <v>0</v>
      </c>
      <c r="AL390">
        <f>SIM!AL29</f>
        <v>0</v>
      </c>
      <c r="AM390">
        <f>SIM!AM29</f>
        <v>0</v>
      </c>
      <c r="AN390">
        <f>SIM!AN29</f>
        <v>0</v>
      </c>
      <c r="AO390">
        <f>SIM!AO29</f>
        <v>0</v>
      </c>
      <c r="AP390">
        <f>SIM!AP29</f>
        <v>0</v>
      </c>
      <c r="AQ390">
        <f>SIM!AQ29</f>
        <v>0</v>
      </c>
      <c r="AR390">
        <f>SIM!AR29</f>
        <v>0</v>
      </c>
      <c r="AS390">
        <f>SIM!AS29</f>
        <v>0</v>
      </c>
      <c r="AT390">
        <f>SIM!AT29</f>
        <v>0</v>
      </c>
    </row>
    <row r="391" spans="1:46" x14ac:dyDescent="0.25">
      <c r="A391">
        <f>SIM!A30</f>
        <v>0</v>
      </c>
      <c r="B391">
        <f>SIM!B30</f>
        <v>0</v>
      </c>
      <c r="C391">
        <f>SIM!C30</f>
        <v>0</v>
      </c>
      <c r="D391">
        <f>SIM!D30</f>
        <v>0</v>
      </c>
      <c r="E391">
        <f>SIM!E30</f>
        <v>0</v>
      </c>
      <c r="F391">
        <f>SIM!F30</f>
        <v>0</v>
      </c>
      <c r="G391">
        <f>SIM!G30</f>
        <v>0</v>
      </c>
      <c r="H391">
        <f>SIM!H30</f>
        <v>0</v>
      </c>
      <c r="I391">
        <f>SIM!I30</f>
        <v>0</v>
      </c>
      <c r="J391">
        <f>SIM!J30</f>
        <v>0</v>
      </c>
      <c r="K391">
        <f>SIM!K30</f>
        <v>0</v>
      </c>
      <c r="L391">
        <f>SIM!L30</f>
        <v>0</v>
      </c>
      <c r="M391">
        <f>SIM!M30</f>
        <v>0</v>
      </c>
      <c r="N391">
        <f>SIM!N30</f>
        <v>0</v>
      </c>
      <c r="O391">
        <f>SIM!O30</f>
        <v>0</v>
      </c>
      <c r="P391">
        <f>SIM!P30</f>
        <v>0</v>
      </c>
      <c r="Q391">
        <f>SIM!Q30</f>
        <v>0</v>
      </c>
      <c r="R391">
        <f>SIM!R30</f>
        <v>0</v>
      </c>
      <c r="S391">
        <f>SIM!S30</f>
        <v>0</v>
      </c>
      <c r="T391">
        <f>SIM!T30</f>
        <v>0</v>
      </c>
      <c r="U391">
        <f>SIM!U30</f>
        <v>0</v>
      </c>
      <c r="V391">
        <f>SIM!V30</f>
        <v>0</v>
      </c>
      <c r="W391">
        <f>SIM!W30</f>
        <v>0</v>
      </c>
      <c r="X391">
        <f>SIM!X30</f>
        <v>0</v>
      </c>
      <c r="Y391">
        <f>SIM!Y30</f>
        <v>0</v>
      </c>
      <c r="Z391">
        <f>SIM!Z30</f>
        <v>0</v>
      </c>
      <c r="AA391">
        <f>SIM!AA30</f>
        <v>0</v>
      </c>
      <c r="AB391">
        <f>SIM!AB30</f>
        <v>0</v>
      </c>
      <c r="AC391">
        <f>SIM!AC30</f>
        <v>0</v>
      </c>
      <c r="AD391">
        <f>SIM!AD30</f>
        <v>0</v>
      </c>
      <c r="AE391">
        <f>SIM!AE30</f>
        <v>0</v>
      </c>
      <c r="AF391">
        <f>SIM!AF30</f>
        <v>0</v>
      </c>
      <c r="AG391">
        <f>SIM!AG30</f>
        <v>0</v>
      </c>
      <c r="AH391">
        <f>SIM!AH30</f>
        <v>0</v>
      </c>
      <c r="AI391">
        <f>SIM!AI30</f>
        <v>0</v>
      </c>
      <c r="AJ391">
        <f>SIM!AJ30</f>
        <v>0</v>
      </c>
      <c r="AK391">
        <f>SIM!AK30</f>
        <v>0</v>
      </c>
      <c r="AL391">
        <f>SIM!AL30</f>
        <v>0</v>
      </c>
      <c r="AM391">
        <f>SIM!AM30</f>
        <v>0</v>
      </c>
      <c r="AN391">
        <f>SIM!AN30</f>
        <v>0</v>
      </c>
      <c r="AO391">
        <f>SIM!AO30</f>
        <v>0</v>
      </c>
      <c r="AP391">
        <f>SIM!AP30</f>
        <v>0</v>
      </c>
      <c r="AQ391">
        <f>SIM!AQ30</f>
        <v>0</v>
      </c>
      <c r="AR391">
        <f>SIM!AR30</f>
        <v>0</v>
      </c>
      <c r="AS391">
        <f>SIM!AS30</f>
        <v>0</v>
      </c>
      <c r="AT391">
        <f>SIM!AT30</f>
        <v>0</v>
      </c>
    </row>
    <row r="392" spans="1:46" x14ac:dyDescent="0.25">
      <c r="A392">
        <f>SIM!A31</f>
        <v>0</v>
      </c>
      <c r="B392">
        <f>SIM!B31</f>
        <v>0</v>
      </c>
      <c r="C392">
        <f>SIM!C31</f>
        <v>0</v>
      </c>
      <c r="D392">
        <f>SIM!D31</f>
        <v>0</v>
      </c>
      <c r="E392">
        <f>SIM!E31</f>
        <v>0</v>
      </c>
      <c r="F392">
        <f>SIM!F31</f>
        <v>0</v>
      </c>
      <c r="G392">
        <f>SIM!G31</f>
        <v>0</v>
      </c>
      <c r="H392">
        <f>SIM!H31</f>
        <v>0</v>
      </c>
      <c r="I392">
        <f>SIM!I31</f>
        <v>0</v>
      </c>
      <c r="J392">
        <f>SIM!J31</f>
        <v>0</v>
      </c>
      <c r="K392">
        <f>SIM!K31</f>
        <v>0</v>
      </c>
      <c r="L392">
        <f>SIM!L31</f>
        <v>0</v>
      </c>
      <c r="M392">
        <f>SIM!M31</f>
        <v>0</v>
      </c>
      <c r="N392">
        <f>SIM!N31</f>
        <v>0</v>
      </c>
      <c r="O392">
        <f>SIM!O31</f>
        <v>0</v>
      </c>
      <c r="P392">
        <f>SIM!P31</f>
        <v>0</v>
      </c>
      <c r="Q392">
        <f>SIM!Q31</f>
        <v>0</v>
      </c>
      <c r="R392">
        <f>SIM!R31</f>
        <v>0</v>
      </c>
      <c r="S392">
        <f>SIM!S31</f>
        <v>0</v>
      </c>
      <c r="T392">
        <f>SIM!T31</f>
        <v>0</v>
      </c>
      <c r="U392">
        <f>SIM!U31</f>
        <v>0</v>
      </c>
      <c r="V392">
        <f>SIM!V31</f>
        <v>0</v>
      </c>
      <c r="W392">
        <f>SIM!W31</f>
        <v>0</v>
      </c>
      <c r="X392">
        <f>SIM!X31</f>
        <v>0</v>
      </c>
      <c r="Y392">
        <f>SIM!Y31</f>
        <v>0</v>
      </c>
      <c r="Z392">
        <f>SIM!Z31</f>
        <v>0</v>
      </c>
      <c r="AA392">
        <f>SIM!AA31</f>
        <v>0</v>
      </c>
      <c r="AB392">
        <f>SIM!AB31</f>
        <v>0</v>
      </c>
      <c r="AC392">
        <f>SIM!AC31</f>
        <v>0</v>
      </c>
      <c r="AD392">
        <f>SIM!AD31</f>
        <v>0</v>
      </c>
      <c r="AE392">
        <f>SIM!AE31</f>
        <v>0</v>
      </c>
      <c r="AF392">
        <f>SIM!AF31</f>
        <v>0</v>
      </c>
      <c r="AG392">
        <f>SIM!AG31</f>
        <v>0</v>
      </c>
      <c r="AH392">
        <f>SIM!AH31</f>
        <v>0</v>
      </c>
      <c r="AI392">
        <f>SIM!AI31</f>
        <v>0</v>
      </c>
      <c r="AJ392">
        <f>SIM!AJ31</f>
        <v>0</v>
      </c>
      <c r="AK392">
        <f>SIM!AK31</f>
        <v>0</v>
      </c>
      <c r="AL392">
        <f>SIM!AL31</f>
        <v>0</v>
      </c>
      <c r="AM392">
        <f>SIM!AM31</f>
        <v>0</v>
      </c>
      <c r="AN392">
        <f>SIM!AN31</f>
        <v>0</v>
      </c>
      <c r="AO392">
        <f>SIM!AO31</f>
        <v>0</v>
      </c>
      <c r="AP392">
        <f>SIM!AP31</f>
        <v>0</v>
      </c>
      <c r="AQ392">
        <f>SIM!AQ31</f>
        <v>0</v>
      </c>
      <c r="AR392">
        <f>SIM!AR31</f>
        <v>0</v>
      </c>
      <c r="AS392">
        <f>SIM!AS31</f>
        <v>0</v>
      </c>
      <c r="AT392">
        <f>SIM!AT31</f>
        <v>0</v>
      </c>
    </row>
    <row r="393" spans="1:46" x14ac:dyDescent="0.25">
      <c r="A393">
        <f>SIM!A32</f>
        <v>0</v>
      </c>
      <c r="B393">
        <f>SIM!B32</f>
        <v>0</v>
      </c>
      <c r="C393">
        <f>SIM!C32</f>
        <v>0</v>
      </c>
      <c r="D393">
        <f>SIM!D32</f>
        <v>0</v>
      </c>
      <c r="E393">
        <f>SIM!E32</f>
        <v>0</v>
      </c>
      <c r="F393">
        <f>SIM!F32</f>
        <v>0</v>
      </c>
      <c r="G393">
        <f>SIM!G32</f>
        <v>0</v>
      </c>
      <c r="H393">
        <f>SIM!H32</f>
        <v>0</v>
      </c>
      <c r="I393">
        <f>SIM!I32</f>
        <v>0</v>
      </c>
      <c r="J393">
        <f>SIM!J32</f>
        <v>0</v>
      </c>
      <c r="K393">
        <f>SIM!K32</f>
        <v>0</v>
      </c>
      <c r="L393">
        <f>SIM!L32</f>
        <v>0</v>
      </c>
      <c r="M393">
        <f>SIM!M32</f>
        <v>0</v>
      </c>
      <c r="N393">
        <f>SIM!N32</f>
        <v>0</v>
      </c>
      <c r="O393">
        <f>SIM!O32</f>
        <v>0</v>
      </c>
      <c r="P393">
        <f>SIM!P32</f>
        <v>0</v>
      </c>
      <c r="Q393">
        <f>SIM!Q32</f>
        <v>0</v>
      </c>
      <c r="R393">
        <f>SIM!R32</f>
        <v>0</v>
      </c>
      <c r="S393">
        <f>SIM!S32</f>
        <v>0</v>
      </c>
      <c r="T393">
        <f>SIM!T32</f>
        <v>0</v>
      </c>
      <c r="U393">
        <f>SIM!U32</f>
        <v>0</v>
      </c>
      <c r="V393">
        <f>SIM!V32</f>
        <v>0</v>
      </c>
      <c r="W393">
        <f>SIM!W32</f>
        <v>0</v>
      </c>
      <c r="X393">
        <f>SIM!X32</f>
        <v>0</v>
      </c>
      <c r="Y393">
        <f>SIM!Y32</f>
        <v>0</v>
      </c>
      <c r="Z393">
        <f>SIM!Z32</f>
        <v>0</v>
      </c>
      <c r="AA393">
        <f>SIM!AA32</f>
        <v>0</v>
      </c>
      <c r="AB393">
        <f>SIM!AB32</f>
        <v>0</v>
      </c>
      <c r="AC393">
        <f>SIM!AC32</f>
        <v>0</v>
      </c>
      <c r="AD393">
        <f>SIM!AD32</f>
        <v>0</v>
      </c>
      <c r="AE393">
        <f>SIM!AE32</f>
        <v>0</v>
      </c>
      <c r="AF393">
        <f>SIM!AF32</f>
        <v>0</v>
      </c>
      <c r="AG393">
        <f>SIM!AG32</f>
        <v>0</v>
      </c>
      <c r="AH393">
        <f>SIM!AH32</f>
        <v>0</v>
      </c>
      <c r="AI393">
        <f>SIM!AI32</f>
        <v>0</v>
      </c>
      <c r="AJ393">
        <f>SIM!AJ32</f>
        <v>0</v>
      </c>
      <c r="AK393">
        <f>SIM!AK32</f>
        <v>0</v>
      </c>
      <c r="AL393">
        <f>SIM!AL32</f>
        <v>0</v>
      </c>
      <c r="AM393">
        <f>SIM!AM32</f>
        <v>0</v>
      </c>
      <c r="AN393">
        <f>SIM!AN32</f>
        <v>0</v>
      </c>
      <c r="AO393">
        <f>SIM!AO32</f>
        <v>0</v>
      </c>
      <c r="AP393">
        <f>SIM!AP32</f>
        <v>0</v>
      </c>
      <c r="AQ393">
        <f>SIM!AQ32</f>
        <v>0</v>
      </c>
      <c r="AR393">
        <f>SIM!AR32</f>
        <v>0</v>
      </c>
      <c r="AS393">
        <f>SIM!AS32</f>
        <v>0</v>
      </c>
      <c r="AT393">
        <f>SIM!AT32</f>
        <v>0</v>
      </c>
    </row>
    <row r="394" spans="1:46" x14ac:dyDescent="0.25">
      <c r="A394">
        <f>SIM!A33</f>
        <v>0</v>
      </c>
      <c r="B394">
        <f>SIM!B33</f>
        <v>0</v>
      </c>
      <c r="C394">
        <f>SIM!C33</f>
        <v>0</v>
      </c>
      <c r="D394">
        <f>SIM!D33</f>
        <v>0</v>
      </c>
      <c r="E394">
        <f>SIM!E33</f>
        <v>0</v>
      </c>
      <c r="F394">
        <f>SIM!F33</f>
        <v>0</v>
      </c>
      <c r="G394">
        <f>SIM!G33</f>
        <v>0</v>
      </c>
      <c r="H394">
        <f>SIM!H33</f>
        <v>0</v>
      </c>
      <c r="I394">
        <f>SIM!I33</f>
        <v>0</v>
      </c>
      <c r="J394">
        <f>SIM!J33</f>
        <v>0</v>
      </c>
      <c r="K394">
        <f>SIM!K33</f>
        <v>0</v>
      </c>
      <c r="L394">
        <f>SIM!L33</f>
        <v>0</v>
      </c>
      <c r="M394">
        <f>SIM!M33</f>
        <v>0</v>
      </c>
      <c r="N394">
        <f>SIM!N33</f>
        <v>0</v>
      </c>
      <c r="O394">
        <f>SIM!O33</f>
        <v>0</v>
      </c>
      <c r="P394">
        <f>SIM!P33</f>
        <v>0</v>
      </c>
      <c r="Q394">
        <f>SIM!Q33</f>
        <v>0</v>
      </c>
      <c r="R394">
        <f>SIM!R33</f>
        <v>0</v>
      </c>
      <c r="S394">
        <f>SIM!S33</f>
        <v>0</v>
      </c>
      <c r="T394">
        <f>SIM!T33</f>
        <v>0</v>
      </c>
      <c r="U394">
        <f>SIM!U33</f>
        <v>0</v>
      </c>
      <c r="V394">
        <f>SIM!V33</f>
        <v>0</v>
      </c>
      <c r="W394">
        <f>SIM!W33</f>
        <v>0</v>
      </c>
      <c r="X394">
        <f>SIM!X33</f>
        <v>0</v>
      </c>
      <c r="Y394">
        <f>SIM!Y33</f>
        <v>0</v>
      </c>
      <c r="Z394">
        <f>SIM!Z33</f>
        <v>0</v>
      </c>
      <c r="AA394">
        <f>SIM!AA33</f>
        <v>0</v>
      </c>
      <c r="AB394">
        <f>SIM!AB33</f>
        <v>0</v>
      </c>
      <c r="AC394">
        <f>SIM!AC33</f>
        <v>0</v>
      </c>
      <c r="AD394">
        <f>SIM!AD33</f>
        <v>0</v>
      </c>
      <c r="AE394">
        <f>SIM!AE33</f>
        <v>0</v>
      </c>
      <c r="AF394">
        <f>SIM!AF33</f>
        <v>0</v>
      </c>
      <c r="AG394">
        <f>SIM!AG33</f>
        <v>0</v>
      </c>
      <c r="AH394">
        <f>SIM!AH33</f>
        <v>0</v>
      </c>
      <c r="AI394">
        <f>SIM!AI33</f>
        <v>0</v>
      </c>
      <c r="AJ394">
        <f>SIM!AJ33</f>
        <v>0</v>
      </c>
      <c r="AK394">
        <f>SIM!AK33</f>
        <v>0</v>
      </c>
      <c r="AL394">
        <f>SIM!AL33</f>
        <v>0</v>
      </c>
      <c r="AM394">
        <f>SIM!AM33</f>
        <v>0</v>
      </c>
      <c r="AN394">
        <f>SIM!AN33</f>
        <v>0</v>
      </c>
      <c r="AO394">
        <f>SIM!AO33</f>
        <v>0</v>
      </c>
      <c r="AP394">
        <f>SIM!AP33</f>
        <v>0</v>
      </c>
      <c r="AQ394">
        <f>SIM!AQ33</f>
        <v>0</v>
      </c>
      <c r="AR394">
        <f>SIM!AR33</f>
        <v>0</v>
      </c>
      <c r="AS394">
        <f>SIM!AS33</f>
        <v>0</v>
      </c>
      <c r="AT394">
        <f>SIM!AT33</f>
        <v>0</v>
      </c>
    </row>
    <row r="395" spans="1:46" x14ac:dyDescent="0.25">
      <c r="A395">
        <f>SIM!A34</f>
        <v>0</v>
      </c>
      <c r="B395">
        <f>SIM!B34</f>
        <v>0</v>
      </c>
      <c r="C395">
        <f>SIM!C34</f>
        <v>0</v>
      </c>
      <c r="D395">
        <f>SIM!D34</f>
        <v>0</v>
      </c>
      <c r="E395">
        <f>SIM!E34</f>
        <v>0</v>
      </c>
      <c r="F395">
        <f>SIM!F34</f>
        <v>0</v>
      </c>
      <c r="G395">
        <f>SIM!G34</f>
        <v>0</v>
      </c>
      <c r="H395">
        <f>SIM!H34</f>
        <v>0</v>
      </c>
      <c r="I395">
        <f>SIM!I34</f>
        <v>0</v>
      </c>
      <c r="J395">
        <f>SIM!J34</f>
        <v>0</v>
      </c>
      <c r="K395">
        <f>SIM!K34</f>
        <v>0</v>
      </c>
      <c r="L395">
        <f>SIM!L34</f>
        <v>0</v>
      </c>
      <c r="M395">
        <f>SIM!M34</f>
        <v>0</v>
      </c>
      <c r="N395">
        <f>SIM!N34</f>
        <v>0</v>
      </c>
      <c r="O395">
        <f>SIM!O34</f>
        <v>0</v>
      </c>
      <c r="P395">
        <f>SIM!P34</f>
        <v>0</v>
      </c>
      <c r="Q395">
        <f>SIM!Q34</f>
        <v>0</v>
      </c>
      <c r="R395">
        <f>SIM!R34</f>
        <v>0</v>
      </c>
      <c r="S395">
        <f>SIM!S34</f>
        <v>0</v>
      </c>
      <c r="T395">
        <f>SIM!T34</f>
        <v>0</v>
      </c>
      <c r="U395">
        <f>SIM!U34</f>
        <v>0</v>
      </c>
      <c r="V395">
        <f>SIM!V34</f>
        <v>0</v>
      </c>
      <c r="W395">
        <f>SIM!W34</f>
        <v>0</v>
      </c>
      <c r="X395">
        <f>SIM!X34</f>
        <v>0</v>
      </c>
      <c r="Y395">
        <f>SIM!Y34</f>
        <v>0</v>
      </c>
      <c r="Z395">
        <f>SIM!Z34</f>
        <v>0</v>
      </c>
      <c r="AA395">
        <f>SIM!AA34</f>
        <v>0</v>
      </c>
      <c r="AB395">
        <f>SIM!AB34</f>
        <v>0</v>
      </c>
      <c r="AC395">
        <f>SIM!AC34</f>
        <v>0</v>
      </c>
      <c r="AD395">
        <f>SIM!AD34</f>
        <v>0</v>
      </c>
      <c r="AE395">
        <f>SIM!AE34</f>
        <v>0</v>
      </c>
      <c r="AF395">
        <f>SIM!AF34</f>
        <v>0</v>
      </c>
      <c r="AG395">
        <f>SIM!AG34</f>
        <v>0</v>
      </c>
      <c r="AH395">
        <f>SIM!AH34</f>
        <v>0</v>
      </c>
      <c r="AI395">
        <f>SIM!AI34</f>
        <v>0</v>
      </c>
      <c r="AJ395">
        <f>SIM!AJ34</f>
        <v>0</v>
      </c>
      <c r="AK395">
        <f>SIM!AK34</f>
        <v>0</v>
      </c>
      <c r="AL395">
        <f>SIM!AL34</f>
        <v>0</v>
      </c>
      <c r="AM395">
        <f>SIM!AM34</f>
        <v>0</v>
      </c>
      <c r="AN395">
        <f>SIM!AN34</f>
        <v>0</v>
      </c>
      <c r="AO395">
        <f>SIM!AO34</f>
        <v>0</v>
      </c>
      <c r="AP395">
        <f>SIM!AP34</f>
        <v>0</v>
      </c>
      <c r="AQ395">
        <f>SIM!AQ34</f>
        <v>0</v>
      </c>
      <c r="AR395">
        <f>SIM!AR34</f>
        <v>0</v>
      </c>
      <c r="AS395">
        <f>SIM!AS34</f>
        <v>0</v>
      </c>
      <c r="AT395">
        <f>SIM!AT34</f>
        <v>0</v>
      </c>
    </row>
    <row r="396" spans="1:46" x14ac:dyDescent="0.25">
      <c r="A396">
        <f>SIM!A35</f>
        <v>0</v>
      </c>
      <c r="B396">
        <f>SIM!B35</f>
        <v>0</v>
      </c>
      <c r="C396">
        <f>SIM!C35</f>
        <v>0</v>
      </c>
      <c r="D396">
        <f>SIM!D35</f>
        <v>0</v>
      </c>
      <c r="E396">
        <f>SIM!E35</f>
        <v>0</v>
      </c>
      <c r="F396">
        <f>SIM!F35</f>
        <v>0</v>
      </c>
      <c r="G396">
        <f>SIM!G35</f>
        <v>0</v>
      </c>
      <c r="H396">
        <f>SIM!H35</f>
        <v>0</v>
      </c>
      <c r="I396">
        <f>SIM!I35</f>
        <v>0</v>
      </c>
      <c r="J396">
        <f>SIM!J35</f>
        <v>0</v>
      </c>
      <c r="K396">
        <f>SIM!K35</f>
        <v>0</v>
      </c>
      <c r="L396">
        <f>SIM!L35</f>
        <v>0</v>
      </c>
      <c r="M396">
        <f>SIM!M35</f>
        <v>0</v>
      </c>
      <c r="N396">
        <f>SIM!N35</f>
        <v>0</v>
      </c>
      <c r="O396">
        <f>SIM!O35</f>
        <v>0</v>
      </c>
      <c r="P396">
        <f>SIM!P35</f>
        <v>0</v>
      </c>
      <c r="Q396">
        <f>SIM!Q35</f>
        <v>0</v>
      </c>
      <c r="R396">
        <f>SIM!R35</f>
        <v>0</v>
      </c>
      <c r="S396">
        <f>SIM!S35</f>
        <v>0</v>
      </c>
      <c r="T396">
        <f>SIM!T35</f>
        <v>0</v>
      </c>
      <c r="U396">
        <f>SIM!U35</f>
        <v>0</v>
      </c>
      <c r="V396">
        <f>SIM!V35</f>
        <v>0</v>
      </c>
      <c r="W396">
        <f>SIM!W35</f>
        <v>0</v>
      </c>
      <c r="X396">
        <f>SIM!X35</f>
        <v>0</v>
      </c>
      <c r="Y396">
        <f>SIM!Y35</f>
        <v>0</v>
      </c>
      <c r="Z396">
        <f>SIM!Z35</f>
        <v>0</v>
      </c>
      <c r="AA396">
        <f>SIM!AA35</f>
        <v>0</v>
      </c>
      <c r="AB396">
        <f>SIM!AB35</f>
        <v>0</v>
      </c>
      <c r="AC396">
        <f>SIM!AC35</f>
        <v>0</v>
      </c>
      <c r="AD396">
        <f>SIM!AD35</f>
        <v>0</v>
      </c>
      <c r="AE396">
        <f>SIM!AE35</f>
        <v>0</v>
      </c>
      <c r="AF396">
        <f>SIM!AF35</f>
        <v>0</v>
      </c>
      <c r="AG396">
        <f>SIM!AG35</f>
        <v>0</v>
      </c>
      <c r="AH396">
        <f>SIM!AH35</f>
        <v>0</v>
      </c>
      <c r="AI396">
        <f>SIM!AI35</f>
        <v>0</v>
      </c>
      <c r="AJ396">
        <f>SIM!AJ35</f>
        <v>0</v>
      </c>
      <c r="AK396">
        <f>SIM!AK35</f>
        <v>0</v>
      </c>
      <c r="AL396">
        <f>SIM!AL35</f>
        <v>0</v>
      </c>
      <c r="AM396">
        <f>SIM!AM35</f>
        <v>0</v>
      </c>
      <c r="AN396">
        <f>SIM!AN35</f>
        <v>0</v>
      </c>
      <c r="AO396">
        <f>SIM!AO35</f>
        <v>0</v>
      </c>
      <c r="AP396">
        <f>SIM!AP35</f>
        <v>0</v>
      </c>
      <c r="AQ396">
        <f>SIM!AQ35</f>
        <v>0</v>
      </c>
      <c r="AR396">
        <f>SIM!AR35</f>
        <v>0</v>
      </c>
      <c r="AS396">
        <f>SIM!AS35</f>
        <v>0</v>
      </c>
      <c r="AT396">
        <f>SIM!AT35</f>
        <v>0</v>
      </c>
    </row>
    <row r="397" spans="1:46" x14ac:dyDescent="0.25">
      <c r="A397">
        <f>SIM!A36</f>
        <v>0</v>
      </c>
      <c r="B397">
        <f>SIM!B36</f>
        <v>0</v>
      </c>
      <c r="C397">
        <f>SIM!C36</f>
        <v>0</v>
      </c>
      <c r="D397">
        <f>SIM!D36</f>
        <v>0</v>
      </c>
      <c r="E397">
        <f>SIM!E36</f>
        <v>0</v>
      </c>
      <c r="F397">
        <f>SIM!F36</f>
        <v>0</v>
      </c>
      <c r="G397">
        <f>SIM!G36</f>
        <v>0</v>
      </c>
      <c r="H397">
        <f>SIM!H36</f>
        <v>0</v>
      </c>
      <c r="I397">
        <f>SIM!I36</f>
        <v>0</v>
      </c>
      <c r="J397">
        <f>SIM!J36</f>
        <v>0</v>
      </c>
      <c r="K397">
        <f>SIM!K36</f>
        <v>0</v>
      </c>
      <c r="L397">
        <f>SIM!L36</f>
        <v>0</v>
      </c>
      <c r="M397">
        <f>SIM!M36</f>
        <v>0</v>
      </c>
      <c r="N397">
        <f>SIM!N36</f>
        <v>0</v>
      </c>
      <c r="O397">
        <f>SIM!O36</f>
        <v>0</v>
      </c>
      <c r="P397">
        <f>SIM!P36</f>
        <v>0</v>
      </c>
      <c r="Q397">
        <f>SIM!Q36</f>
        <v>0</v>
      </c>
      <c r="R397">
        <f>SIM!R36</f>
        <v>0</v>
      </c>
      <c r="S397">
        <f>SIM!S36</f>
        <v>0</v>
      </c>
      <c r="T397">
        <f>SIM!T36</f>
        <v>0</v>
      </c>
      <c r="U397">
        <f>SIM!U36</f>
        <v>0</v>
      </c>
      <c r="V397">
        <f>SIM!V36</f>
        <v>0</v>
      </c>
      <c r="W397">
        <f>SIM!W36</f>
        <v>0</v>
      </c>
      <c r="X397">
        <f>SIM!X36</f>
        <v>0</v>
      </c>
      <c r="Y397">
        <f>SIM!Y36</f>
        <v>0</v>
      </c>
      <c r="Z397">
        <f>SIM!Z36</f>
        <v>0</v>
      </c>
      <c r="AA397">
        <f>SIM!AA36</f>
        <v>0</v>
      </c>
      <c r="AB397">
        <f>SIM!AB36</f>
        <v>0</v>
      </c>
      <c r="AC397">
        <f>SIM!AC36</f>
        <v>0</v>
      </c>
      <c r="AD397">
        <f>SIM!AD36</f>
        <v>0</v>
      </c>
      <c r="AE397">
        <f>SIM!AE36</f>
        <v>0</v>
      </c>
      <c r="AF397">
        <f>SIM!AF36</f>
        <v>0</v>
      </c>
      <c r="AG397">
        <f>SIM!AG36</f>
        <v>0</v>
      </c>
      <c r="AH397">
        <f>SIM!AH36</f>
        <v>0</v>
      </c>
      <c r="AI397">
        <f>SIM!AI36</f>
        <v>0</v>
      </c>
      <c r="AJ397">
        <f>SIM!AJ36</f>
        <v>0</v>
      </c>
      <c r="AK397">
        <f>SIM!AK36</f>
        <v>0</v>
      </c>
      <c r="AL397">
        <f>SIM!AL36</f>
        <v>0</v>
      </c>
      <c r="AM397">
        <f>SIM!AM36</f>
        <v>0</v>
      </c>
      <c r="AN397">
        <f>SIM!AN36</f>
        <v>0</v>
      </c>
      <c r="AO397">
        <f>SIM!AO36</f>
        <v>0</v>
      </c>
      <c r="AP397">
        <f>SIM!AP36</f>
        <v>0</v>
      </c>
      <c r="AQ397">
        <f>SIM!AQ36</f>
        <v>0</v>
      </c>
      <c r="AR397">
        <f>SIM!AR36</f>
        <v>0</v>
      </c>
      <c r="AS397">
        <f>SIM!AS36</f>
        <v>0</v>
      </c>
      <c r="AT397">
        <f>SIM!AT36</f>
        <v>0</v>
      </c>
    </row>
    <row r="398" spans="1:46" x14ac:dyDescent="0.25">
      <c r="A398">
        <f>SIM!A37</f>
        <v>0</v>
      </c>
      <c r="B398">
        <f>SIM!B37</f>
        <v>0</v>
      </c>
      <c r="C398">
        <f>SIM!C37</f>
        <v>0</v>
      </c>
      <c r="D398">
        <f>SIM!D37</f>
        <v>0</v>
      </c>
      <c r="E398">
        <f>SIM!E37</f>
        <v>0</v>
      </c>
      <c r="F398">
        <f>SIM!F37</f>
        <v>0</v>
      </c>
      <c r="G398">
        <f>SIM!G37</f>
        <v>0</v>
      </c>
      <c r="H398">
        <f>SIM!H37</f>
        <v>0</v>
      </c>
      <c r="I398">
        <f>SIM!I37</f>
        <v>0</v>
      </c>
      <c r="J398">
        <f>SIM!J37</f>
        <v>0</v>
      </c>
      <c r="K398">
        <f>SIM!K37</f>
        <v>0</v>
      </c>
      <c r="L398">
        <f>SIM!L37</f>
        <v>0</v>
      </c>
      <c r="M398">
        <f>SIM!M37</f>
        <v>0</v>
      </c>
      <c r="N398">
        <f>SIM!N37</f>
        <v>0</v>
      </c>
      <c r="O398">
        <f>SIM!O37</f>
        <v>0</v>
      </c>
      <c r="P398">
        <f>SIM!P37</f>
        <v>0</v>
      </c>
      <c r="Q398">
        <f>SIM!Q37</f>
        <v>0</v>
      </c>
      <c r="R398">
        <f>SIM!R37</f>
        <v>0</v>
      </c>
      <c r="S398">
        <f>SIM!S37</f>
        <v>0</v>
      </c>
      <c r="T398">
        <f>SIM!T37</f>
        <v>0</v>
      </c>
      <c r="U398">
        <f>SIM!U37</f>
        <v>0</v>
      </c>
      <c r="V398">
        <f>SIM!V37</f>
        <v>0</v>
      </c>
      <c r="W398">
        <f>SIM!W37</f>
        <v>0</v>
      </c>
      <c r="X398">
        <f>SIM!X37</f>
        <v>0</v>
      </c>
      <c r="Y398">
        <f>SIM!Y37</f>
        <v>0</v>
      </c>
      <c r="Z398">
        <f>SIM!Z37</f>
        <v>0</v>
      </c>
      <c r="AA398">
        <f>SIM!AA37</f>
        <v>0</v>
      </c>
      <c r="AB398">
        <f>SIM!AB37</f>
        <v>0</v>
      </c>
      <c r="AC398">
        <f>SIM!AC37</f>
        <v>0</v>
      </c>
      <c r="AD398">
        <f>SIM!AD37</f>
        <v>0</v>
      </c>
      <c r="AE398">
        <f>SIM!AE37</f>
        <v>0</v>
      </c>
      <c r="AF398">
        <f>SIM!AF37</f>
        <v>0</v>
      </c>
      <c r="AG398">
        <f>SIM!AG37</f>
        <v>0</v>
      </c>
      <c r="AH398">
        <f>SIM!AH37</f>
        <v>0</v>
      </c>
      <c r="AI398">
        <f>SIM!AI37</f>
        <v>0</v>
      </c>
      <c r="AJ398">
        <f>SIM!AJ37</f>
        <v>0</v>
      </c>
      <c r="AK398">
        <f>SIM!AK37</f>
        <v>0</v>
      </c>
      <c r="AL398">
        <f>SIM!AL37</f>
        <v>0</v>
      </c>
      <c r="AM398">
        <f>SIM!AM37</f>
        <v>0</v>
      </c>
      <c r="AN398">
        <f>SIM!AN37</f>
        <v>0</v>
      </c>
      <c r="AO398">
        <f>SIM!AO37</f>
        <v>0</v>
      </c>
      <c r="AP398">
        <f>SIM!AP37</f>
        <v>0</v>
      </c>
      <c r="AQ398">
        <f>SIM!AQ37</f>
        <v>0</v>
      </c>
      <c r="AR398">
        <f>SIM!AR37</f>
        <v>0</v>
      </c>
      <c r="AS398">
        <f>SIM!AS37</f>
        <v>0</v>
      </c>
      <c r="AT398">
        <f>SIM!AT37</f>
        <v>0</v>
      </c>
    </row>
    <row r="399" spans="1:46" x14ac:dyDescent="0.25">
      <c r="A399">
        <f>SIM!A38</f>
        <v>0</v>
      </c>
      <c r="B399">
        <f>SIM!B38</f>
        <v>0</v>
      </c>
      <c r="C399">
        <f>SIM!C38</f>
        <v>0</v>
      </c>
      <c r="D399">
        <f>SIM!D38</f>
        <v>0</v>
      </c>
      <c r="E399">
        <f>SIM!E38</f>
        <v>0</v>
      </c>
      <c r="F399">
        <f>SIM!F38</f>
        <v>0</v>
      </c>
      <c r="G399">
        <f>SIM!G38</f>
        <v>0</v>
      </c>
      <c r="H399">
        <f>SIM!H38</f>
        <v>0</v>
      </c>
      <c r="I399">
        <f>SIM!I38</f>
        <v>0</v>
      </c>
      <c r="J399">
        <f>SIM!J38</f>
        <v>0</v>
      </c>
      <c r="K399">
        <f>SIM!K38</f>
        <v>0</v>
      </c>
      <c r="L399">
        <f>SIM!L38</f>
        <v>0</v>
      </c>
      <c r="M399">
        <f>SIM!M38</f>
        <v>0</v>
      </c>
      <c r="N399">
        <f>SIM!N38</f>
        <v>0</v>
      </c>
      <c r="O399">
        <f>SIM!O38</f>
        <v>0</v>
      </c>
      <c r="P399">
        <f>SIM!P38</f>
        <v>0</v>
      </c>
      <c r="Q399">
        <f>SIM!Q38</f>
        <v>0</v>
      </c>
      <c r="R399">
        <f>SIM!R38</f>
        <v>0</v>
      </c>
      <c r="S399">
        <f>SIM!S38</f>
        <v>0</v>
      </c>
      <c r="T399">
        <f>SIM!T38</f>
        <v>0</v>
      </c>
      <c r="U399">
        <f>SIM!U38</f>
        <v>0</v>
      </c>
      <c r="V399">
        <f>SIM!V38</f>
        <v>0</v>
      </c>
      <c r="W399">
        <f>SIM!W38</f>
        <v>0</v>
      </c>
      <c r="X399">
        <f>SIM!X38</f>
        <v>0</v>
      </c>
      <c r="Y399">
        <f>SIM!Y38</f>
        <v>0</v>
      </c>
      <c r="Z399">
        <f>SIM!Z38</f>
        <v>0</v>
      </c>
      <c r="AA399">
        <f>SIM!AA38</f>
        <v>0</v>
      </c>
      <c r="AB399">
        <f>SIM!AB38</f>
        <v>0</v>
      </c>
      <c r="AC399">
        <f>SIM!AC38</f>
        <v>0</v>
      </c>
      <c r="AD399">
        <f>SIM!AD38</f>
        <v>0</v>
      </c>
      <c r="AE399">
        <f>SIM!AE38</f>
        <v>0</v>
      </c>
      <c r="AF399">
        <f>SIM!AF38</f>
        <v>0</v>
      </c>
      <c r="AG399">
        <f>SIM!AG38</f>
        <v>0</v>
      </c>
      <c r="AH399">
        <f>SIM!AH38</f>
        <v>0</v>
      </c>
      <c r="AI399">
        <f>SIM!AI38</f>
        <v>0</v>
      </c>
      <c r="AJ399">
        <f>SIM!AJ38</f>
        <v>0</v>
      </c>
      <c r="AK399">
        <f>SIM!AK38</f>
        <v>0</v>
      </c>
      <c r="AL399">
        <f>SIM!AL38</f>
        <v>0</v>
      </c>
      <c r="AM399">
        <f>SIM!AM38</f>
        <v>0</v>
      </c>
      <c r="AN399">
        <f>SIM!AN38</f>
        <v>0</v>
      </c>
      <c r="AO399">
        <f>SIM!AO38</f>
        <v>0</v>
      </c>
      <c r="AP399">
        <f>SIM!AP38</f>
        <v>0</v>
      </c>
      <c r="AQ399">
        <f>SIM!AQ38</f>
        <v>0</v>
      </c>
      <c r="AR399">
        <f>SIM!AR38</f>
        <v>0</v>
      </c>
      <c r="AS399">
        <f>SIM!AS38</f>
        <v>0</v>
      </c>
      <c r="AT399">
        <f>SIM!AT38</f>
        <v>0</v>
      </c>
    </row>
    <row r="400" spans="1:46" x14ac:dyDescent="0.25">
      <c r="A400">
        <f>SIM!A39</f>
        <v>0</v>
      </c>
      <c r="B400">
        <f>SIM!B39</f>
        <v>0</v>
      </c>
      <c r="C400">
        <f>SIM!C39</f>
        <v>0</v>
      </c>
      <c r="D400">
        <f>SIM!D39</f>
        <v>0</v>
      </c>
      <c r="E400">
        <f>SIM!E39</f>
        <v>0</v>
      </c>
      <c r="F400">
        <f>SIM!F39</f>
        <v>0</v>
      </c>
      <c r="G400">
        <f>SIM!G39</f>
        <v>0</v>
      </c>
      <c r="H400">
        <f>SIM!H39</f>
        <v>0</v>
      </c>
      <c r="I400">
        <f>SIM!I39</f>
        <v>0</v>
      </c>
      <c r="J400">
        <f>SIM!J39</f>
        <v>0</v>
      </c>
      <c r="K400">
        <f>SIM!K39</f>
        <v>0</v>
      </c>
      <c r="L400">
        <f>SIM!L39</f>
        <v>0</v>
      </c>
      <c r="M400">
        <f>SIM!M39</f>
        <v>0</v>
      </c>
      <c r="N400">
        <f>SIM!N39</f>
        <v>0</v>
      </c>
      <c r="O400">
        <f>SIM!O39</f>
        <v>0</v>
      </c>
      <c r="P400">
        <f>SIM!P39</f>
        <v>0</v>
      </c>
      <c r="Q400">
        <f>SIM!Q39</f>
        <v>0</v>
      </c>
      <c r="R400">
        <f>SIM!R39</f>
        <v>0</v>
      </c>
      <c r="S400">
        <f>SIM!S39</f>
        <v>0</v>
      </c>
      <c r="T400">
        <f>SIM!T39</f>
        <v>0</v>
      </c>
      <c r="U400">
        <f>SIM!U39</f>
        <v>0</v>
      </c>
      <c r="V400">
        <f>SIM!V39</f>
        <v>0</v>
      </c>
      <c r="W400">
        <f>SIM!W39</f>
        <v>0</v>
      </c>
      <c r="X400">
        <f>SIM!X39</f>
        <v>0</v>
      </c>
      <c r="Y400">
        <f>SIM!Y39</f>
        <v>0</v>
      </c>
      <c r="Z400">
        <f>SIM!Z39</f>
        <v>0</v>
      </c>
      <c r="AA400">
        <f>SIM!AA39</f>
        <v>0</v>
      </c>
      <c r="AB400">
        <f>SIM!AB39</f>
        <v>0</v>
      </c>
      <c r="AC400">
        <f>SIM!AC39</f>
        <v>0</v>
      </c>
      <c r="AD400">
        <f>SIM!AD39</f>
        <v>0</v>
      </c>
      <c r="AE400">
        <f>SIM!AE39</f>
        <v>0</v>
      </c>
      <c r="AF400">
        <f>SIM!AF39</f>
        <v>0</v>
      </c>
      <c r="AG400">
        <f>SIM!AG39</f>
        <v>0</v>
      </c>
      <c r="AH400">
        <f>SIM!AH39</f>
        <v>0</v>
      </c>
      <c r="AI400">
        <f>SIM!AI39</f>
        <v>0</v>
      </c>
      <c r="AJ400">
        <f>SIM!AJ39</f>
        <v>0</v>
      </c>
      <c r="AK400">
        <f>SIM!AK39</f>
        <v>0</v>
      </c>
      <c r="AL400">
        <f>SIM!AL39</f>
        <v>0</v>
      </c>
      <c r="AM400">
        <f>SIM!AM39</f>
        <v>0</v>
      </c>
      <c r="AN400">
        <f>SIM!AN39</f>
        <v>0</v>
      </c>
      <c r="AO400">
        <f>SIM!AO39</f>
        <v>0</v>
      </c>
      <c r="AP400">
        <f>SIM!AP39</f>
        <v>0</v>
      </c>
      <c r="AQ400">
        <f>SIM!AQ39</f>
        <v>0</v>
      </c>
      <c r="AR400">
        <f>SIM!AR39</f>
        <v>0</v>
      </c>
      <c r="AS400">
        <f>SIM!AS39</f>
        <v>0</v>
      </c>
      <c r="AT400">
        <f>SIM!AT39</f>
        <v>0</v>
      </c>
    </row>
    <row r="401" spans="1:46" x14ac:dyDescent="0.25">
      <c r="A401">
        <f>SIM!A40</f>
        <v>0</v>
      </c>
      <c r="B401">
        <f>SIM!B40</f>
        <v>0</v>
      </c>
      <c r="C401">
        <f>SIM!C40</f>
        <v>0</v>
      </c>
      <c r="D401">
        <f>SIM!D40</f>
        <v>0</v>
      </c>
      <c r="E401">
        <f>SIM!E40</f>
        <v>0</v>
      </c>
      <c r="F401">
        <f>SIM!F40</f>
        <v>0</v>
      </c>
      <c r="G401">
        <f>SIM!G40</f>
        <v>0</v>
      </c>
      <c r="H401">
        <f>SIM!H40</f>
        <v>0</v>
      </c>
      <c r="I401">
        <f>SIM!I40</f>
        <v>0</v>
      </c>
      <c r="J401">
        <f>SIM!J40</f>
        <v>0</v>
      </c>
      <c r="K401">
        <f>SIM!K40</f>
        <v>0</v>
      </c>
      <c r="L401">
        <f>SIM!L40</f>
        <v>0</v>
      </c>
      <c r="M401">
        <f>SIM!M40</f>
        <v>0</v>
      </c>
      <c r="N401">
        <f>SIM!N40</f>
        <v>0</v>
      </c>
      <c r="O401">
        <f>SIM!O40</f>
        <v>0</v>
      </c>
      <c r="P401">
        <f>SIM!P40</f>
        <v>0</v>
      </c>
      <c r="Q401">
        <f>SIM!Q40</f>
        <v>0</v>
      </c>
      <c r="R401">
        <f>SIM!R40</f>
        <v>0</v>
      </c>
      <c r="S401">
        <f>SIM!S40</f>
        <v>0</v>
      </c>
      <c r="T401">
        <f>SIM!T40</f>
        <v>0</v>
      </c>
      <c r="U401">
        <f>SIM!U40</f>
        <v>0</v>
      </c>
      <c r="V401">
        <f>SIM!V40</f>
        <v>0</v>
      </c>
      <c r="W401">
        <f>SIM!W40</f>
        <v>0</v>
      </c>
      <c r="X401">
        <f>SIM!X40</f>
        <v>0</v>
      </c>
      <c r="Y401">
        <f>SIM!Y40</f>
        <v>0</v>
      </c>
      <c r="Z401">
        <f>SIM!Z40</f>
        <v>0</v>
      </c>
      <c r="AA401">
        <f>SIM!AA40</f>
        <v>0</v>
      </c>
      <c r="AB401">
        <f>SIM!AB40</f>
        <v>0</v>
      </c>
      <c r="AC401">
        <f>SIM!AC40</f>
        <v>0</v>
      </c>
      <c r="AD401">
        <f>SIM!AD40</f>
        <v>0</v>
      </c>
      <c r="AE401">
        <f>SIM!AE40</f>
        <v>0</v>
      </c>
      <c r="AF401">
        <f>SIM!AF40</f>
        <v>0</v>
      </c>
      <c r="AG401">
        <f>SIM!AG40</f>
        <v>0</v>
      </c>
      <c r="AH401">
        <f>SIM!AH40</f>
        <v>0</v>
      </c>
      <c r="AI401">
        <f>SIM!AI40</f>
        <v>0</v>
      </c>
      <c r="AJ401">
        <f>SIM!AJ40</f>
        <v>0</v>
      </c>
      <c r="AK401">
        <f>SIM!AK40</f>
        <v>0</v>
      </c>
      <c r="AL401">
        <f>SIM!AL40</f>
        <v>0</v>
      </c>
      <c r="AM401">
        <f>SIM!AM40</f>
        <v>0</v>
      </c>
      <c r="AN401">
        <f>SIM!AN40</f>
        <v>0</v>
      </c>
      <c r="AO401">
        <f>SIM!AO40</f>
        <v>0</v>
      </c>
      <c r="AP401">
        <f>SIM!AP40</f>
        <v>0</v>
      </c>
      <c r="AQ401">
        <f>SIM!AQ40</f>
        <v>0</v>
      </c>
      <c r="AR401">
        <f>SIM!AR40</f>
        <v>0</v>
      </c>
      <c r="AS401">
        <f>SIM!AS40</f>
        <v>0</v>
      </c>
      <c r="AT401">
        <f>SIM!AT40</f>
        <v>0</v>
      </c>
    </row>
    <row r="402" spans="1:46" x14ac:dyDescent="0.25">
      <c r="A402">
        <f>SIM!A41</f>
        <v>0</v>
      </c>
      <c r="B402">
        <f>SIM!B41</f>
        <v>0</v>
      </c>
      <c r="C402">
        <f>SIM!C41</f>
        <v>0</v>
      </c>
      <c r="D402">
        <f>SIM!D41</f>
        <v>0</v>
      </c>
      <c r="E402">
        <f>SIM!E41</f>
        <v>0</v>
      </c>
      <c r="F402">
        <f>SIM!F41</f>
        <v>0</v>
      </c>
      <c r="G402">
        <f>SIM!G41</f>
        <v>0</v>
      </c>
      <c r="H402">
        <f>SIM!H41</f>
        <v>0</v>
      </c>
      <c r="I402">
        <f>SIM!I41</f>
        <v>0</v>
      </c>
      <c r="J402">
        <f>SIM!J41</f>
        <v>0</v>
      </c>
      <c r="K402">
        <f>SIM!K41</f>
        <v>0</v>
      </c>
      <c r="L402">
        <f>SIM!L41</f>
        <v>0</v>
      </c>
      <c r="M402">
        <f>SIM!M41</f>
        <v>0</v>
      </c>
      <c r="N402">
        <f>SIM!N41</f>
        <v>0</v>
      </c>
      <c r="O402">
        <f>SIM!O41</f>
        <v>0</v>
      </c>
      <c r="P402">
        <f>SIM!P41</f>
        <v>0</v>
      </c>
      <c r="Q402">
        <f>SIM!Q41</f>
        <v>0</v>
      </c>
      <c r="R402">
        <f>SIM!R41</f>
        <v>0</v>
      </c>
      <c r="S402">
        <f>SIM!S41</f>
        <v>0</v>
      </c>
      <c r="T402">
        <f>SIM!T41</f>
        <v>0</v>
      </c>
      <c r="U402">
        <f>SIM!U41</f>
        <v>0</v>
      </c>
      <c r="V402">
        <f>SIM!V41</f>
        <v>0</v>
      </c>
      <c r="W402">
        <f>SIM!W41</f>
        <v>0</v>
      </c>
      <c r="X402">
        <f>SIM!X41</f>
        <v>0</v>
      </c>
      <c r="Y402">
        <f>SIM!Y41</f>
        <v>0</v>
      </c>
      <c r="Z402">
        <f>SIM!Z41</f>
        <v>0</v>
      </c>
      <c r="AA402">
        <f>SIM!AA41</f>
        <v>0</v>
      </c>
      <c r="AB402">
        <f>SIM!AB41</f>
        <v>0</v>
      </c>
      <c r="AC402">
        <f>SIM!AC41</f>
        <v>0</v>
      </c>
      <c r="AD402">
        <f>SIM!AD41</f>
        <v>0</v>
      </c>
      <c r="AE402">
        <f>SIM!AE41</f>
        <v>0</v>
      </c>
      <c r="AF402">
        <f>SIM!AF41</f>
        <v>0</v>
      </c>
      <c r="AG402">
        <f>SIM!AG41</f>
        <v>0</v>
      </c>
      <c r="AH402">
        <f>SIM!AH41</f>
        <v>0</v>
      </c>
      <c r="AI402">
        <f>SIM!AI41</f>
        <v>0</v>
      </c>
      <c r="AJ402">
        <f>SIM!AJ41</f>
        <v>0</v>
      </c>
      <c r="AK402">
        <f>SIM!AK41</f>
        <v>0</v>
      </c>
      <c r="AL402">
        <f>SIM!AL41</f>
        <v>0</v>
      </c>
      <c r="AM402">
        <f>SIM!AM41</f>
        <v>0</v>
      </c>
      <c r="AN402">
        <f>SIM!AN41</f>
        <v>0</v>
      </c>
      <c r="AO402">
        <f>SIM!AO41</f>
        <v>0</v>
      </c>
      <c r="AP402">
        <f>SIM!AP41</f>
        <v>0</v>
      </c>
      <c r="AQ402">
        <f>SIM!AQ41</f>
        <v>0</v>
      </c>
      <c r="AR402">
        <f>SIM!AR41</f>
        <v>0</v>
      </c>
      <c r="AS402">
        <f>SIM!AS41</f>
        <v>0</v>
      </c>
      <c r="AT402">
        <f>SIM!AT41</f>
        <v>0</v>
      </c>
    </row>
    <row r="403" spans="1:46" x14ac:dyDescent="0.25">
      <c r="A403">
        <f>SIM!A42</f>
        <v>0</v>
      </c>
      <c r="B403">
        <f>SIM!B42</f>
        <v>0</v>
      </c>
      <c r="C403">
        <f>SIM!C42</f>
        <v>0</v>
      </c>
      <c r="D403">
        <f>SIM!D42</f>
        <v>0</v>
      </c>
      <c r="E403">
        <f>SIM!E42</f>
        <v>0</v>
      </c>
      <c r="F403">
        <f>SIM!F42</f>
        <v>0</v>
      </c>
      <c r="G403">
        <f>SIM!G42</f>
        <v>0</v>
      </c>
      <c r="H403">
        <f>SIM!H42</f>
        <v>0</v>
      </c>
      <c r="I403">
        <f>SIM!I42</f>
        <v>0</v>
      </c>
      <c r="J403">
        <f>SIM!J42</f>
        <v>0</v>
      </c>
      <c r="K403">
        <f>SIM!K42</f>
        <v>0</v>
      </c>
      <c r="L403">
        <f>SIM!L42</f>
        <v>0</v>
      </c>
      <c r="M403">
        <f>SIM!M42</f>
        <v>0</v>
      </c>
      <c r="N403">
        <f>SIM!N42</f>
        <v>0</v>
      </c>
      <c r="O403">
        <f>SIM!O42</f>
        <v>0</v>
      </c>
      <c r="P403">
        <f>SIM!P42</f>
        <v>0</v>
      </c>
      <c r="Q403">
        <f>SIM!Q42</f>
        <v>0</v>
      </c>
      <c r="R403">
        <f>SIM!R42</f>
        <v>0</v>
      </c>
      <c r="S403">
        <f>SIM!S42</f>
        <v>0</v>
      </c>
      <c r="T403">
        <f>SIM!T42</f>
        <v>0</v>
      </c>
      <c r="U403">
        <f>SIM!U42</f>
        <v>0</v>
      </c>
      <c r="V403">
        <f>SIM!V42</f>
        <v>0</v>
      </c>
      <c r="W403">
        <f>SIM!W42</f>
        <v>0</v>
      </c>
      <c r="X403">
        <f>SIM!X42</f>
        <v>0</v>
      </c>
      <c r="Y403">
        <f>SIM!Y42</f>
        <v>0</v>
      </c>
      <c r="Z403">
        <f>SIM!Z42</f>
        <v>0</v>
      </c>
      <c r="AA403">
        <f>SIM!AA42</f>
        <v>0</v>
      </c>
      <c r="AB403">
        <f>SIM!AB42</f>
        <v>0</v>
      </c>
      <c r="AC403">
        <f>SIM!AC42</f>
        <v>0</v>
      </c>
      <c r="AD403">
        <f>SIM!AD42</f>
        <v>0</v>
      </c>
      <c r="AE403">
        <f>SIM!AE42</f>
        <v>0</v>
      </c>
      <c r="AF403">
        <f>SIM!AF42</f>
        <v>0</v>
      </c>
      <c r="AG403">
        <f>SIM!AG42</f>
        <v>0</v>
      </c>
      <c r="AH403">
        <f>SIM!AH42</f>
        <v>0</v>
      </c>
      <c r="AI403">
        <f>SIM!AI42</f>
        <v>0</v>
      </c>
      <c r="AJ403">
        <f>SIM!AJ42</f>
        <v>0</v>
      </c>
      <c r="AK403">
        <f>SIM!AK42</f>
        <v>0</v>
      </c>
      <c r="AL403">
        <f>SIM!AL42</f>
        <v>0</v>
      </c>
      <c r="AM403">
        <f>SIM!AM42</f>
        <v>0</v>
      </c>
      <c r="AN403">
        <f>SIM!AN42</f>
        <v>0</v>
      </c>
      <c r="AO403">
        <f>SIM!AO42</f>
        <v>0</v>
      </c>
      <c r="AP403">
        <f>SIM!AP42</f>
        <v>0</v>
      </c>
      <c r="AQ403">
        <f>SIM!AQ42</f>
        <v>0</v>
      </c>
      <c r="AR403">
        <f>SIM!AR42</f>
        <v>0</v>
      </c>
      <c r="AS403">
        <f>SIM!AS42</f>
        <v>0</v>
      </c>
      <c r="AT403">
        <f>SIM!AT42</f>
        <v>0</v>
      </c>
    </row>
    <row r="404" spans="1:46" x14ac:dyDescent="0.25">
      <c r="A404">
        <f>SIM!A43</f>
        <v>0</v>
      </c>
      <c r="B404">
        <f>SIM!B43</f>
        <v>0</v>
      </c>
      <c r="C404">
        <f>SIM!C43</f>
        <v>0</v>
      </c>
      <c r="D404">
        <f>SIM!D43</f>
        <v>0</v>
      </c>
      <c r="E404">
        <f>SIM!E43</f>
        <v>0</v>
      </c>
      <c r="F404">
        <f>SIM!F43</f>
        <v>0</v>
      </c>
      <c r="G404">
        <f>SIM!G43</f>
        <v>0</v>
      </c>
      <c r="H404">
        <f>SIM!H43</f>
        <v>0</v>
      </c>
      <c r="I404">
        <f>SIM!I43</f>
        <v>0</v>
      </c>
      <c r="J404">
        <f>SIM!J43</f>
        <v>0</v>
      </c>
      <c r="K404">
        <f>SIM!K43</f>
        <v>0</v>
      </c>
      <c r="L404">
        <f>SIM!L43</f>
        <v>0</v>
      </c>
      <c r="M404">
        <f>SIM!M43</f>
        <v>0</v>
      </c>
      <c r="N404">
        <f>SIM!N43</f>
        <v>0</v>
      </c>
      <c r="O404">
        <f>SIM!O43</f>
        <v>0</v>
      </c>
      <c r="P404">
        <f>SIM!P43</f>
        <v>0</v>
      </c>
      <c r="Q404">
        <f>SIM!Q43</f>
        <v>0</v>
      </c>
      <c r="R404">
        <f>SIM!R43</f>
        <v>0</v>
      </c>
      <c r="S404">
        <f>SIM!S43</f>
        <v>0</v>
      </c>
      <c r="T404">
        <f>SIM!T43</f>
        <v>0</v>
      </c>
      <c r="U404">
        <f>SIM!U43</f>
        <v>0</v>
      </c>
      <c r="V404">
        <f>SIM!V43</f>
        <v>0</v>
      </c>
      <c r="W404">
        <f>SIM!W43</f>
        <v>0</v>
      </c>
      <c r="X404">
        <f>SIM!X43</f>
        <v>0</v>
      </c>
      <c r="Y404">
        <f>SIM!Y43</f>
        <v>0</v>
      </c>
      <c r="Z404">
        <f>SIM!Z43</f>
        <v>0</v>
      </c>
      <c r="AA404">
        <f>SIM!AA43</f>
        <v>0</v>
      </c>
      <c r="AB404">
        <f>SIM!AB43</f>
        <v>0</v>
      </c>
      <c r="AC404">
        <f>SIM!AC43</f>
        <v>0</v>
      </c>
      <c r="AD404">
        <f>SIM!AD43</f>
        <v>0</v>
      </c>
      <c r="AE404">
        <f>SIM!AE43</f>
        <v>0</v>
      </c>
      <c r="AF404">
        <f>SIM!AF43</f>
        <v>0</v>
      </c>
      <c r="AG404">
        <f>SIM!AG43</f>
        <v>0</v>
      </c>
      <c r="AH404">
        <f>SIM!AH43</f>
        <v>0</v>
      </c>
      <c r="AI404">
        <f>SIM!AI43</f>
        <v>0</v>
      </c>
      <c r="AJ404">
        <f>SIM!AJ43</f>
        <v>0</v>
      </c>
      <c r="AK404">
        <f>SIM!AK43</f>
        <v>0</v>
      </c>
      <c r="AL404">
        <f>SIM!AL43</f>
        <v>0</v>
      </c>
      <c r="AM404">
        <f>SIM!AM43</f>
        <v>0</v>
      </c>
      <c r="AN404">
        <f>SIM!AN43</f>
        <v>0</v>
      </c>
      <c r="AO404">
        <f>SIM!AO43</f>
        <v>0</v>
      </c>
      <c r="AP404">
        <f>SIM!AP43</f>
        <v>0</v>
      </c>
      <c r="AQ404">
        <f>SIM!AQ43</f>
        <v>0</v>
      </c>
      <c r="AR404">
        <f>SIM!AR43</f>
        <v>0</v>
      </c>
      <c r="AS404">
        <f>SIM!AS43</f>
        <v>0</v>
      </c>
      <c r="AT404">
        <f>SIM!AT43</f>
        <v>0</v>
      </c>
    </row>
    <row r="405" spans="1:46" x14ac:dyDescent="0.25">
      <c r="A405">
        <f>SIM!A44</f>
        <v>0</v>
      </c>
      <c r="B405">
        <f>SIM!B44</f>
        <v>0</v>
      </c>
      <c r="C405">
        <f>SIM!C44</f>
        <v>0</v>
      </c>
      <c r="D405">
        <f>SIM!D44</f>
        <v>0</v>
      </c>
      <c r="E405">
        <f>SIM!E44</f>
        <v>0</v>
      </c>
      <c r="F405">
        <f>SIM!F44</f>
        <v>0</v>
      </c>
      <c r="G405">
        <f>SIM!G44</f>
        <v>0</v>
      </c>
      <c r="H405">
        <f>SIM!H44</f>
        <v>0</v>
      </c>
      <c r="I405">
        <f>SIM!I44</f>
        <v>0</v>
      </c>
      <c r="J405">
        <f>SIM!J44</f>
        <v>0</v>
      </c>
      <c r="K405">
        <f>SIM!K44</f>
        <v>0</v>
      </c>
      <c r="L405">
        <f>SIM!L44</f>
        <v>0</v>
      </c>
      <c r="M405">
        <f>SIM!M44</f>
        <v>0</v>
      </c>
      <c r="N405">
        <f>SIM!N44</f>
        <v>0</v>
      </c>
      <c r="O405">
        <f>SIM!O44</f>
        <v>0</v>
      </c>
      <c r="P405">
        <f>SIM!P44</f>
        <v>0</v>
      </c>
      <c r="Q405">
        <f>SIM!Q44</f>
        <v>0</v>
      </c>
      <c r="R405">
        <f>SIM!R44</f>
        <v>0</v>
      </c>
      <c r="S405">
        <f>SIM!S44</f>
        <v>0</v>
      </c>
      <c r="T405">
        <f>SIM!T44</f>
        <v>0</v>
      </c>
      <c r="U405">
        <f>SIM!U44</f>
        <v>0</v>
      </c>
      <c r="V405">
        <f>SIM!V44</f>
        <v>0</v>
      </c>
      <c r="W405">
        <f>SIM!W44</f>
        <v>0</v>
      </c>
      <c r="X405">
        <f>SIM!X44</f>
        <v>0</v>
      </c>
      <c r="Y405">
        <f>SIM!Y44</f>
        <v>0</v>
      </c>
      <c r="Z405">
        <f>SIM!Z44</f>
        <v>0</v>
      </c>
      <c r="AA405">
        <f>SIM!AA44</f>
        <v>0</v>
      </c>
      <c r="AB405">
        <f>SIM!AB44</f>
        <v>0</v>
      </c>
      <c r="AC405">
        <f>SIM!AC44</f>
        <v>0</v>
      </c>
      <c r="AD405">
        <f>SIM!AD44</f>
        <v>0</v>
      </c>
      <c r="AE405">
        <f>SIM!AE44</f>
        <v>0</v>
      </c>
      <c r="AF405">
        <f>SIM!AF44</f>
        <v>0</v>
      </c>
      <c r="AG405">
        <f>SIM!AG44</f>
        <v>0</v>
      </c>
      <c r="AH405">
        <f>SIM!AH44</f>
        <v>0</v>
      </c>
      <c r="AI405">
        <f>SIM!AI44</f>
        <v>0</v>
      </c>
      <c r="AJ405">
        <f>SIM!AJ44</f>
        <v>0</v>
      </c>
      <c r="AK405">
        <f>SIM!AK44</f>
        <v>0</v>
      </c>
      <c r="AL405">
        <f>SIM!AL44</f>
        <v>0</v>
      </c>
      <c r="AM405">
        <f>SIM!AM44</f>
        <v>0</v>
      </c>
      <c r="AN405">
        <f>SIM!AN44</f>
        <v>0</v>
      </c>
      <c r="AO405">
        <f>SIM!AO44</f>
        <v>0</v>
      </c>
      <c r="AP405">
        <f>SIM!AP44</f>
        <v>0</v>
      </c>
      <c r="AQ405">
        <f>SIM!AQ44</f>
        <v>0</v>
      </c>
      <c r="AR405">
        <f>SIM!AR44</f>
        <v>0</v>
      </c>
      <c r="AS405">
        <f>SIM!AS44</f>
        <v>0</v>
      </c>
      <c r="AT405">
        <f>SIM!AT44</f>
        <v>0</v>
      </c>
    </row>
    <row r="406" spans="1:46" x14ac:dyDescent="0.25">
      <c r="A406">
        <f>SIM!A45</f>
        <v>0</v>
      </c>
      <c r="B406">
        <f>SIM!B45</f>
        <v>0</v>
      </c>
      <c r="C406">
        <f>SIM!C45</f>
        <v>0</v>
      </c>
      <c r="D406">
        <f>SIM!D45</f>
        <v>0</v>
      </c>
      <c r="E406">
        <f>SIM!E45</f>
        <v>0</v>
      </c>
      <c r="F406">
        <f>SIM!F45</f>
        <v>0</v>
      </c>
      <c r="G406">
        <f>SIM!G45</f>
        <v>0</v>
      </c>
      <c r="H406">
        <f>SIM!H45</f>
        <v>0</v>
      </c>
      <c r="I406">
        <f>SIM!I45</f>
        <v>0</v>
      </c>
      <c r="J406">
        <f>SIM!J45</f>
        <v>0</v>
      </c>
      <c r="K406">
        <f>SIM!K45</f>
        <v>0</v>
      </c>
      <c r="L406">
        <f>SIM!L45</f>
        <v>0</v>
      </c>
      <c r="M406">
        <f>SIM!M45</f>
        <v>0</v>
      </c>
      <c r="N406">
        <f>SIM!N45</f>
        <v>0</v>
      </c>
      <c r="O406">
        <f>SIM!O45</f>
        <v>0</v>
      </c>
      <c r="P406">
        <f>SIM!P45</f>
        <v>0</v>
      </c>
      <c r="Q406">
        <f>SIM!Q45</f>
        <v>0</v>
      </c>
      <c r="R406">
        <f>SIM!R45</f>
        <v>0</v>
      </c>
      <c r="S406">
        <f>SIM!S45</f>
        <v>0</v>
      </c>
      <c r="T406">
        <f>SIM!T45</f>
        <v>0</v>
      </c>
      <c r="U406">
        <f>SIM!U45</f>
        <v>0</v>
      </c>
      <c r="V406">
        <f>SIM!V45</f>
        <v>0</v>
      </c>
      <c r="W406">
        <f>SIM!W45</f>
        <v>0</v>
      </c>
      <c r="X406">
        <f>SIM!X45</f>
        <v>0</v>
      </c>
      <c r="Y406">
        <f>SIM!Y45</f>
        <v>0</v>
      </c>
      <c r="Z406">
        <f>SIM!Z45</f>
        <v>0</v>
      </c>
      <c r="AA406">
        <f>SIM!AA45</f>
        <v>0</v>
      </c>
      <c r="AB406">
        <f>SIM!AB45</f>
        <v>0</v>
      </c>
      <c r="AC406">
        <f>SIM!AC45</f>
        <v>0</v>
      </c>
      <c r="AD406">
        <f>SIM!AD45</f>
        <v>0</v>
      </c>
      <c r="AE406">
        <f>SIM!AE45</f>
        <v>0</v>
      </c>
      <c r="AF406">
        <f>SIM!AF45</f>
        <v>0</v>
      </c>
      <c r="AG406">
        <f>SIM!AG45</f>
        <v>0</v>
      </c>
      <c r="AH406">
        <f>SIM!AH45</f>
        <v>0</v>
      </c>
      <c r="AI406">
        <f>SIM!AI45</f>
        <v>0</v>
      </c>
      <c r="AJ406">
        <f>SIM!AJ45</f>
        <v>0</v>
      </c>
      <c r="AK406">
        <f>SIM!AK45</f>
        <v>0</v>
      </c>
      <c r="AL406">
        <f>SIM!AL45</f>
        <v>0</v>
      </c>
      <c r="AM406">
        <f>SIM!AM45</f>
        <v>0</v>
      </c>
      <c r="AN406">
        <f>SIM!AN45</f>
        <v>0</v>
      </c>
      <c r="AO406">
        <f>SIM!AO45</f>
        <v>0</v>
      </c>
      <c r="AP406">
        <f>SIM!AP45</f>
        <v>0</v>
      </c>
      <c r="AQ406">
        <f>SIM!AQ45</f>
        <v>0</v>
      </c>
      <c r="AR406">
        <f>SIM!AR45</f>
        <v>0</v>
      </c>
      <c r="AS406">
        <f>SIM!AS45</f>
        <v>0</v>
      </c>
      <c r="AT406">
        <f>SIM!AT45</f>
        <v>0</v>
      </c>
    </row>
    <row r="407" spans="1:46" x14ac:dyDescent="0.25">
      <c r="A407" t="str">
        <f>SOM!A4</f>
        <v>RTK</v>
      </c>
      <c r="B407" t="str">
        <f>SOM!B4</f>
        <v>SOM</v>
      </c>
      <c r="C407" t="str">
        <f>SOM!C4</f>
        <v>Tervis</v>
      </c>
      <c r="D407" t="str">
        <f>SOM!D4</f>
        <v>CF</v>
      </c>
      <c r="E407" t="str">
        <f>SOM!E4</f>
        <v>Rohelisem Eesti</v>
      </c>
      <c r="F407" t="str">
        <f>SOM!F4</f>
        <v>2021-2027.2.1</v>
      </c>
      <c r="G407" t="str">
        <f>SOM!G4</f>
        <v>(EK nr 2.1) Energiatõhususe edendamine ja kasvuhoonegaaside vähendamine</v>
      </c>
      <c r="H407" t="str">
        <f>SOM!H4</f>
        <v>Inimkeskse tervishoiu arendamine</v>
      </c>
      <c r="I407" t="str">
        <f>SOM!I4</f>
        <v>2021-2027.2.1.3</v>
      </c>
      <c r="J407">
        <f>SOM!J4</f>
        <v>30000000</v>
      </c>
      <c r="K407">
        <f>SOM!K4</f>
        <v>30000000</v>
      </c>
      <c r="L407">
        <f>SOM!L4</f>
        <v>1</v>
      </c>
      <c r="M407">
        <f>SOM!M4</f>
        <v>1683202</v>
      </c>
      <c r="N407">
        <f>SOM!N4</f>
        <v>5.6106733333333332E-2</v>
      </c>
      <c r="O407">
        <f>SOM!O4</f>
        <v>301412</v>
      </c>
      <c r="P407">
        <f>SOM!P4</f>
        <v>0</v>
      </c>
      <c r="Q407">
        <f>SOM!Q4</f>
        <v>1</v>
      </c>
      <c r="R407">
        <f>SOM!R4</f>
        <v>2107614</v>
      </c>
      <c r="S407">
        <f>SOM!S4</f>
        <v>1907353</v>
      </c>
      <c r="T407">
        <f>SOM!T4</f>
        <v>0.11968516666666666</v>
      </c>
      <c r="U407">
        <f>SOM!U4</f>
        <v>0</v>
      </c>
      <c r="V407">
        <f>SOM!V4</f>
        <v>1</v>
      </c>
      <c r="W407">
        <f>SOM!W4</f>
        <v>2065805</v>
      </c>
      <c r="X407">
        <f>SOM!X4</f>
        <v>0.18854533333333334</v>
      </c>
      <c r="Y407">
        <f>SOM!Y4</f>
        <v>0</v>
      </c>
      <c r="Z407">
        <f>SOM!Z4</f>
        <v>1</v>
      </c>
      <c r="AA407">
        <f>SOM!AA4</f>
        <v>1968132</v>
      </c>
      <c r="AB407">
        <f>SOM!AB4</f>
        <v>0.25414973333333335</v>
      </c>
      <c r="AC407">
        <f>SOM!AC4</f>
        <v>0</v>
      </c>
      <c r="AD407">
        <f>SOM!AD4</f>
        <v>1</v>
      </c>
      <c r="AE407">
        <f>SOM!AE4</f>
        <v>7597427</v>
      </c>
      <c r="AF407">
        <f>SOM!AF4</f>
        <v>0.50739730000000005</v>
      </c>
      <c r="AG407">
        <f>SOM!AG4</f>
        <v>0</v>
      </c>
      <c r="AH407">
        <f>SOM!AH4</f>
        <v>1</v>
      </c>
      <c r="AI407">
        <f>SOM!AI4</f>
        <v>12634433</v>
      </c>
      <c r="AJ407">
        <f>SOM!AJ4</f>
        <v>0.9285450666666667</v>
      </c>
      <c r="AK407">
        <f>SOM!AK4</f>
        <v>0</v>
      </c>
      <c r="AL407">
        <f>SOM!AL4</f>
        <v>1</v>
      </c>
      <c r="AM407">
        <f>SOM!AM4</f>
        <v>2143647.9</v>
      </c>
      <c r="AN407">
        <f>SOM!AN4</f>
        <v>0.99999999666666661</v>
      </c>
      <c r="AO407">
        <f>SOM!AO4</f>
        <v>0</v>
      </c>
      <c r="AP407">
        <f>SOM!AP4</f>
        <v>0.99999999666666661</v>
      </c>
      <c r="AQ407">
        <f>SOM!AQ4</f>
        <v>0</v>
      </c>
      <c r="AR407">
        <f>SOM!AR4</f>
        <v>0.10000000009313226</v>
      </c>
      <c r="AS407" t="str">
        <f>SOM!AS4</f>
        <v>Taristuprojektid, maksed suurenevad kui jõutakse ehitustöödeni. Kuressaare haigla rekonstrueerimine on ajakavas. Narva haigla projekteerimis- ja ehitushange luhtus, sest maksumus oli kolmekordne. Korrigeeritud kordushanke dokumendid 04.08 RTK-le eelnõustamisele esitatud.</v>
      </c>
      <c r="AT407">
        <f>SOM!AT4</f>
        <v>0</v>
      </c>
    </row>
    <row r="408" spans="1:46" x14ac:dyDescent="0.25">
      <c r="A408" t="str">
        <f>SOM!A5</f>
        <v>RTK</v>
      </c>
      <c r="B408" t="str">
        <f>SOM!B5</f>
        <v>SOM</v>
      </c>
      <c r="C408" t="str">
        <f>SOM!C5</f>
        <v>Heaolu</v>
      </c>
      <c r="D408" t="str">
        <f>SOM!D5</f>
        <v>ERDF</v>
      </c>
      <c r="E408" t="str">
        <f>SOM!E5</f>
        <v>Sotsiaalsem Eesti</v>
      </c>
      <c r="F408" t="str">
        <f>SOM!F5</f>
        <v>2021-2027.4.1</v>
      </c>
      <c r="G408" t="str">
        <f>SOM!G5</f>
        <v>(EK nr 4.3) Sotsiaal-majandusliku kaasamise edendamine</v>
      </c>
      <c r="H408" t="str">
        <f>SOM!H5</f>
        <v>Iseseisvat toimetulekut toetavate ja kvaliteetsete sotsiaalteenuste ning hooldusvõimaluste tagamine</v>
      </c>
      <c r="I408" t="str">
        <f>SOM!I5</f>
        <v>2021-2027.4.1.1</v>
      </c>
      <c r="J408">
        <f>SOM!J5</f>
        <v>60900000</v>
      </c>
      <c r="K408">
        <f>SOM!K5</f>
        <v>46547637</v>
      </c>
      <c r="L408">
        <f>SOM!L5</f>
        <v>0.76432901477832516</v>
      </c>
      <c r="M408">
        <f>SOM!M5</f>
        <v>2844475</v>
      </c>
      <c r="N408">
        <f>SOM!N5</f>
        <v>4.6707307060755335E-2</v>
      </c>
      <c r="O408">
        <f>SOM!O5</f>
        <v>356302</v>
      </c>
      <c r="P408">
        <f>SOM!P5</f>
        <v>1750000</v>
      </c>
      <c r="Q408">
        <f>SOM!Q5</f>
        <v>0.79306464696223322</v>
      </c>
      <c r="R408">
        <f>SOM!R5</f>
        <v>3848304</v>
      </c>
      <c r="S408">
        <f>SOM!S5</f>
        <v>3675451</v>
      </c>
      <c r="T408">
        <f>SOM!T5</f>
        <v>0.10705954022988506</v>
      </c>
      <c r="U408">
        <f>SOM!U5</f>
        <v>0</v>
      </c>
      <c r="V408">
        <f>SOM!V5</f>
        <v>0.79306464696223322</v>
      </c>
      <c r="W408">
        <f>SOM!W5</f>
        <v>6492259</v>
      </c>
      <c r="X408">
        <f>SOM!X5</f>
        <v>0.21366477832512315</v>
      </c>
      <c r="Y408">
        <f>SOM!Y5</f>
        <v>6301181.5</v>
      </c>
      <c r="Z408">
        <f>SOM!Z5</f>
        <v>0.89653232348111656</v>
      </c>
      <c r="AA408">
        <f>SOM!AA5</f>
        <v>9939559</v>
      </c>
      <c r="AB408">
        <f>SOM!AB5</f>
        <v>0.37687592775041051</v>
      </c>
      <c r="AC408">
        <f>SOM!AC5</f>
        <v>6301181.5</v>
      </c>
      <c r="AD408">
        <f>SOM!AD5</f>
        <v>1</v>
      </c>
      <c r="AE408">
        <f>SOM!AE5</f>
        <v>20210571</v>
      </c>
      <c r="AF408">
        <f>SOM!AF5</f>
        <v>0.70874080459770117</v>
      </c>
      <c r="AG408">
        <f>SOM!AG5</f>
        <v>0</v>
      </c>
      <c r="AH408">
        <f>SOM!AH5</f>
        <v>1</v>
      </c>
      <c r="AI408">
        <f>SOM!AI5</f>
        <v>12612000</v>
      </c>
      <c r="AJ408">
        <f>SOM!AJ5</f>
        <v>0.91583440065681443</v>
      </c>
      <c r="AK408">
        <f>SOM!AK5</f>
        <v>0</v>
      </c>
      <c r="AL408">
        <f>SOM!AL5</f>
        <v>1</v>
      </c>
      <c r="AM408">
        <f>SOM!AM5</f>
        <v>5125685</v>
      </c>
      <c r="AN408">
        <f>SOM!AN5</f>
        <v>1</v>
      </c>
      <c r="AO408">
        <f>SOM!AO5</f>
        <v>0</v>
      </c>
      <c r="AP408">
        <f>SOM!AP5</f>
        <v>1</v>
      </c>
      <c r="AQ408">
        <f>SOM!AQ5</f>
        <v>0</v>
      </c>
      <c r="AR408">
        <f>SOM!AR5</f>
        <v>0</v>
      </c>
      <c r="AS408" t="str">
        <f>SOM!AS5</f>
        <v>TEHIKu ja SKA IT projekti eelarve suurendamiseks TAT käskkirja muudatus allkirjastatud 01.07.2025. Toetatud eluaseme projektide rakendamine plaanipärane, käimas projekteerimiste ettevalmistused ja ehitushangeteni jõutakse 2026; kokku 12 projekti, abikõlblikkuse periood erinev. Erihoolekandeasutuste reorganiseerimise 6 projekti rakendamine plaanipärane; sõltuvalt projektist on töös kas detailplaneeringu kinnitamine, projekteerimine (sh eskiiside muudatused) või on jõutud projekteerimis- ja ehitushanke või ehitushange avaldamiseni. Kohustused on üles võtmata heaolutehnoloogiate TATiga (avatud voor); määrus kinnitamata ja sõltub osaliselt ESF+ meetme 4.9.1 kaudu rahastatavast heaolutehnoloogiate arendusprogrammist (hanke võitja välja valitud, aga risk on vaidlustamiseks); I voor planeeritud juuni 2026 ja II voor 2027; rakse prognoosida palju kohustusi I vooruga üles võetakse, seega jagatud kahe vooru vahel võrdselt. Kõikidel meetme taristuprojektidel esimese makse eelduseks kliimakindluse hinnang, sh taristuprojektide maksed suurenevad projekti lõpus kui jõutakse ehitustöödeni.</v>
      </c>
      <c r="AT408">
        <f>SOM!AT5</f>
        <v>0</v>
      </c>
    </row>
    <row r="409" spans="1:46" x14ac:dyDescent="0.25">
      <c r="A409" t="str">
        <f>SOM!A6</f>
        <v>RTK</v>
      </c>
      <c r="B409" t="str">
        <f>SOM!B6</f>
        <v>SOM</v>
      </c>
      <c r="C409" t="str">
        <f>SOM!C6</f>
        <v>Heaolu</v>
      </c>
      <c r="D409" t="str">
        <f>SOM!D6</f>
        <v>ERDF</v>
      </c>
      <c r="E409" t="str">
        <f>SOM!E6</f>
        <v>Sotsiaalsem Eesti</v>
      </c>
      <c r="F409" t="str">
        <f>SOM!F6</f>
        <v>2021-2027.4.1</v>
      </c>
      <c r="G409" t="str">
        <f>SOM!G6</f>
        <v>(EK nr 4.3) Sotsiaal-majandusliku kaasamise edendamine</v>
      </c>
      <c r="H409" t="str">
        <f>SOM!H6</f>
        <v>Lastele ja peredele suunatud teenused on kvaliteetsed ja vastavad perede vajadustele</v>
      </c>
      <c r="I409" t="str">
        <f>SOM!I6</f>
        <v>2021-2027.4.1.2</v>
      </c>
      <c r="J409">
        <f>SOM!J6</f>
        <v>6700000</v>
      </c>
      <c r="K409">
        <f>SOM!K6</f>
        <v>4200000</v>
      </c>
      <c r="L409">
        <f>SOM!L6</f>
        <v>0.62686567164179108</v>
      </c>
      <c r="M409">
        <f>SOM!M6</f>
        <v>0</v>
      </c>
      <c r="N409">
        <f>SOM!N6</f>
        <v>0</v>
      </c>
      <c r="O409">
        <f>SOM!O6</f>
        <v>0</v>
      </c>
      <c r="P409">
        <f>SOM!P6</f>
        <v>2500000</v>
      </c>
      <c r="Q409">
        <f>SOM!Q6</f>
        <v>1</v>
      </c>
      <c r="R409">
        <f>SOM!R6</f>
        <v>0</v>
      </c>
      <c r="S409">
        <f>SOM!S6</f>
        <v>0</v>
      </c>
      <c r="T409">
        <f>SOM!T6</f>
        <v>0</v>
      </c>
      <c r="U409">
        <f>SOM!U6</f>
        <v>0</v>
      </c>
      <c r="V409">
        <f>SOM!V6</f>
        <v>1</v>
      </c>
      <c r="W409">
        <f>SOM!W6</f>
        <v>92400</v>
      </c>
      <c r="X409">
        <f>SOM!X6</f>
        <v>1.3791044776119404E-2</v>
      </c>
      <c r="Y409">
        <f>SOM!Y6</f>
        <v>0</v>
      </c>
      <c r="Z409">
        <f>SOM!Z6</f>
        <v>1</v>
      </c>
      <c r="AA409">
        <f>SOM!AA6</f>
        <v>889858</v>
      </c>
      <c r="AB409">
        <f>SOM!AB6</f>
        <v>0.14660567164179106</v>
      </c>
      <c r="AC409">
        <f>SOM!AC6</f>
        <v>0</v>
      </c>
      <c r="AD409">
        <f>SOM!AD6</f>
        <v>1</v>
      </c>
      <c r="AE409">
        <f>SOM!AE6</f>
        <v>3201118</v>
      </c>
      <c r="AF409">
        <f>SOM!AF6</f>
        <v>0.62438447761194027</v>
      </c>
      <c r="AG409">
        <f>SOM!AG6</f>
        <v>0</v>
      </c>
      <c r="AH409">
        <f>SOM!AH6</f>
        <v>1</v>
      </c>
      <c r="AI409">
        <f>SOM!AI6</f>
        <v>2213500</v>
      </c>
      <c r="AJ409">
        <f>SOM!AJ6</f>
        <v>0.95475761194029851</v>
      </c>
      <c r="AK409">
        <f>SOM!AK6</f>
        <v>0</v>
      </c>
      <c r="AL409">
        <f>SOM!AL6</f>
        <v>1</v>
      </c>
      <c r="AM409">
        <f>SOM!AM6</f>
        <v>303124</v>
      </c>
      <c r="AN409">
        <f>SOM!AN6</f>
        <v>1</v>
      </c>
      <c r="AO409">
        <f>SOM!AO6</f>
        <v>0</v>
      </c>
      <c r="AP409">
        <f>SOM!AP6</f>
        <v>1</v>
      </c>
      <c r="AQ409">
        <f>SOM!AQ6</f>
        <v>0</v>
      </c>
      <c r="AR409">
        <f>SOM!AR6</f>
        <v>0</v>
      </c>
      <c r="AS409" t="str">
        <f>SOM!AS6</f>
        <v>Asendushoolduse taotlusvoor 07.07-11.09.2025, kohustuste ülesvõtmine 2025 lõpuks. KLAT peremajade projekti väljakutseks on Tallinnas sobiva kinnistu leidmine ja Tallinna linna seisukohad, alternatiivina kaalutakse erakinnistu ostmist, millel on ehitusõigus olemas. Hetkel rakendamine plaanipärane. Esimese makse eelduseks kliimakindluse hinnang. Taristuprojektid, maksed suurenevad kui jõutakse ehitustöödeni.</v>
      </c>
      <c r="AT409">
        <f>SOM!AT6</f>
        <v>0</v>
      </c>
    </row>
    <row r="410" spans="1:46" x14ac:dyDescent="0.25">
      <c r="A410" t="str">
        <f>SOM!A7</f>
        <v>RTK</v>
      </c>
      <c r="B410" t="str">
        <f>SOM!B7</f>
        <v>SOM</v>
      </c>
      <c r="C410" t="str">
        <f>SOM!C7</f>
        <v>Tervis</v>
      </c>
      <c r="D410" t="str">
        <f>SOM!D7</f>
        <v>ERDF</v>
      </c>
      <c r="E410" t="str">
        <f>SOM!E7</f>
        <v>Sotsiaalsem Eesti</v>
      </c>
      <c r="F410" t="str">
        <f>SOM!F7</f>
        <v>2021-2027.4.1</v>
      </c>
      <c r="G410" t="str">
        <f>SOM!G7</f>
        <v>(EK nr 4.3) Sotsiaal-majandusliku kaasamise edendamine</v>
      </c>
      <c r="H410" t="str">
        <f>SOM!H7</f>
        <v>Inimkeskse tervishoiu arendamine</v>
      </c>
      <c r="I410" t="str">
        <f>SOM!I7</f>
        <v>2021-2027.4.1.3</v>
      </c>
      <c r="J410">
        <f>SOM!J7</f>
        <v>28000000</v>
      </c>
      <c r="K410">
        <f>SOM!K7</f>
        <v>28000000</v>
      </c>
      <c r="L410">
        <f>SOM!L7</f>
        <v>1</v>
      </c>
      <c r="M410">
        <f>SOM!M7</f>
        <v>262761</v>
      </c>
      <c r="N410">
        <f>SOM!N7</f>
        <v>9.3843214285714294E-3</v>
      </c>
      <c r="O410">
        <f>SOM!O7</f>
        <v>233</v>
      </c>
      <c r="P410">
        <f>SOM!P7</f>
        <v>0</v>
      </c>
      <c r="Q410">
        <f>SOM!Q7</f>
        <v>1</v>
      </c>
      <c r="R410">
        <f>SOM!R7</f>
        <v>351567</v>
      </c>
      <c r="S410">
        <f>SOM!S7</f>
        <v>145353</v>
      </c>
      <c r="T410">
        <f>SOM!T7</f>
        <v>1.45755E-2</v>
      </c>
      <c r="U410">
        <f>SOM!U7</f>
        <v>0</v>
      </c>
      <c r="V410">
        <f>SOM!V7</f>
        <v>1</v>
      </c>
      <c r="W410">
        <f>SOM!W7</f>
        <v>247963</v>
      </c>
      <c r="X410">
        <f>SOM!X7</f>
        <v>2.343132142857143E-2</v>
      </c>
      <c r="Y410">
        <f>SOM!Y7</f>
        <v>0</v>
      </c>
      <c r="Z410">
        <f>SOM!Z7</f>
        <v>1</v>
      </c>
      <c r="AA410">
        <f>SOM!AA7</f>
        <v>2288869</v>
      </c>
      <c r="AB410">
        <f>SOM!AB7</f>
        <v>0.10517664285714286</v>
      </c>
      <c r="AC410">
        <f>SOM!AC7</f>
        <v>0</v>
      </c>
      <c r="AD410">
        <f>SOM!AD7</f>
        <v>1</v>
      </c>
      <c r="AE410">
        <f>SOM!AE7</f>
        <v>10597798</v>
      </c>
      <c r="AF410">
        <f>SOM!AF7</f>
        <v>0.48366942857142858</v>
      </c>
      <c r="AG410">
        <f>SOM!AG7</f>
        <v>0</v>
      </c>
      <c r="AH410">
        <f>SOM!AH7</f>
        <v>1</v>
      </c>
      <c r="AI410">
        <f>SOM!AI7</f>
        <v>13593112</v>
      </c>
      <c r="AJ410">
        <f>SOM!AJ7</f>
        <v>0.96913771428571427</v>
      </c>
      <c r="AK410">
        <f>SOM!AK7</f>
        <v>0</v>
      </c>
      <c r="AL410">
        <f>SOM!AL7</f>
        <v>1</v>
      </c>
      <c r="AM410">
        <f>SOM!AM7</f>
        <v>864144.33</v>
      </c>
      <c r="AN410">
        <f>SOM!AN7</f>
        <v>1.0000000117857142</v>
      </c>
      <c r="AO410">
        <f>SOM!AO7</f>
        <v>0</v>
      </c>
      <c r="AP410">
        <f>SOM!AP7</f>
        <v>1.0000000117857142</v>
      </c>
      <c r="AQ410">
        <f>SOM!AQ7</f>
        <v>0</v>
      </c>
      <c r="AR410">
        <f>SOM!AR7</f>
        <v>-0.32999999995809048</v>
      </c>
      <c r="AS410" t="str">
        <f>SOM!AS7</f>
        <v>Taristuprojektid, maksed suurenevad kui jõutakse ehitustöödeni. Kuressaare haigla projekteerimistööd on ajakavas, E-korpuse ehitushange 2025 II poolaastal. Narva haigla projekti on vaja 2 aastat pikendada: esimese projekteerimishanke pakkumused ületasid eeldatavat maksumust, korrigeeritud kordushange vaidlustati, lepingu sai sõlmida 8 kuud hiljem. Lisaks esmane projekteerija poolt koostatud ehitusmaksumuse hinnang ületab projekti eelarvet, kaalutakse mahu mõningast vähendamist.</v>
      </c>
      <c r="AT410">
        <f>SOM!AT7</f>
        <v>0</v>
      </c>
    </row>
    <row r="411" spans="1:46" x14ac:dyDescent="0.25">
      <c r="A411" t="str">
        <f>SOM!A8</f>
        <v>RTK</v>
      </c>
      <c r="B411" t="str">
        <f>SOM!B8</f>
        <v>SOM</v>
      </c>
      <c r="C411" t="str">
        <f>SOM!C8</f>
        <v>Heaolu</v>
      </c>
      <c r="D411" t="str">
        <f>SOM!D8</f>
        <v>ESF</v>
      </c>
      <c r="E411" t="str">
        <f>SOM!E8</f>
        <v>Sotsiaalsem Eesti</v>
      </c>
      <c r="F411" t="str">
        <f>SOM!F8</f>
        <v>2021-2027.4.10</v>
      </c>
      <c r="G411" t="str">
        <f>SOM!G8</f>
        <v>(EK nr 4.13) Toiduabi</v>
      </c>
      <c r="H411" t="str">
        <f>SOM!H8</f>
        <v>Sotsiaalkindlustuse programm</v>
      </c>
      <c r="I411" t="str">
        <f>SOM!I8</f>
        <v>2021-2027.4.10.1</v>
      </c>
      <c r="J411">
        <f>SOM!J8</f>
        <v>15612147</v>
      </c>
      <c r="K411">
        <f>SOM!K8</f>
        <v>15612147</v>
      </c>
      <c r="L411">
        <f>SOM!L8</f>
        <v>1</v>
      </c>
      <c r="M411">
        <f>SOM!M8</f>
        <v>2741679</v>
      </c>
      <c r="N411">
        <f>SOM!N8</f>
        <v>0.17561191295470124</v>
      </c>
      <c r="O411">
        <f>SOM!O8</f>
        <v>0</v>
      </c>
      <c r="P411">
        <f>SOM!P8</f>
        <v>0</v>
      </c>
      <c r="Q411">
        <f>SOM!Q8</f>
        <v>1</v>
      </c>
      <c r="R411">
        <f>SOM!R8</f>
        <v>1505700</v>
      </c>
      <c r="S411">
        <f>SOM!S8</f>
        <v>1645007</v>
      </c>
      <c r="T411">
        <f>SOM!T8</f>
        <v>0.28097903510644628</v>
      </c>
      <c r="U411">
        <f>SOM!U8</f>
        <v>0</v>
      </c>
      <c r="V411">
        <f>SOM!V8</f>
        <v>1</v>
      </c>
      <c r="W411">
        <f>SOM!W8</f>
        <v>1150070</v>
      </c>
      <c r="X411">
        <f>SOM!X8</f>
        <v>0.35464411140889207</v>
      </c>
      <c r="Y411">
        <f>SOM!Y8</f>
        <v>0</v>
      </c>
      <c r="Z411">
        <f>SOM!Z8</f>
        <v>1</v>
      </c>
      <c r="AA411">
        <f>SOM!AA8</f>
        <v>2380891</v>
      </c>
      <c r="AB411">
        <f>SOM!AB8</f>
        <v>0.50714658272177426</v>
      </c>
      <c r="AC411">
        <f>SOM!AC8</f>
        <v>0</v>
      </c>
      <c r="AD411">
        <f>SOM!AD8</f>
        <v>1</v>
      </c>
      <c r="AE411">
        <f>SOM!AE8</f>
        <v>3356098</v>
      </c>
      <c r="AF411">
        <f>SOM!AF8</f>
        <v>0.72211368494032246</v>
      </c>
      <c r="AG411">
        <f>SOM!AG8</f>
        <v>0</v>
      </c>
      <c r="AH411">
        <f>SOM!AH8</f>
        <v>1</v>
      </c>
      <c r="AI411">
        <f>SOM!AI8</f>
        <v>4338402</v>
      </c>
      <c r="AJ411">
        <f>SOM!AJ8</f>
        <v>1</v>
      </c>
      <c r="AK411">
        <f>SOM!AK8</f>
        <v>0</v>
      </c>
      <c r="AL411">
        <f>SOM!AL8</f>
        <v>1</v>
      </c>
      <c r="AM411">
        <f>SOM!AM8</f>
        <v>0</v>
      </c>
      <c r="AN411">
        <f>SOM!AN8</f>
        <v>1</v>
      </c>
      <c r="AO411">
        <f>SOM!AO8</f>
        <v>0</v>
      </c>
      <c r="AP411">
        <f>SOM!AP8</f>
        <v>1</v>
      </c>
      <c r="AQ411">
        <f>SOM!AQ8</f>
        <v>0</v>
      </c>
      <c r="AR411">
        <f>SOM!AR8</f>
        <v>0</v>
      </c>
      <c r="AS411" t="str">
        <f>SOM!AS8</f>
        <v>Eelarve kasutamist on mõjutanud UA reservi vahendite kasutamise ajakriitilisus ja abisaajate arv. Alates 2025 III kvartalist tõstetakse toiduabikaardile kantavat rahasummat 6€ võrra kvartalis ja annetatud toiduabi puhul tasutakse toidupangale 7 kilo eest abivajaja kohta ühe jagamise korra eest. Ei ole riski, et eelarve jääks kasutamata, sest alati on võimalus toiduabikaardile laetavat summat suurendada.</v>
      </c>
      <c r="AT411">
        <f>SOM!AT8</f>
        <v>0</v>
      </c>
    </row>
    <row r="412" spans="1:46" x14ac:dyDescent="0.25">
      <c r="A412" t="str">
        <f>SOM!A9</f>
        <v>RTK</v>
      </c>
      <c r="B412" t="str">
        <f>SOM!B9</f>
        <v>SOM</v>
      </c>
      <c r="C412" t="str">
        <f>SOM!C9</f>
        <v>Heaolu</v>
      </c>
      <c r="D412" t="str">
        <f>SOM!D9</f>
        <v>ESF</v>
      </c>
      <c r="E412" t="str">
        <f>SOM!E9</f>
        <v>Sotsiaalsem Eesti</v>
      </c>
      <c r="F412" t="str">
        <f>SOM!F9</f>
        <v>2021-2027.4.2</v>
      </c>
      <c r="G412" t="str">
        <f>SOM!G9</f>
        <v>(EK nr 4.1) Parandada kõigi tööotsijate töölesaamise võimalusi</v>
      </c>
      <c r="H412" t="str">
        <f>SOM!H9</f>
        <v>Kõrge tööhõive taseme saavutamine ja hoidmine</v>
      </c>
      <c r="I412" t="str">
        <f>SOM!I9</f>
        <v>2021-2027.4.2.1</v>
      </c>
      <c r="J412">
        <f>SOM!J9</f>
        <v>0</v>
      </c>
      <c r="K412">
        <f>SOM!K9</f>
        <v>2538739</v>
      </c>
      <c r="L412" t="str">
        <f>SOM!L9</f>
        <v/>
      </c>
      <c r="M412">
        <f>SOM!M9</f>
        <v>26751</v>
      </c>
      <c r="N412" t="str">
        <f>SOM!N9</f>
        <v/>
      </c>
      <c r="O412">
        <f>SOM!O9</f>
        <v>0</v>
      </c>
      <c r="P412">
        <f>SOM!P9</f>
        <v>-2538739</v>
      </c>
      <c r="Q412" t="str">
        <f>SOM!Q9</f>
        <v/>
      </c>
      <c r="R412">
        <f>SOM!R9</f>
        <v>105561</v>
      </c>
      <c r="S412">
        <f>SOM!S9</f>
        <v>0</v>
      </c>
      <c r="T412" t="str">
        <f>SOM!T9</f>
        <v/>
      </c>
      <c r="U412">
        <f>SOM!U9</f>
        <v>0</v>
      </c>
      <c r="V412" t="str">
        <f>SOM!V9</f>
        <v/>
      </c>
      <c r="W412">
        <f>SOM!W9</f>
        <v>0</v>
      </c>
      <c r="X412" t="str">
        <f>SOM!X9</f>
        <v/>
      </c>
      <c r="Y412">
        <f>SOM!Y9</f>
        <v>0</v>
      </c>
      <c r="Z412" t="str">
        <f>SOM!Z9</f>
        <v/>
      </c>
      <c r="AA412">
        <f>SOM!AA9</f>
        <v>0</v>
      </c>
      <c r="AB412" t="str">
        <f>SOM!AB9</f>
        <v/>
      </c>
      <c r="AC412">
        <f>SOM!AC9</f>
        <v>0</v>
      </c>
      <c r="AD412" t="str">
        <f>SOM!AD9</f>
        <v/>
      </c>
      <c r="AE412">
        <f>SOM!AE9</f>
        <v>0</v>
      </c>
      <c r="AF412" t="str">
        <f>SOM!AF9</f>
        <v/>
      </c>
      <c r="AG412">
        <f>SOM!AG9</f>
        <v>0</v>
      </c>
      <c r="AH412" t="str">
        <f>SOM!AH9</f>
        <v/>
      </c>
      <c r="AI412">
        <f>SOM!AI9</f>
        <v>0</v>
      </c>
      <c r="AJ412" t="str">
        <f>SOM!AJ9</f>
        <v/>
      </c>
      <c r="AK412">
        <f>SOM!AK9</f>
        <v>0</v>
      </c>
      <c r="AL412" t="str">
        <f>SOM!AL9</f>
        <v/>
      </c>
      <c r="AM412">
        <f>SOM!AM9</f>
        <v>0</v>
      </c>
      <c r="AN412" t="str">
        <f>SOM!AN9</f>
        <v/>
      </c>
      <c r="AO412">
        <f>SOM!AO9</f>
        <v>0</v>
      </c>
      <c r="AP412" t="str">
        <f>SOM!AP9</f>
        <v/>
      </c>
      <c r="AQ412">
        <f>SOM!AQ9</f>
        <v>0</v>
      </c>
      <c r="AR412">
        <f>SOM!AR9</f>
        <v>-26751</v>
      </c>
      <c r="AS412" t="str">
        <f>SOM!AS9</f>
        <v>TAT käskkiri alates 01.07.2025 kehtetuks tunnistatud seoses meetme vahendite suunamisega täies ulatuses REARMi.</v>
      </c>
      <c r="AT412">
        <f>SOM!AT9</f>
        <v>0</v>
      </c>
    </row>
    <row r="413" spans="1:46" x14ac:dyDescent="0.25">
      <c r="A413" t="str">
        <f>SOM!A10</f>
        <v>RTK</v>
      </c>
      <c r="B413" t="str">
        <f>SOM!B10</f>
        <v>SOM</v>
      </c>
      <c r="C413" t="str">
        <f>SOM!C10</f>
        <v>Tervis</v>
      </c>
      <c r="D413" t="str">
        <f>SOM!D10</f>
        <v>ESF</v>
      </c>
      <c r="E413" t="str">
        <f>SOM!E10</f>
        <v>Sotsiaalsem Eesti</v>
      </c>
      <c r="F413" t="str">
        <f>SOM!F10</f>
        <v>2021-2027.4.3</v>
      </c>
      <c r="G413" t="str">
        <f>SOM!G10</f>
        <v>(EK nr 4.4) Edendada kohanemist muutustega, tervist ja töökeskkonda</v>
      </c>
      <c r="H413" t="str">
        <f>SOM!H10</f>
        <v>Terviseriskide ja riskikäitumise vähendamine ning kogukondade ja paikkondade võimestamine tervise edendamisel</v>
      </c>
      <c r="I413" t="str">
        <f>SOM!I10</f>
        <v>2021-2027.4.3.2</v>
      </c>
      <c r="J413">
        <f>SOM!J10</f>
        <v>3085755</v>
      </c>
      <c r="K413">
        <f>SOM!K10</f>
        <v>5085755</v>
      </c>
      <c r="L413">
        <f>SOM!L10</f>
        <v>1.6481395963062524</v>
      </c>
      <c r="M413">
        <f>SOM!M10</f>
        <v>155431</v>
      </c>
      <c r="N413">
        <f>SOM!N10</f>
        <v>5.037049279673856E-2</v>
      </c>
      <c r="O413">
        <f>SOM!O10</f>
        <v>0</v>
      </c>
      <c r="P413">
        <f>SOM!P10</f>
        <v>0</v>
      </c>
      <c r="Q413">
        <f>SOM!Q10</f>
        <v>1.6481395963062524</v>
      </c>
      <c r="R413">
        <f>SOM!R10</f>
        <v>576433</v>
      </c>
      <c r="S413">
        <f>SOM!S10</f>
        <v>374898</v>
      </c>
      <c r="T413">
        <f>SOM!T10</f>
        <v>0.17186361198474928</v>
      </c>
      <c r="U413">
        <f>SOM!U10</f>
        <v>-2000000</v>
      </c>
      <c r="V413">
        <f>SOM!V10</f>
        <v>1</v>
      </c>
      <c r="W413">
        <f>SOM!W10</f>
        <v>624093</v>
      </c>
      <c r="X413">
        <f>SOM!X10</f>
        <v>0.37411330452352826</v>
      </c>
      <c r="Y413">
        <f>SOM!Y10</f>
        <v>0</v>
      </c>
      <c r="Z413">
        <f>SOM!Z10</f>
        <v>1</v>
      </c>
      <c r="AA413">
        <f>SOM!AA10</f>
        <v>568196</v>
      </c>
      <c r="AB413">
        <f>SOM!AB10</f>
        <v>0.55824846755494195</v>
      </c>
      <c r="AC413">
        <f>SOM!AC10</f>
        <v>0</v>
      </c>
      <c r="AD413">
        <f>SOM!AD10</f>
        <v>1</v>
      </c>
      <c r="AE413">
        <f>SOM!AE10</f>
        <v>1077074</v>
      </c>
      <c r="AF413">
        <f>SOM!AF10</f>
        <v>0.90729562133092223</v>
      </c>
      <c r="AG413">
        <f>SOM!AG10</f>
        <v>0</v>
      </c>
      <c r="AH413">
        <f>SOM!AH10</f>
        <v>1</v>
      </c>
      <c r="AI413">
        <f>SOM!AI10</f>
        <v>286063</v>
      </c>
      <c r="AJ413">
        <f>SOM!AJ10</f>
        <v>1</v>
      </c>
      <c r="AK413">
        <f>SOM!AK10</f>
        <v>0</v>
      </c>
      <c r="AL413">
        <f>SOM!AL10</f>
        <v>1</v>
      </c>
      <c r="AM413">
        <f>SOM!AM10</f>
        <v>0</v>
      </c>
      <c r="AN413">
        <f>SOM!AN10</f>
        <v>1</v>
      </c>
      <c r="AO413">
        <f>SOM!AO10</f>
        <v>0</v>
      </c>
      <c r="AP413">
        <f>SOM!AP10</f>
        <v>1</v>
      </c>
      <c r="AQ413">
        <f>SOM!AQ10</f>
        <v>0</v>
      </c>
      <c r="AR413">
        <f>SOM!AR10</f>
        <v>0</v>
      </c>
      <c r="AS413" t="str">
        <f>SOM!AS10</f>
        <v>Kohustuste vähenemine 2026 I poolaastal seotud TAT käskkirja muutmisega seoses vahendite suunamisega REARMi. See omakorda tööb kaasa ulatusliku sisutegevuste ja personalikärpe. Kohustused on ülesvõetud, aga ei ole 100% lepingutega kaetud:   keeruline makseid prognoosida, eriti IT arenduste puhul (sellest ka varasem üleprognoosimine).</v>
      </c>
      <c r="AT413">
        <f>SOM!AT10</f>
        <v>0</v>
      </c>
    </row>
    <row r="414" spans="1:46" x14ac:dyDescent="0.25">
      <c r="A414" t="str">
        <f>SOM!A11</f>
        <v>RTK</v>
      </c>
      <c r="B414" t="str">
        <f>SOM!B11</f>
        <v>SOM</v>
      </c>
      <c r="C414" t="str">
        <f>SOM!C11</f>
        <v>Heaolu</v>
      </c>
      <c r="D414" t="str">
        <f>SOM!D11</f>
        <v>ESF</v>
      </c>
      <c r="E414" t="str">
        <f>SOM!E11</f>
        <v>Sotsiaalsem Eesti</v>
      </c>
      <c r="F414" t="str">
        <f>SOM!F11</f>
        <v>2021-2027.4.3</v>
      </c>
      <c r="G414" t="str">
        <f>SOM!G11</f>
        <v>(EK nr 4.4) Edendada kohanemist muutustega, tervist ja töökeskkonda</v>
      </c>
      <c r="H414" t="str">
        <f>SOM!H11</f>
        <v>Hüvitiste maksmine, skeemide arendamine ja inimeste piiriülest liikumist arvestava sotskindlustussüsteemi kujundamine</v>
      </c>
      <c r="I414" t="str">
        <f>SOM!I11</f>
        <v>2021-2027.4.3.3</v>
      </c>
      <c r="J414">
        <f>SOM!J11</f>
        <v>973000</v>
      </c>
      <c r="K414">
        <f>SOM!K11</f>
        <v>973000</v>
      </c>
      <c r="L414">
        <f>SOM!L11</f>
        <v>1</v>
      </c>
      <c r="M414">
        <f>SOM!M11</f>
        <v>380634</v>
      </c>
      <c r="N414">
        <f>SOM!N11</f>
        <v>0.3911963001027749</v>
      </c>
      <c r="O414">
        <f>SOM!O11</f>
        <v>0</v>
      </c>
      <c r="P414">
        <f>SOM!P11</f>
        <v>0</v>
      </c>
      <c r="Q414">
        <f>SOM!Q11</f>
        <v>1</v>
      </c>
      <c r="R414">
        <f>SOM!R11</f>
        <v>91000</v>
      </c>
      <c r="S414">
        <f>SOM!S11</f>
        <v>115116</v>
      </c>
      <c r="T414">
        <f>SOM!T11</f>
        <v>0.5095066803699897</v>
      </c>
      <c r="U414">
        <f>SOM!U11</f>
        <v>0</v>
      </c>
      <c r="V414">
        <f>SOM!V11</f>
        <v>1</v>
      </c>
      <c r="W414">
        <f>SOM!W11</f>
        <v>100000</v>
      </c>
      <c r="X414">
        <f>SOM!X11</f>
        <v>0.61228160328879755</v>
      </c>
      <c r="Y414">
        <f>SOM!Y11</f>
        <v>0</v>
      </c>
      <c r="Z414">
        <f>SOM!Z11</f>
        <v>1</v>
      </c>
      <c r="AA414">
        <f>SOM!AA11</f>
        <v>113000</v>
      </c>
      <c r="AB414">
        <f>SOM!AB11</f>
        <v>0.72841726618705038</v>
      </c>
      <c r="AC414">
        <f>SOM!AC11</f>
        <v>0</v>
      </c>
      <c r="AD414">
        <f>SOM!AD11</f>
        <v>1</v>
      </c>
      <c r="AE414">
        <f>SOM!AE11</f>
        <v>214250</v>
      </c>
      <c r="AF414">
        <f>SOM!AF11</f>
        <v>0.94861253854059613</v>
      </c>
      <c r="AG414">
        <f>SOM!AG11</f>
        <v>0</v>
      </c>
      <c r="AH414">
        <f>SOM!AH11</f>
        <v>1</v>
      </c>
      <c r="AI414">
        <f>SOM!AI11</f>
        <v>50000</v>
      </c>
      <c r="AJ414">
        <f>SOM!AJ11</f>
        <v>1</v>
      </c>
      <c r="AK414">
        <f>SOM!AK11</f>
        <v>0</v>
      </c>
      <c r="AL414">
        <f>SOM!AL11</f>
        <v>1</v>
      </c>
      <c r="AM414">
        <f>SOM!AM11</f>
        <v>0</v>
      </c>
      <c r="AN414">
        <f>SOM!AN11</f>
        <v>1</v>
      </c>
      <c r="AO414">
        <f>SOM!AO11</f>
        <v>0</v>
      </c>
      <c r="AP414">
        <f>SOM!AP11</f>
        <v>1</v>
      </c>
      <c r="AQ414">
        <f>SOM!AQ11</f>
        <v>0</v>
      </c>
      <c r="AR414">
        <f>SOM!AR11</f>
        <v>0</v>
      </c>
      <c r="AS414" t="str">
        <f>SOM!AS11</f>
        <v>Rakendamine plaanipärane.</v>
      </c>
      <c r="AT414">
        <f>SOM!AT11</f>
        <v>0</v>
      </c>
    </row>
    <row r="415" spans="1:46" x14ac:dyDescent="0.25">
      <c r="A415" t="str">
        <f>SOM!A12</f>
        <v>RTK</v>
      </c>
      <c r="B415" t="str">
        <f>SOM!B12</f>
        <v>SOM</v>
      </c>
      <c r="C415" t="str">
        <f>SOM!C12</f>
        <v>Tervis</v>
      </c>
      <c r="D415" t="str">
        <f>SOM!D12</f>
        <v>ESF</v>
      </c>
      <c r="E415" t="str">
        <f>SOM!E12</f>
        <v>Sotsiaalsem Eesti</v>
      </c>
      <c r="F415" t="str">
        <f>SOM!F12</f>
        <v>2021-2027.4.3</v>
      </c>
      <c r="G415" t="str">
        <f>SOM!G12</f>
        <v>(EK nr 4.4) Edendada kohanemist muutustega, tervist ja töökeskkonda</v>
      </c>
      <c r="H415" t="str">
        <f>SOM!H12</f>
        <v>Kõrge tööhõive taseme saavutamine ja hoidmine</v>
      </c>
      <c r="I415" t="str">
        <f>SOM!I12</f>
        <v>2021-2027.4.3.4</v>
      </c>
      <c r="J415">
        <f>SOM!J12</f>
        <v>7518495</v>
      </c>
      <c r="K415">
        <f>SOM!K12</f>
        <v>10518495</v>
      </c>
      <c r="L415">
        <f>SOM!L12</f>
        <v>1.3990160264787035</v>
      </c>
      <c r="M415">
        <f>SOM!M12</f>
        <v>665937</v>
      </c>
      <c r="N415">
        <f>SOM!N12</f>
        <v>8.8573178541716133E-2</v>
      </c>
      <c r="O415">
        <f>SOM!O12</f>
        <v>0</v>
      </c>
      <c r="P415">
        <f>SOM!P12</f>
        <v>0</v>
      </c>
      <c r="Q415">
        <f>SOM!Q12</f>
        <v>1.3990160264787035</v>
      </c>
      <c r="R415">
        <f>SOM!R12</f>
        <v>870100</v>
      </c>
      <c r="S415">
        <f>SOM!S12</f>
        <v>714160</v>
      </c>
      <c r="T415">
        <f>SOM!T12</f>
        <v>0.18356027369839309</v>
      </c>
      <c r="U415">
        <f>SOM!U12</f>
        <v>-3000000</v>
      </c>
      <c r="V415">
        <f>SOM!V12</f>
        <v>1</v>
      </c>
      <c r="W415">
        <f>SOM!W12</f>
        <v>385000</v>
      </c>
      <c r="X415">
        <f>SOM!X12</f>
        <v>0.23476733042982673</v>
      </c>
      <c r="Y415">
        <f>SOM!Y12</f>
        <v>0</v>
      </c>
      <c r="Z415">
        <f>SOM!Z12</f>
        <v>1</v>
      </c>
      <c r="AA415">
        <f>SOM!AA12</f>
        <v>385000</v>
      </c>
      <c r="AB415">
        <f>SOM!AB12</f>
        <v>0.28597438716126033</v>
      </c>
      <c r="AC415">
        <f>SOM!AC12</f>
        <v>0</v>
      </c>
      <c r="AD415">
        <f>SOM!AD12</f>
        <v>1</v>
      </c>
      <c r="AE415">
        <f>SOM!AE12</f>
        <v>1500000</v>
      </c>
      <c r="AF415">
        <f>SOM!AF12</f>
        <v>0.48548240040061208</v>
      </c>
      <c r="AG415">
        <f>SOM!AG12</f>
        <v>0</v>
      </c>
      <c r="AH415">
        <f>SOM!AH12</f>
        <v>1</v>
      </c>
      <c r="AI415">
        <f>SOM!AI12</f>
        <v>1700000</v>
      </c>
      <c r="AJ415">
        <f>SOM!AJ12</f>
        <v>0.71159148207187739</v>
      </c>
      <c r="AK415">
        <f>SOM!AK12</f>
        <v>0</v>
      </c>
      <c r="AL415">
        <f>SOM!AL12</f>
        <v>1</v>
      </c>
      <c r="AM415">
        <f>SOM!AM12</f>
        <v>1649903</v>
      </c>
      <c r="AN415">
        <f>SOM!AN12</f>
        <v>0.93103739511697492</v>
      </c>
      <c r="AO415">
        <f>SOM!AO12</f>
        <v>518495</v>
      </c>
      <c r="AP415">
        <f>SOM!AP12</f>
        <v>1</v>
      </c>
      <c r="AQ415">
        <f>SOM!AQ12</f>
        <v>0</v>
      </c>
      <c r="AR415">
        <f>SOM!AR12</f>
        <v>0</v>
      </c>
      <c r="AS415" t="str">
        <f>SOM!AS12</f>
        <v>Kohustuste vähenemine 2026 I poolaastal seotud TAT käskkirja muutmisega seoses vahendite suunamisega REARMi. Tegevustes on olnud ajalisi nihkeid ning varasemalt on partnerite (TEHIK, Tervisekassa) personali, IT arenduste ja uute teenuste käivitamise kulud olnud üleprognoositud, sh osaliselt jäeti tekkinud personali kulud maksmisele esitamata. Uue teenuse käivitamisega alates 2026 teenuste kasutajate arv toetussüsteemi muudatusega suureneb.</v>
      </c>
      <c r="AT415">
        <f>SOM!AT12</f>
        <v>0</v>
      </c>
    </row>
    <row r="416" spans="1:46" x14ac:dyDescent="0.25">
      <c r="A416" t="str">
        <f>SOM!A13</f>
        <v>RTK</v>
      </c>
      <c r="B416" t="str">
        <f>SOM!B13</f>
        <v>SOM</v>
      </c>
      <c r="C416" t="str">
        <f>SOM!C13</f>
        <v>Heaolu</v>
      </c>
      <c r="D416" t="str">
        <f>SOM!D13</f>
        <v>ESF</v>
      </c>
      <c r="E416" t="str">
        <f>SOM!E13</f>
        <v>Sotsiaalsem Eesti</v>
      </c>
      <c r="F416" t="str">
        <f>SOM!F13</f>
        <v>2021-2027.4.7</v>
      </c>
      <c r="G416" t="str">
        <f>SOM!G13</f>
        <v>(EK nr 4.8) Soodustada aktiivset kaasamist, parandada konkurentsivõimet</v>
      </c>
      <c r="H416" t="str">
        <f>SOM!H13</f>
        <v>Lastele ja peredele suunatud teenused on kvaliteetsed ja vastavad perede vajadustele</v>
      </c>
      <c r="I416" t="str">
        <f>SOM!I13</f>
        <v>2021-2027.4.7.9</v>
      </c>
      <c r="J416">
        <f>SOM!J13</f>
        <v>22294276</v>
      </c>
      <c r="K416">
        <f>SOM!K13</f>
        <v>22294276</v>
      </c>
      <c r="L416">
        <f>SOM!L13</f>
        <v>1</v>
      </c>
      <c r="M416">
        <f>SOM!M13</f>
        <v>3585590</v>
      </c>
      <c r="N416">
        <f>SOM!N13</f>
        <v>0.16083007136002084</v>
      </c>
      <c r="O416">
        <f>SOM!O13</f>
        <v>299843</v>
      </c>
      <c r="P416">
        <f>SOM!P13</f>
        <v>0</v>
      </c>
      <c r="Q416">
        <f>SOM!Q13</f>
        <v>1</v>
      </c>
      <c r="R416">
        <f>SOM!R13</f>
        <v>4141339</v>
      </c>
      <c r="S416">
        <f>SOM!S13</f>
        <v>4841339</v>
      </c>
      <c r="T416">
        <f>SOM!T13</f>
        <v>0.3779862149369641</v>
      </c>
      <c r="U416">
        <f>SOM!U13</f>
        <v>0</v>
      </c>
      <c r="V416">
        <f>SOM!V13</f>
        <v>1</v>
      </c>
      <c r="W416">
        <f>SOM!W13</f>
        <v>3009650</v>
      </c>
      <c r="X416">
        <f>SOM!X13</f>
        <v>0.51298274947345224</v>
      </c>
      <c r="Y416">
        <f>SOM!Y13</f>
        <v>0</v>
      </c>
      <c r="Z416">
        <f>SOM!Z13</f>
        <v>1</v>
      </c>
      <c r="AA416">
        <f>SOM!AA13</f>
        <v>4759345</v>
      </c>
      <c r="AB416">
        <f>SOM!AB13</f>
        <v>0.72646108803892084</v>
      </c>
      <c r="AC416">
        <f>SOM!AC13</f>
        <v>0</v>
      </c>
      <c r="AD416">
        <f>SOM!AD13</f>
        <v>1</v>
      </c>
      <c r="AE416">
        <f>SOM!AE13</f>
        <v>5498351</v>
      </c>
      <c r="AF416">
        <f>SOM!AF13</f>
        <v>0.97308721754409067</v>
      </c>
      <c r="AG416">
        <f>SOM!AG13</f>
        <v>0</v>
      </c>
      <c r="AH416">
        <f>SOM!AH13</f>
        <v>1</v>
      </c>
      <c r="AI416">
        <f>SOM!AI13</f>
        <v>600001</v>
      </c>
      <c r="AJ416">
        <f>SOM!AJ13</f>
        <v>1</v>
      </c>
      <c r="AK416">
        <f>SOM!AK13</f>
        <v>0</v>
      </c>
      <c r="AL416">
        <f>SOM!AL13</f>
        <v>1</v>
      </c>
      <c r="AM416">
        <f>SOM!AM13</f>
        <v>0</v>
      </c>
      <c r="AN416">
        <f>SOM!AN13</f>
        <v>1</v>
      </c>
      <c r="AO416">
        <f>SOM!AO13</f>
        <v>0</v>
      </c>
      <c r="AP416">
        <f>SOM!AP13</f>
        <v>1</v>
      </c>
      <c r="AQ416">
        <f>SOM!AQ13</f>
        <v>0</v>
      </c>
      <c r="AR416">
        <f>SOM!AR13</f>
        <v>0</v>
      </c>
      <c r="AS416" t="str">
        <f>SOM!AS13</f>
        <v>Palju erinevaid tegevusi, millel on omakorda palju, sh üksteisest sõltuvaid alategevusi. Rakendamist on mõjutanud muudatused hangete ajakavas (hilinemised või hangete luhtumised) või partneri täitmata ametikohad/tööjõuvoolavus. Riski, et eelarve jääks kasutamata, hetkel ei ole.</v>
      </c>
      <c r="AT416">
        <f>SOM!AT13</f>
        <v>0</v>
      </c>
    </row>
    <row r="417" spans="1:46" x14ac:dyDescent="0.25">
      <c r="A417" t="str">
        <f>SOM!A14</f>
        <v>RTK</v>
      </c>
      <c r="B417" t="str">
        <f>SOM!B14</f>
        <v>SOM</v>
      </c>
      <c r="C417" t="str">
        <f>SOM!C14</f>
        <v>Heaolu</v>
      </c>
      <c r="D417" t="str">
        <f>SOM!D14</f>
        <v>ESF</v>
      </c>
      <c r="E417" t="str">
        <f>SOM!E14</f>
        <v>Sotsiaalsem Eesti</v>
      </c>
      <c r="F417" t="str">
        <f>SOM!F14</f>
        <v>2021-2027.4.9</v>
      </c>
      <c r="G417" t="str">
        <f>SOM!G14</f>
        <v>(EK nr 4.11) Parandada teenuste kättesaadavust ja sotsiaalkaitsesüsteeme</v>
      </c>
      <c r="H417" t="str">
        <f>SOM!H14</f>
        <v>Iseseisvat toimetulekut toetavate ja kvaliteetsete sotsiaalteenuste ning hooldusvõimaluste tagamine</v>
      </c>
      <c r="I417" t="str">
        <f>SOM!I14</f>
        <v>2021-2027.4.9.1</v>
      </c>
      <c r="J417">
        <f>SOM!J14</f>
        <v>38660000</v>
      </c>
      <c r="K417">
        <f>SOM!K14</f>
        <v>35227040</v>
      </c>
      <c r="L417">
        <f>SOM!L14</f>
        <v>0.91120124159337812</v>
      </c>
      <c r="M417">
        <f>SOM!M14</f>
        <v>11111348</v>
      </c>
      <c r="N417">
        <f>SOM!N14</f>
        <v>0.28741200206932227</v>
      </c>
      <c r="O417">
        <f>SOM!O14</f>
        <v>211285</v>
      </c>
      <c r="P417">
        <f>SOM!P14</f>
        <v>-282116</v>
      </c>
      <c r="Q417">
        <f>SOM!Q14</f>
        <v>0.90390387997930677</v>
      </c>
      <c r="R417">
        <f>SOM!R14</f>
        <v>4233882</v>
      </c>
      <c r="S417">
        <f>SOM!S14</f>
        <v>4458983</v>
      </c>
      <c r="T417">
        <f>SOM!T14</f>
        <v>0.40275041386445937</v>
      </c>
      <c r="U417">
        <f>SOM!U14</f>
        <v>3715076</v>
      </c>
      <c r="V417">
        <f>SOM!V14</f>
        <v>1</v>
      </c>
      <c r="W417">
        <f>SOM!W14</f>
        <v>6840829</v>
      </c>
      <c r="X417">
        <f>SOM!X14</f>
        <v>0.57969891360579406</v>
      </c>
      <c r="Y417">
        <f>SOM!Y14</f>
        <v>0</v>
      </c>
      <c r="Z417">
        <f>SOM!Z14</f>
        <v>1</v>
      </c>
      <c r="AA417">
        <f>SOM!AA14</f>
        <v>5982836</v>
      </c>
      <c r="AB417">
        <f>SOM!AB14</f>
        <v>0.73445411277806516</v>
      </c>
      <c r="AC417">
        <f>SOM!AC14</f>
        <v>0</v>
      </c>
      <c r="AD417">
        <f>SOM!AD14</f>
        <v>1</v>
      </c>
      <c r="AE417">
        <f>SOM!AE14</f>
        <v>6771902</v>
      </c>
      <c r="AF417">
        <f>SOM!AF14</f>
        <v>0.90961971029487843</v>
      </c>
      <c r="AG417">
        <f>SOM!AG14</f>
        <v>0</v>
      </c>
      <c r="AH417">
        <f>SOM!AH14</f>
        <v>1</v>
      </c>
      <c r="AI417">
        <f>SOM!AI14</f>
        <v>2519312</v>
      </c>
      <c r="AJ417">
        <f>SOM!AJ14</f>
        <v>0.97478556647697878</v>
      </c>
      <c r="AK417">
        <f>SOM!AK14</f>
        <v>0</v>
      </c>
      <c r="AL417">
        <f>SOM!AL14</f>
        <v>1</v>
      </c>
      <c r="AM417">
        <f>SOM!AM14</f>
        <v>838394</v>
      </c>
      <c r="AN417">
        <f>SOM!AN14</f>
        <v>0.99647190894981896</v>
      </c>
      <c r="AO417">
        <f>SOM!AO14</f>
        <v>136396</v>
      </c>
      <c r="AP417">
        <f>SOM!AP14</f>
        <v>1</v>
      </c>
      <c r="AQ417">
        <f>SOM!AQ14</f>
        <v>0</v>
      </c>
      <c r="AR417">
        <f>SOM!AR14</f>
        <v>0</v>
      </c>
      <c r="AS417" t="str">
        <f>SOM!AS14</f>
        <v>2025 II poolaasta kohustuste vähenemine on seotud SKA TATi eelarve vähendamisega 1 232 912,18€, mida tasakaalustas KOVide  31.03.2025 lõppenud vooru kohustuste ülesvõtmine, sh vooru eelarve suurendamine, sest taotlusi esitati rohkem. 2026 I poolaastal lisanduvad kohustused on seotud avatud taotlusvoorudega (Kagu-Eesti voor lõpeb 14.10.2025, uus koordinatsioonimudeli voor novembris 2025).  Pikaajalise hoolduse TAT käskkirja abikõlblikkuse pikendamine 2 aasta võrra seoses lisanduvate vanemaealiste tegevuse ja heaolutehnoloogiate arendusprogrammiga; eelarve kasutust mõjutavad nihked hangete ajakavas ja/või luhtumised, sh kuni lepingud ei ole 100% üles võetud, on keeruline maksete edenemist prognoosida.</v>
      </c>
      <c r="AT417">
        <f>SOM!AT14</f>
        <v>0</v>
      </c>
    </row>
    <row r="418" spans="1:46" x14ac:dyDescent="0.25">
      <c r="A418" t="str">
        <f>SOM!A15</f>
        <v>RTK</v>
      </c>
      <c r="B418" t="str">
        <f>SOM!B15</f>
        <v>SOM</v>
      </c>
      <c r="C418" t="str">
        <f>SOM!C15</f>
        <v>Heaolu</v>
      </c>
      <c r="D418" t="str">
        <f>SOM!D15</f>
        <v>ESF</v>
      </c>
      <c r="E418" t="str">
        <f>SOM!E15</f>
        <v>Sotsiaalsem Eesti</v>
      </c>
      <c r="F418" t="str">
        <f>SOM!F15</f>
        <v>2021-2027.4.9</v>
      </c>
      <c r="G418" t="str">
        <f>SOM!G15</f>
        <v>(EK nr 4.11) Parandada teenuste kättesaadavust ja sotsiaalkaitsesüsteeme</v>
      </c>
      <c r="H418" t="str">
        <f>SOM!H15</f>
        <v>Kogukonna juhitud kohalik areng - CLLD</v>
      </c>
      <c r="I418" t="str">
        <f>SOM!I15</f>
        <v>2021-2027.4.9.2</v>
      </c>
      <c r="J418">
        <f>SOM!J15</f>
        <v>4996835</v>
      </c>
      <c r="K418">
        <f>SOM!K15</f>
        <v>4996835</v>
      </c>
      <c r="L418">
        <f>SOM!L15</f>
        <v>1</v>
      </c>
      <c r="M418">
        <f>SOM!M15</f>
        <v>54864</v>
      </c>
      <c r="N418">
        <f>SOM!N15</f>
        <v>1.097975018186512E-2</v>
      </c>
      <c r="O418">
        <f>SOM!O15</f>
        <v>25322</v>
      </c>
      <c r="P418">
        <f>SOM!P15</f>
        <v>0</v>
      </c>
      <c r="Q418">
        <f>SOM!Q15</f>
        <v>1</v>
      </c>
      <c r="R418">
        <f>SOM!R15</f>
        <v>511400</v>
      </c>
      <c r="S418">
        <f>SOM!S15</f>
        <v>696350</v>
      </c>
      <c r="T418">
        <f>SOM!T15</f>
        <v>0.15033796393116844</v>
      </c>
      <c r="U418">
        <f>SOM!U15</f>
        <v>0</v>
      </c>
      <c r="V418">
        <f>SOM!V15</f>
        <v>1</v>
      </c>
      <c r="W418">
        <f>SOM!W15</f>
        <v>540198</v>
      </c>
      <c r="X418">
        <f>SOM!X15</f>
        <v>0.25844599631566784</v>
      </c>
      <c r="Y418">
        <f>SOM!Y15</f>
        <v>0</v>
      </c>
      <c r="Z418">
        <f>SOM!Z15</f>
        <v>1</v>
      </c>
      <c r="AA418">
        <f>SOM!AA15</f>
        <v>1021313</v>
      </c>
      <c r="AB418">
        <f>SOM!AB15</f>
        <v>0.46283797643908592</v>
      </c>
      <c r="AC418">
        <f>SOM!AC15</f>
        <v>0</v>
      </c>
      <c r="AD418">
        <f>SOM!AD15</f>
        <v>1</v>
      </c>
      <c r="AE418">
        <f>SOM!AE15</f>
        <v>1515088</v>
      </c>
      <c r="AF418">
        <f>SOM!AF15</f>
        <v>0.76604750807261002</v>
      </c>
      <c r="AG418">
        <f>SOM!AG15</f>
        <v>0</v>
      </c>
      <c r="AH418">
        <f>SOM!AH15</f>
        <v>1</v>
      </c>
      <c r="AI418">
        <f>SOM!AI15</f>
        <v>928466</v>
      </c>
      <c r="AJ418">
        <f>SOM!AJ15</f>
        <v>0.95185832632056089</v>
      </c>
      <c r="AK418">
        <f>SOM!AK15</f>
        <v>0</v>
      </c>
      <c r="AL418">
        <f>SOM!AL15</f>
        <v>1</v>
      </c>
      <c r="AM418">
        <f>SOM!AM15</f>
        <v>240556.1</v>
      </c>
      <c r="AN418">
        <f>SOM!AN15</f>
        <v>1.000000020012668</v>
      </c>
      <c r="AO418">
        <f>SOM!AO15</f>
        <v>0</v>
      </c>
      <c r="AP418">
        <f>SOM!AP15</f>
        <v>1.000000020012668</v>
      </c>
      <c r="AQ418">
        <f>SOM!AQ15</f>
        <v>0</v>
      </c>
      <c r="AR418">
        <f>SOM!AR15</f>
        <v>-0.10000000000582077</v>
      </c>
      <c r="AS418" t="str">
        <f>SOM!AS15</f>
        <v xml:space="preserve">Maksed esitatakse kui kohalike tegevusrühmade minivoorude tulemusena väljavalitud miniprojektid on ellu viidud, sh on minivoorud jagatud aastate lõikes perioodi lõpuni. Kasutusel ühikuhind. Kohalikud tegevusrühmad ei saanud ESF+ vahendeid kasutusele võtta enne kui varasemad vahendid olid kasutatud. </v>
      </c>
      <c r="AT418">
        <f>SOM!AT15</f>
        <v>0</v>
      </c>
    </row>
    <row r="419" spans="1:46" x14ac:dyDescent="0.25">
      <c r="A419" t="str">
        <f>SOM!A16</f>
        <v>RTK</v>
      </c>
      <c r="B419" t="str">
        <f>SOM!B16</f>
        <v>SOM</v>
      </c>
      <c r="C419" t="str">
        <f>SOM!C16</f>
        <v>Heaolu</v>
      </c>
      <c r="D419" t="str">
        <f>SOM!D16</f>
        <v>ESF</v>
      </c>
      <c r="E419" t="str">
        <f>SOM!E16</f>
        <v>Sotsiaalsem Eesti</v>
      </c>
      <c r="F419" t="str">
        <f>SOM!F16</f>
        <v>2021-2027.4.9</v>
      </c>
      <c r="G419" t="str">
        <f>SOM!G16</f>
        <v>(EK nr 4.11) Parandada teenuste kättesaadavust ja sotsiaalkaitsesüsteeme</v>
      </c>
      <c r="H419" t="str">
        <f>SOM!H16</f>
        <v>Lastele ja peredele suunatud teenused on kvaliteetsed ja vastavad perede vajadustele</v>
      </c>
      <c r="I419" t="str">
        <f>SOM!I16</f>
        <v>2021-2027.4.9.3</v>
      </c>
      <c r="J419">
        <f>SOM!J16</f>
        <v>4000462</v>
      </c>
      <c r="K419">
        <f>SOM!K16</f>
        <v>4500000</v>
      </c>
      <c r="L419">
        <f>SOM!L16</f>
        <v>1.1248700775060481</v>
      </c>
      <c r="M419">
        <f>SOM!M16</f>
        <v>91495</v>
      </c>
      <c r="N419">
        <f>SOM!N16</f>
        <v>2.2871108386981302E-2</v>
      </c>
      <c r="O419">
        <f>SOM!O16</f>
        <v>15133</v>
      </c>
      <c r="P419">
        <f>SOM!P16</f>
        <v>0</v>
      </c>
      <c r="Q419">
        <f>SOM!Q16</f>
        <v>1.1248700775060481</v>
      </c>
      <c r="R419">
        <f>SOM!R16</f>
        <v>875746</v>
      </c>
      <c r="S419">
        <f>SOM!S16</f>
        <v>290010</v>
      </c>
      <c r="T419">
        <f>SOM!T16</f>
        <v>9.5365235315321081E-2</v>
      </c>
      <c r="U419">
        <f>SOM!U16</f>
        <v>-499538</v>
      </c>
      <c r="V419">
        <f>SOM!V16</f>
        <v>1</v>
      </c>
      <c r="W419">
        <f>SOM!W16</f>
        <v>671968</v>
      </c>
      <c r="X419">
        <f>SOM!X16</f>
        <v>0.26333783448011755</v>
      </c>
      <c r="Y419">
        <f>SOM!Y16</f>
        <v>0</v>
      </c>
      <c r="Z419">
        <f>SOM!Z16</f>
        <v>1</v>
      </c>
      <c r="AA419">
        <f>SOM!AA16</f>
        <v>1100000</v>
      </c>
      <c r="AB419">
        <f>SOM!AB16</f>
        <v>0.53830607564826261</v>
      </c>
      <c r="AC419">
        <f>SOM!AC16</f>
        <v>0</v>
      </c>
      <c r="AD419">
        <f>SOM!AD16</f>
        <v>1</v>
      </c>
      <c r="AE419">
        <f>SOM!AE16</f>
        <v>1746989</v>
      </c>
      <c r="AF419">
        <f>SOM!AF16</f>
        <v>0.97500288716653227</v>
      </c>
      <c r="AG419">
        <f>SOM!AG16</f>
        <v>0</v>
      </c>
      <c r="AH419">
        <f>SOM!AH16</f>
        <v>1</v>
      </c>
      <c r="AI419">
        <f>SOM!AI16</f>
        <v>100000</v>
      </c>
      <c r="AJ419">
        <f>SOM!AJ16</f>
        <v>1</v>
      </c>
      <c r="AK419">
        <f>SOM!AK16</f>
        <v>0</v>
      </c>
      <c r="AL419">
        <f>SOM!AL16</f>
        <v>1</v>
      </c>
      <c r="AM419">
        <f>SOM!AM16</f>
        <v>0</v>
      </c>
      <c r="AN419">
        <f>SOM!AN16</f>
        <v>1</v>
      </c>
      <c r="AO419">
        <f>SOM!AO16</f>
        <v>0</v>
      </c>
      <c r="AP419">
        <f>SOM!AP16</f>
        <v>1</v>
      </c>
      <c r="AQ419">
        <f>SOM!AQ16</f>
        <v>0</v>
      </c>
      <c r="AR419">
        <f>SOM!AR16</f>
        <v>0</v>
      </c>
      <c r="AS419" t="str">
        <f>SOM!AS16</f>
        <v xml:space="preserve">Kohustuste vähenemine 2026 I poolaastal seotud TAT käskkirja muutmisega seoses vahendite suunamisega REARMi. Eelarve senine kasutus on olnud planeeritust väiksem, sest osaliselt on hanked viibinud ning mõned tegevused on osutunud soodsamaks. See on vahendite kasutamist edasi lükanud, kuig riski, et vahendid kasutamata jäävad, hetkel ei ole. </v>
      </c>
      <c r="AT419">
        <f>SOM!AT16</f>
        <v>0</v>
      </c>
    </row>
    <row r="420" spans="1:46" x14ac:dyDescent="0.25">
      <c r="A420" t="str">
        <f>SOM!A17</f>
        <v>RTK</v>
      </c>
      <c r="B420" t="str">
        <f>SOM!B17</f>
        <v>SOM</v>
      </c>
      <c r="C420" t="str">
        <f>SOM!C17</f>
        <v>Heaolu</v>
      </c>
      <c r="D420" t="str">
        <f>SOM!D17</f>
        <v>JTF</v>
      </c>
      <c r="E420" t="str">
        <f>SOM!E17</f>
        <v>Õiglane üleminek</v>
      </c>
      <c r="F420" t="str">
        <f>SOM!F17</f>
        <v>2021-2027.6.1</v>
      </c>
      <c r="G420" t="str">
        <f>SOM!G17</f>
        <v>(EK nr 8.1) Õiglane üleminek</v>
      </c>
      <c r="H420" t="str">
        <f>SOM!H17</f>
        <v>Ühiskondlikku muutust toetavate sotsiaal- ja terviseteenuste arendamine</v>
      </c>
      <c r="I420" t="str">
        <f>SOM!I17</f>
        <v>2021-2027.6.1.12</v>
      </c>
      <c r="J420">
        <f>SOM!J17</f>
        <v>5000000</v>
      </c>
      <c r="K420">
        <f>SOM!K17</f>
        <v>5000000</v>
      </c>
      <c r="L420">
        <f>SOM!L17</f>
        <v>1</v>
      </c>
      <c r="M420">
        <f>SOM!M17</f>
        <v>306511</v>
      </c>
      <c r="N420">
        <f>SOM!N17</f>
        <v>6.1302200000000001E-2</v>
      </c>
      <c r="O420">
        <f>SOM!O17</f>
        <v>19537</v>
      </c>
      <c r="P420">
        <f>SOM!P17</f>
        <v>0</v>
      </c>
      <c r="Q420">
        <f>SOM!Q17</f>
        <v>1</v>
      </c>
      <c r="R420">
        <f>SOM!R17</f>
        <v>313320</v>
      </c>
      <c r="S420">
        <f>SOM!S17</f>
        <v>1068479</v>
      </c>
      <c r="T420">
        <f>SOM!T17</f>
        <v>0.27499800000000002</v>
      </c>
      <c r="U420">
        <f>SOM!U17</f>
        <v>0</v>
      </c>
      <c r="V420">
        <f>SOM!V17</f>
        <v>1</v>
      </c>
      <c r="W420">
        <f>SOM!W17</f>
        <v>1129097</v>
      </c>
      <c r="X420">
        <f>SOM!X17</f>
        <v>0.50081739999999997</v>
      </c>
      <c r="Y420">
        <f>SOM!Y17</f>
        <v>0</v>
      </c>
      <c r="Z420">
        <f>SOM!Z17</f>
        <v>1</v>
      </c>
      <c r="AA420">
        <f>SOM!AA17</f>
        <v>618792</v>
      </c>
      <c r="AB420">
        <f>SOM!AB17</f>
        <v>0.62457580000000001</v>
      </c>
      <c r="AC420">
        <f>SOM!AC17</f>
        <v>0</v>
      </c>
      <c r="AD420">
        <f>SOM!AD17</f>
        <v>1</v>
      </c>
      <c r="AE420">
        <f>SOM!AE17</f>
        <v>1665745</v>
      </c>
      <c r="AF420">
        <f>SOM!AF17</f>
        <v>0.95772480000000004</v>
      </c>
      <c r="AG420">
        <f>SOM!AG17</f>
        <v>0</v>
      </c>
      <c r="AH420">
        <f>SOM!AH17</f>
        <v>1</v>
      </c>
      <c r="AI420">
        <f>SOM!AI17</f>
        <v>211376</v>
      </c>
      <c r="AJ420">
        <f>SOM!AJ17</f>
        <v>1</v>
      </c>
      <c r="AK420">
        <f>SOM!AK17</f>
        <v>0</v>
      </c>
      <c r="AL420">
        <f>SOM!AL17</f>
        <v>1</v>
      </c>
      <c r="AM420">
        <f>SOM!AM17</f>
        <v>0</v>
      </c>
      <c r="AN420">
        <f>SOM!AN17</f>
        <v>1</v>
      </c>
      <c r="AO420">
        <f>SOM!AO17</f>
        <v>0</v>
      </c>
      <c r="AP420">
        <f>SOM!AP17</f>
        <v>1</v>
      </c>
      <c r="AQ420">
        <f>SOM!AQ17</f>
        <v>0</v>
      </c>
      <c r="AR420">
        <f>SOM!AR17</f>
        <v>0</v>
      </c>
      <c r="AS420" t="str">
        <f>SOM!AS17</f>
        <v>Rakendamine nüüdseks plaanipärane, tegevused on käivitunud, meeskond on komplekteeritud ja maksed  edenevad.</v>
      </c>
      <c r="AT420">
        <f>SOM!AT17</f>
        <v>0</v>
      </c>
    </row>
    <row r="421" spans="1:46" x14ac:dyDescent="0.25">
      <c r="A421" t="str">
        <f>SOM!A18</f>
        <v>KIK</v>
      </c>
      <c r="B421" t="str">
        <f>SOM!B18</f>
        <v>SOM</v>
      </c>
      <c r="C421" t="str">
        <f>SOM!C18</f>
        <v>Tervis</v>
      </c>
      <c r="D421" t="str">
        <f>SOM!D18</f>
        <v>JTF</v>
      </c>
      <c r="E421" t="str">
        <f>SOM!E18</f>
        <v>Õiglane üleminek</v>
      </c>
      <c r="F421" t="str">
        <f>SOM!F18</f>
        <v>2021-2027.6.1</v>
      </c>
      <c r="G421" t="str">
        <f>SOM!G18</f>
        <v>(EK nr 8.1) Õiglane üleminek</v>
      </c>
      <c r="H421" t="str">
        <f>SOM!H18</f>
        <v>Põlevkivi kaevandamise ja töötlemisega seotud keskkonna-probleemide lahendamine ja tervisekahjude vähendamine</v>
      </c>
      <c r="I421" t="str">
        <f>SOM!I18</f>
        <v>2021-2027.6.1.9</v>
      </c>
      <c r="J421">
        <f>SOM!J18</f>
        <v>840000</v>
      </c>
      <c r="K421">
        <f>SOM!K18</f>
        <v>840000</v>
      </c>
      <c r="L421">
        <f>SOM!L18</f>
        <v>1</v>
      </c>
      <c r="M421">
        <f>SOM!M18</f>
        <v>0</v>
      </c>
      <c r="N421">
        <f>SOM!N18</f>
        <v>0</v>
      </c>
      <c r="O421">
        <f>SOM!O18</f>
        <v>0</v>
      </c>
      <c r="P421">
        <f>SOM!P18</f>
        <v>0</v>
      </c>
      <c r="Q421">
        <f>SOM!Q18</f>
        <v>1</v>
      </c>
      <c r="R421">
        <f>SOM!R18</f>
        <v>144938</v>
      </c>
      <c r="S421">
        <f>SOM!S18</f>
        <v>239127</v>
      </c>
      <c r="T421">
        <f>SOM!T18</f>
        <v>0.28467500000000001</v>
      </c>
      <c r="U421">
        <f>SOM!U18</f>
        <v>0</v>
      </c>
      <c r="V421">
        <f>SOM!V18</f>
        <v>1</v>
      </c>
      <c r="W421">
        <f>SOM!W18</f>
        <v>46484</v>
      </c>
      <c r="X421">
        <f>SOM!X18</f>
        <v>0.34001309523809525</v>
      </c>
      <c r="Y421">
        <f>SOM!Y18</f>
        <v>0</v>
      </c>
      <c r="Z421">
        <f>SOM!Z18</f>
        <v>1</v>
      </c>
      <c r="AA421">
        <f>SOM!AA18</f>
        <v>228764</v>
      </c>
      <c r="AB421">
        <f>SOM!AB18</f>
        <v>0.61235119047619047</v>
      </c>
      <c r="AC421">
        <f>SOM!AC18</f>
        <v>0</v>
      </c>
      <c r="AD421">
        <f>SOM!AD18</f>
        <v>1</v>
      </c>
      <c r="AE421">
        <f>SOM!AE18</f>
        <v>318591</v>
      </c>
      <c r="AF421">
        <f>SOM!AF18</f>
        <v>0.99162619047619049</v>
      </c>
      <c r="AG421">
        <f>SOM!AG18</f>
        <v>0</v>
      </c>
      <c r="AH421">
        <f>SOM!AH18</f>
        <v>1</v>
      </c>
      <c r="AI421">
        <f>SOM!AI18</f>
        <v>7034</v>
      </c>
      <c r="AJ421">
        <f>SOM!AJ18</f>
        <v>1</v>
      </c>
      <c r="AK421">
        <f>SOM!AK18</f>
        <v>0</v>
      </c>
      <c r="AL421">
        <f>SOM!AL18</f>
        <v>1</v>
      </c>
      <c r="AM421">
        <f>SOM!AM18</f>
        <v>0</v>
      </c>
      <c r="AN421">
        <f>SOM!AN18</f>
        <v>1</v>
      </c>
      <c r="AO421">
        <f>SOM!AO18</f>
        <v>0</v>
      </c>
      <c r="AP421">
        <f>SOM!AP18</f>
        <v>1</v>
      </c>
      <c r="AQ421">
        <f>SOM!AQ18</f>
        <v>0</v>
      </c>
      <c r="AR421">
        <f>SOM!AR18</f>
        <v>0</v>
      </c>
      <c r="AS421" t="str">
        <f>SOM!AS18</f>
        <v>Kohustused ülesvõetud, sh 92% eelarvest lepingutega kaetud. Eelarve saab kasutatud kiiremini kui algselt planeeriti, sh vaja muuta TAT abikõlblikkuse lõppkuupäeva varasemaks.</v>
      </c>
      <c r="AT421">
        <f>SOM!AT18</f>
        <v>0</v>
      </c>
    </row>
    <row r="422" spans="1:46" x14ac:dyDescent="0.25">
      <c r="A422">
        <f>SOM!A19</f>
        <v>0</v>
      </c>
      <c r="B422">
        <f>SOM!B19</f>
        <v>0</v>
      </c>
      <c r="C422">
        <f>SOM!C19</f>
        <v>0</v>
      </c>
      <c r="D422">
        <f>SOM!D19</f>
        <v>0</v>
      </c>
      <c r="E422">
        <f>SOM!E19</f>
        <v>0</v>
      </c>
      <c r="F422">
        <f>SOM!F19</f>
        <v>0</v>
      </c>
      <c r="G422">
        <f>SOM!G19</f>
        <v>0</v>
      </c>
      <c r="H422">
        <f>SOM!H19</f>
        <v>0</v>
      </c>
      <c r="I422" t="str">
        <f>SOM!I19</f>
        <v>Kokku</v>
      </c>
      <c r="J422">
        <f>SOM!J19</f>
        <v>228580970</v>
      </c>
      <c r="K422">
        <f>SOM!K19</f>
        <v>216333924</v>
      </c>
      <c r="L422">
        <f>SOM!L19</f>
        <v>0.94642141032125293</v>
      </c>
      <c r="M422">
        <f>SOM!M19</f>
        <v>23910678</v>
      </c>
      <c r="N422">
        <f>SOM!N19</f>
        <v>0.10460484965130737</v>
      </c>
      <c r="O422">
        <f>SOM!O19</f>
        <v>1229067</v>
      </c>
      <c r="P422">
        <f>SOM!P19</f>
        <v>0</v>
      </c>
      <c r="Q422">
        <f>SOM!Q19</f>
        <v>0</v>
      </c>
      <c r="R422">
        <f>SOM!R19</f>
        <v>0</v>
      </c>
      <c r="S422">
        <f>SOM!S19</f>
        <v>0</v>
      </c>
      <c r="T422">
        <f>SOM!T19</f>
        <v>0</v>
      </c>
      <c r="U422">
        <f>SOM!U19</f>
        <v>0</v>
      </c>
      <c r="V422">
        <f>SOM!V19</f>
        <v>0</v>
      </c>
      <c r="W422">
        <f>SOM!W19</f>
        <v>0</v>
      </c>
      <c r="X422">
        <f>SOM!X19</f>
        <v>0</v>
      </c>
      <c r="Y422">
        <f>SOM!Y19</f>
        <v>0</v>
      </c>
      <c r="Z422">
        <f>SOM!Z19</f>
        <v>0</v>
      </c>
      <c r="AA422">
        <f>SOM!AA19</f>
        <v>0</v>
      </c>
      <c r="AB422">
        <f>SOM!AB19</f>
        <v>0</v>
      </c>
      <c r="AC422">
        <f>SOM!AC19</f>
        <v>0</v>
      </c>
      <c r="AD422">
        <f>SOM!AD19</f>
        <v>0</v>
      </c>
      <c r="AE422">
        <f>SOM!AE19</f>
        <v>0</v>
      </c>
      <c r="AF422">
        <f>SOM!AF19</f>
        <v>0</v>
      </c>
      <c r="AG422">
        <f>SOM!AG19</f>
        <v>0</v>
      </c>
      <c r="AH422">
        <f>SOM!AH19</f>
        <v>0</v>
      </c>
      <c r="AI422">
        <f>SOM!AI19</f>
        <v>0</v>
      </c>
      <c r="AJ422">
        <f>SOM!AJ19</f>
        <v>0</v>
      </c>
      <c r="AK422">
        <f>SOM!AK19</f>
        <v>0</v>
      </c>
      <c r="AL422">
        <f>SOM!AL19</f>
        <v>0</v>
      </c>
      <c r="AM422">
        <f>SOM!AM19</f>
        <v>0</v>
      </c>
      <c r="AN422">
        <f>SOM!AN19</f>
        <v>0</v>
      </c>
      <c r="AO422">
        <f>SOM!AO19</f>
        <v>0</v>
      </c>
      <c r="AP422">
        <f>SOM!AP19</f>
        <v>0</v>
      </c>
      <c r="AQ422">
        <f>SOM!AQ19</f>
        <v>0</v>
      </c>
      <c r="AR422">
        <f>SOM!AR19</f>
        <v>0</v>
      </c>
      <c r="AS422">
        <f>SOM!AS19</f>
        <v>0</v>
      </c>
      <c r="AT422">
        <f>SOM!AT19</f>
        <v>0</v>
      </c>
    </row>
    <row r="423" spans="1:46" x14ac:dyDescent="0.25">
      <c r="A423">
        <f>SOM!A20</f>
        <v>0</v>
      </c>
      <c r="B423">
        <f>SOM!B20</f>
        <v>0</v>
      </c>
      <c r="C423">
        <f>SOM!C20</f>
        <v>0</v>
      </c>
      <c r="D423">
        <f>SOM!D20</f>
        <v>0</v>
      </c>
      <c r="E423">
        <f>SOM!E20</f>
        <v>0</v>
      </c>
      <c r="F423">
        <f>SOM!F20</f>
        <v>0</v>
      </c>
      <c r="G423">
        <f>SOM!G20</f>
        <v>0</v>
      </c>
      <c r="H423">
        <f>SOM!H20</f>
        <v>0</v>
      </c>
      <c r="I423">
        <f>SOM!I20</f>
        <v>0</v>
      </c>
      <c r="J423">
        <f>SOM!J20</f>
        <v>0</v>
      </c>
      <c r="K423">
        <f>SOM!K20</f>
        <v>0</v>
      </c>
      <c r="L423">
        <f>SOM!L20</f>
        <v>0</v>
      </c>
      <c r="M423">
        <f>SOM!M20</f>
        <v>0</v>
      </c>
      <c r="N423">
        <f>SOM!N20</f>
        <v>0</v>
      </c>
      <c r="O423">
        <f>SOM!O20</f>
        <v>0</v>
      </c>
      <c r="P423">
        <f>SOM!P20</f>
        <v>0</v>
      </c>
      <c r="Q423">
        <f>SOM!Q20</f>
        <v>0</v>
      </c>
      <c r="R423">
        <f>SOM!R20</f>
        <v>0</v>
      </c>
      <c r="S423">
        <f>SOM!S20</f>
        <v>0</v>
      </c>
      <c r="T423">
        <f>SOM!T20</f>
        <v>0</v>
      </c>
      <c r="U423">
        <f>SOM!U20</f>
        <v>0</v>
      </c>
      <c r="V423">
        <f>SOM!V20</f>
        <v>0</v>
      </c>
      <c r="W423">
        <f>SOM!W20</f>
        <v>0</v>
      </c>
      <c r="X423">
        <f>SOM!X20</f>
        <v>0</v>
      </c>
      <c r="Y423">
        <f>SOM!Y20</f>
        <v>0</v>
      </c>
      <c r="Z423">
        <f>SOM!Z20</f>
        <v>0</v>
      </c>
      <c r="AA423">
        <f>SOM!AA20</f>
        <v>0</v>
      </c>
      <c r="AB423">
        <f>SOM!AB20</f>
        <v>0</v>
      </c>
      <c r="AC423">
        <f>SOM!AC20</f>
        <v>0</v>
      </c>
      <c r="AD423">
        <f>SOM!AD20</f>
        <v>0</v>
      </c>
      <c r="AE423">
        <f>SOM!AE20</f>
        <v>0</v>
      </c>
      <c r="AF423">
        <f>SOM!AF20</f>
        <v>0</v>
      </c>
      <c r="AG423">
        <f>SOM!AG20</f>
        <v>0</v>
      </c>
      <c r="AH423">
        <f>SOM!AH20</f>
        <v>0</v>
      </c>
      <c r="AI423">
        <f>SOM!AI20</f>
        <v>0</v>
      </c>
      <c r="AJ423">
        <f>SOM!AJ20</f>
        <v>0</v>
      </c>
      <c r="AK423">
        <f>SOM!AK20</f>
        <v>0</v>
      </c>
      <c r="AL423">
        <f>SOM!AL20</f>
        <v>0</v>
      </c>
      <c r="AM423">
        <f>SOM!AM20</f>
        <v>0</v>
      </c>
      <c r="AN423">
        <f>SOM!AN20</f>
        <v>0</v>
      </c>
      <c r="AO423">
        <f>SOM!AO20</f>
        <v>0</v>
      </c>
      <c r="AP423">
        <f>SOM!AP20</f>
        <v>0</v>
      </c>
      <c r="AQ423">
        <f>SOM!AQ20</f>
        <v>0</v>
      </c>
      <c r="AR423">
        <f>SOM!AR20</f>
        <v>0</v>
      </c>
      <c r="AS423">
        <f>SOM!AS20</f>
        <v>0</v>
      </c>
      <c r="AT423">
        <f>SOM!AT20</f>
        <v>0</v>
      </c>
    </row>
    <row r="424" spans="1:46" x14ac:dyDescent="0.25">
      <c r="A424" t="str">
        <f>SOM!A21</f>
        <v>* Kavandatud eelarve muudatused on markeeritud kollasega, sh on arvestatud 28.05.2025 kinnitatud rakenduskava muudatusega nr 3 kaasnenud ja 5.06.2025 valitsuskabinetis heaks kiidetud kaitsevaldkonda vahendite ümbersuunamise ettepanekutega.</v>
      </c>
      <c r="B424">
        <f>SOM!B21</f>
        <v>0</v>
      </c>
      <c r="C424">
        <f>SOM!C21</f>
        <v>0</v>
      </c>
      <c r="D424">
        <f>SOM!D21</f>
        <v>0</v>
      </c>
      <c r="E424">
        <f>SOM!E21</f>
        <v>0</v>
      </c>
      <c r="F424">
        <f>SOM!F21</f>
        <v>0</v>
      </c>
      <c r="G424">
        <f>SOM!G21</f>
        <v>0</v>
      </c>
      <c r="H424">
        <f>SOM!H21</f>
        <v>0</v>
      </c>
      <c r="I424">
        <f>SOM!I21</f>
        <v>0</v>
      </c>
      <c r="J424">
        <f>SOM!J21</f>
        <v>0</v>
      </c>
      <c r="K424">
        <f>SOM!K21</f>
        <v>0</v>
      </c>
      <c r="L424">
        <f>SOM!L21</f>
        <v>0</v>
      </c>
      <c r="M424">
        <f>SOM!M21</f>
        <v>0</v>
      </c>
      <c r="N424">
        <f>SOM!N21</f>
        <v>0</v>
      </c>
      <c r="O424">
        <f>SOM!O21</f>
        <v>0</v>
      </c>
      <c r="P424">
        <f>SOM!P21</f>
        <v>0</v>
      </c>
      <c r="Q424">
        <f>SOM!Q21</f>
        <v>0</v>
      </c>
      <c r="R424">
        <f>SOM!R21</f>
        <v>0</v>
      </c>
      <c r="S424">
        <f>SOM!S21</f>
        <v>0</v>
      </c>
      <c r="T424">
        <f>SOM!T21</f>
        <v>0</v>
      </c>
      <c r="U424">
        <f>SOM!U21</f>
        <v>0</v>
      </c>
      <c r="V424">
        <f>SOM!V21</f>
        <v>0</v>
      </c>
      <c r="W424">
        <f>SOM!W21</f>
        <v>0</v>
      </c>
      <c r="X424">
        <f>SOM!X21</f>
        <v>0</v>
      </c>
      <c r="Y424">
        <f>SOM!Y21</f>
        <v>0</v>
      </c>
      <c r="Z424">
        <f>SOM!Z21</f>
        <v>0</v>
      </c>
      <c r="AA424">
        <f>SOM!AA21</f>
        <v>0</v>
      </c>
      <c r="AB424">
        <f>SOM!AB21</f>
        <v>0</v>
      </c>
      <c r="AC424">
        <f>SOM!AC21</f>
        <v>0</v>
      </c>
      <c r="AD424">
        <f>SOM!AD21</f>
        <v>0</v>
      </c>
      <c r="AE424">
        <f>SOM!AE21</f>
        <v>0</v>
      </c>
      <c r="AF424">
        <f>SOM!AF21</f>
        <v>0</v>
      </c>
      <c r="AG424">
        <f>SOM!AG21</f>
        <v>0</v>
      </c>
      <c r="AH424">
        <f>SOM!AH21</f>
        <v>0</v>
      </c>
      <c r="AI424">
        <f>SOM!AI21</f>
        <v>0</v>
      </c>
      <c r="AJ424">
        <f>SOM!AJ21</f>
        <v>0</v>
      </c>
      <c r="AK424">
        <f>SOM!AK21</f>
        <v>0</v>
      </c>
      <c r="AL424">
        <f>SOM!AL21</f>
        <v>0</v>
      </c>
      <c r="AM424">
        <f>SOM!AM21</f>
        <v>0</v>
      </c>
      <c r="AN424">
        <f>SOM!AN21</f>
        <v>0</v>
      </c>
      <c r="AO424">
        <f>SOM!AO21</f>
        <v>0</v>
      </c>
      <c r="AP424">
        <f>SOM!AP21</f>
        <v>0</v>
      </c>
      <c r="AQ424">
        <f>SOM!AQ21</f>
        <v>0</v>
      </c>
      <c r="AR424">
        <f>SOM!AR21</f>
        <v>0</v>
      </c>
      <c r="AS424">
        <f>SOM!AS21</f>
        <v>0</v>
      </c>
      <c r="AT424">
        <f>SOM!AT21</f>
        <v>0</v>
      </c>
    </row>
    <row r="425" spans="1:46" x14ac:dyDescent="0.25">
      <c r="A425">
        <f>SOM!A22</f>
        <v>0</v>
      </c>
      <c r="B425">
        <f>SOM!B22</f>
        <v>0</v>
      </c>
      <c r="C425">
        <f>SOM!C22</f>
        <v>0</v>
      </c>
      <c r="D425">
        <f>SOM!D22</f>
        <v>0</v>
      </c>
      <c r="E425">
        <f>SOM!E22</f>
        <v>0</v>
      </c>
      <c r="F425">
        <f>SOM!F22</f>
        <v>0</v>
      </c>
      <c r="G425">
        <f>SOM!G22</f>
        <v>0</v>
      </c>
      <c r="H425">
        <f>SOM!H22</f>
        <v>0</v>
      </c>
      <c r="I425">
        <f>SOM!I22</f>
        <v>0</v>
      </c>
      <c r="J425">
        <f>SOM!J22</f>
        <v>0</v>
      </c>
      <c r="K425">
        <f>SOM!K22</f>
        <v>0</v>
      </c>
      <c r="L425">
        <f>SOM!L22</f>
        <v>0</v>
      </c>
      <c r="M425">
        <f>SOM!M22</f>
        <v>0</v>
      </c>
      <c r="N425">
        <f>SOM!N22</f>
        <v>0</v>
      </c>
      <c r="O425">
        <f>SOM!O22</f>
        <v>0</v>
      </c>
      <c r="P425">
        <f>SOM!P22</f>
        <v>0</v>
      </c>
      <c r="Q425">
        <f>SOM!Q22</f>
        <v>0</v>
      </c>
      <c r="R425">
        <f>SOM!R22</f>
        <v>0</v>
      </c>
      <c r="S425">
        <f>SOM!S22</f>
        <v>0</v>
      </c>
      <c r="T425">
        <f>SOM!T22</f>
        <v>0</v>
      </c>
      <c r="U425">
        <f>SOM!U22</f>
        <v>0</v>
      </c>
      <c r="V425">
        <f>SOM!V22</f>
        <v>0</v>
      </c>
      <c r="W425">
        <f>SOM!W22</f>
        <v>0</v>
      </c>
      <c r="X425">
        <f>SOM!X22</f>
        <v>0</v>
      </c>
      <c r="Y425">
        <f>SOM!Y22</f>
        <v>0</v>
      </c>
      <c r="Z425">
        <f>SOM!Z22</f>
        <v>0</v>
      </c>
      <c r="AA425">
        <f>SOM!AA22</f>
        <v>0</v>
      </c>
      <c r="AB425">
        <f>SOM!AB22</f>
        <v>0</v>
      </c>
      <c r="AC425">
        <f>SOM!AC22</f>
        <v>0</v>
      </c>
      <c r="AD425">
        <f>SOM!AD22</f>
        <v>0</v>
      </c>
      <c r="AE425">
        <f>SOM!AE22</f>
        <v>0</v>
      </c>
      <c r="AF425">
        <f>SOM!AF22</f>
        <v>0</v>
      </c>
      <c r="AG425">
        <f>SOM!AG22</f>
        <v>0</v>
      </c>
      <c r="AH425">
        <f>SOM!AH22</f>
        <v>0</v>
      </c>
      <c r="AI425">
        <f>SOM!AI22</f>
        <v>0</v>
      </c>
      <c r="AJ425">
        <f>SOM!AJ22</f>
        <v>0</v>
      </c>
      <c r="AK425">
        <f>SOM!AK22</f>
        <v>0</v>
      </c>
      <c r="AL425">
        <f>SOM!AL22</f>
        <v>0</v>
      </c>
      <c r="AM425">
        <f>SOM!AM22</f>
        <v>0</v>
      </c>
      <c r="AN425">
        <f>SOM!AN22</f>
        <v>0</v>
      </c>
      <c r="AO425">
        <f>SOM!AO22</f>
        <v>0</v>
      </c>
      <c r="AP425">
        <f>SOM!AP22</f>
        <v>0</v>
      </c>
      <c r="AQ425">
        <f>SOM!AQ22</f>
        <v>0</v>
      </c>
      <c r="AR425">
        <f>SOM!AR22</f>
        <v>0</v>
      </c>
      <c r="AS425">
        <f>SOM!AS22</f>
        <v>0</v>
      </c>
      <c r="AT425">
        <f>SOM!AT22</f>
        <v>0</v>
      </c>
    </row>
    <row r="426" spans="1:46" x14ac:dyDescent="0.25">
      <c r="A426" t="str">
        <f>SOM!A23</f>
        <v>1. Andmed seisuga 31.05.2025.</v>
      </c>
      <c r="B426">
        <f>SOM!B23</f>
        <v>0</v>
      </c>
      <c r="C426">
        <f>SOM!C23</f>
        <v>0</v>
      </c>
      <c r="D426">
        <f>SOM!D23</f>
        <v>0</v>
      </c>
      <c r="E426">
        <f>SOM!E23</f>
        <v>0</v>
      </c>
      <c r="F426">
        <f>SOM!F23</f>
        <v>0</v>
      </c>
      <c r="G426">
        <f>SOM!G23</f>
        <v>0</v>
      </c>
      <c r="H426">
        <f>SOM!H23</f>
        <v>0</v>
      </c>
      <c r="I426">
        <f>SOM!I23</f>
        <v>0</v>
      </c>
      <c r="J426">
        <f>SOM!J23</f>
        <v>0</v>
      </c>
      <c r="K426">
        <f>SOM!K23</f>
        <v>0</v>
      </c>
      <c r="L426">
        <f>SOM!L23</f>
        <v>0</v>
      </c>
      <c r="M426">
        <f>SOM!M23</f>
        <v>0</v>
      </c>
      <c r="N426">
        <f>SOM!N23</f>
        <v>0</v>
      </c>
      <c r="O426">
        <f>SOM!O23</f>
        <v>0</v>
      </c>
      <c r="P426">
        <f>SOM!P23</f>
        <v>0</v>
      </c>
      <c r="Q426">
        <f>SOM!Q23</f>
        <v>0</v>
      </c>
      <c r="R426">
        <f>SOM!R23</f>
        <v>0</v>
      </c>
      <c r="S426">
        <f>SOM!S23</f>
        <v>0</v>
      </c>
      <c r="T426">
        <f>SOM!T23</f>
        <v>0</v>
      </c>
      <c r="U426">
        <f>SOM!U23</f>
        <v>0</v>
      </c>
      <c r="V426">
        <f>SOM!V23</f>
        <v>0</v>
      </c>
      <c r="W426">
        <f>SOM!W23</f>
        <v>0</v>
      </c>
      <c r="X426">
        <f>SOM!X23</f>
        <v>0</v>
      </c>
      <c r="Y426">
        <f>SOM!Y23</f>
        <v>0</v>
      </c>
      <c r="Z426">
        <f>SOM!Z23</f>
        <v>0</v>
      </c>
      <c r="AA426">
        <f>SOM!AA23</f>
        <v>0</v>
      </c>
      <c r="AB426">
        <f>SOM!AB23</f>
        <v>0</v>
      </c>
      <c r="AC426">
        <f>SOM!AC23</f>
        <v>0</v>
      </c>
      <c r="AD426">
        <f>SOM!AD23</f>
        <v>0</v>
      </c>
      <c r="AE426">
        <f>SOM!AE23</f>
        <v>0</v>
      </c>
      <c r="AF426">
        <f>SOM!AF23</f>
        <v>0</v>
      </c>
      <c r="AG426">
        <f>SOM!AG23</f>
        <v>0</v>
      </c>
      <c r="AH426">
        <f>SOM!AH23</f>
        <v>0</v>
      </c>
      <c r="AI426">
        <f>SOM!AI23</f>
        <v>0</v>
      </c>
      <c r="AJ426">
        <f>SOM!AJ23</f>
        <v>0</v>
      </c>
      <c r="AK426">
        <f>SOM!AK23</f>
        <v>0</v>
      </c>
      <c r="AL426">
        <f>SOM!AL23</f>
        <v>0</v>
      </c>
      <c r="AM426">
        <f>SOM!AM23</f>
        <v>0</v>
      </c>
      <c r="AN426">
        <f>SOM!AN23</f>
        <v>0</v>
      </c>
      <c r="AO426">
        <f>SOM!AO23</f>
        <v>0</v>
      </c>
      <c r="AP426">
        <f>SOM!AP23</f>
        <v>0</v>
      </c>
      <c r="AQ426">
        <f>SOM!AQ23</f>
        <v>0</v>
      </c>
      <c r="AR426">
        <f>SOM!AR23</f>
        <v>0</v>
      </c>
      <c r="AS426">
        <f>SOM!AS23</f>
        <v>0</v>
      </c>
      <c r="AT426">
        <f>SOM!AT23</f>
        <v>0</v>
      </c>
    </row>
    <row r="427" spans="1:46" x14ac:dyDescent="0.25">
      <c r="A427" t="str">
        <f>SOM!A24</f>
        <v>2. Aruanne on koostatud SAP BO aruannete SF 47 Väljamaksete prognoosid ja SFSA 2021-2027 eelarve täitmine alusel.</v>
      </c>
      <c r="B427">
        <f>SOM!B24</f>
        <v>0</v>
      </c>
      <c r="C427">
        <f>SOM!C24</f>
        <v>0</v>
      </c>
      <c r="D427">
        <f>SOM!D24</f>
        <v>0</v>
      </c>
      <c r="E427">
        <f>SOM!E24</f>
        <v>0</v>
      </c>
      <c r="F427">
        <f>SOM!F24</f>
        <v>0</v>
      </c>
      <c r="G427">
        <f>SOM!G24</f>
        <v>0</v>
      </c>
      <c r="H427">
        <f>SOM!H24</f>
        <v>0</v>
      </c>
      <c r="I427">
        <f>SOM!I24</f>
        <v>0</v>
      </c>
      <c r="J427">
        <f>SOM!J24</f>
        <v>0</v>
      </c>
      <c r="K427">
        <f>SOM!K24</f>
        <v>0</v>
      </c>
      <c r="L427">
        <f>SOM!L24</f>
        <v>0</v>
      </c>
      <c r="M427">
        <f>SOM!M24</f>
        <v>0</v>
      </c>
      <c r="N427">
        <f>SOM!N24</f>
        <v>0</v>
      </c>
      <c r="O427">
        <f>SOM!O24</f>
        <v>0</v>
      </c>
      <c r="P427">
        <f>SOM!P24</f>
        <v>0</v>
      </c>
      <c r="Q427">
        <f>SOM!Q24</f>
        <v>0</v>
      </c>
      <c r="R427">
        <f>SOM!R24</f>
        <v>0</v>
      </c>
      <c r="S427">
        <f>SOM!S24</f>
        <v>0</v>
      </c>
      <c r="T427">
        <f>SOM!T24</f>
        <v>0</v>
      </c>
      <c r="U427">
        <f>SOM!U24</f>
        <v>0</v>
      </c>
      <c r="V427">
        <f>SOM!V24</f>
        <v>0</v>
      </c>
      <c r="W427">
        <f>SOM!W24</f>
        <v>0</v>
      </c>
      <c r="X427">
        <f>SOM!X24</f>
        <v>0</v>
      </c>
      <c r="Y427">
        <f>SOM!Y24</f>
        <v>0</v>
      </c>
      <c r="Z427">
        <f>SOM!Z24</f>
        <v>0</v>
      </c>
      <c r="AA427">
        <f>SOM!AA24</f>
        <v>0</v>
      </c>
      <c r="AB427">
        <f>SOM!AB24</f>
        <v>0</v>
      </c>
      <c r="AC427">
        <f>SOM!AC24</f>
        <v>0</v>
      </c>
      <c r="AD427">
        <f>SOM!AD24</f>
        <v>0</v>
      </c>
      <c r="AE427">
        <f>SOM!AE24</f>
        <v>0</v>
      </c>
      <c r="AF427">
        <f>SOM!AF24</f>
        <v>0</v>
      </c>
      <c r="AG427">
        <f>SOM!AG24</f>
        <v>0</v>
      </c>
      <c r="AH427">
        <f>SOM!AH24</f>
        <v>0</v>
      </c>
      <c r="AI427">
        <f>SOM!AI24</f>
        <v>0</v>
      </c>
      <c r="AJ427">
        <f>SOM!AJ24</f>
        <v>0</v>
      </c>
      <c r="AK427">
        <f>SOM!AK24</f>
        <v>0</v>
      </c>
      <c r="AL427">
        <f>SOM!AL24</f>
        <v>0</v>
      </c>
      <c r="AM427">
        <f>SOM!AM24</f>
        <v>0</v>
      </c>
      <c r="AN427">
        <f>SOM!AN24</f>
        <v>0</v>
      </c>
      <c r="AO427">
        <f>SOM!AO24</f>
        <v>0</v>
      </c>
      <c r="AP427">
        <f>SOM!AP24</f>
        <v>0</v>
      </c>
      <c r="AQ427">
        <f>SOM!AQ24</f>
        <v>0</v>
      </c>
      <c r="AR427">
        <f>SOM!AR24</f>
        <v>0</v>
      </c>
      <c r="AS427">
        <f>SOM!AS24</f>
        <v>0</v>
      </c>
      <c r="AT427">
        <f>SOM!AT24</f>
        <v>0</v>
      </c>
    </row>
    <row r="428" spans="1:46" x14ac:dyDescent="0.25">
      <c r="A428" t="str">
        <f>SOM!A25</f>
        <v>3. Kajastatakse EL toetuse summasid.</v>
      </c>
      <c r="B428">
        <f>SOM!B25</f>
        <v>0</v>
      </c>
      <c r="C428">
        <f>SOM!C25</f>
        <v>0</v>
      </c>
      <c r="D428">
        <f>SOM!D25</f>
        <v>0</v>
      </c>
      <c r="E428">
        <f>SOM!E25</f>
        <v>0</v>
      </c>
      <c r="F428">
        <f>SOM!F25</f>
        <v>0</v>
      </c>
      <c r="G428">
        <f>SOM!G25</f>
        <v>0</v>
      </c>
      <c r="H428">
        <f>SOM!H25</f>
        <v>0</v>
      </c>
      <c r="I428">
        <f>SOM!I25</f>
        <v>0</v>
      </c>
      <c r="J428">
        <f>SOM!J25</f>
        <v>0</v>
      </c>
      <c r="K428">
        <f>SOM!K25</f>
        <v>0</v>
      </c>
      <c r="L428">
        <f>SOM!L25</f>
        <v>0</v>
      </c>
      <c r="M428">
        <f>SOM!M25</f>
        <v>0</v>
      </c>
      <c r="N428">
        <f>SOM!N25</f>
        <v>0</v>
      </c>
      <c r="O428">
        <f>SOM!O25</f>
        <v>0</v>
      </c>
      <c r="P428">
        <f>SOM!P25</f>
        <v>0</v>
      </c>
      <c r="Q428">
        <f>SOM!Q25</f>
        <v>0</v>
      </c>
      <c r="R428">
        <f>SOM!R25</f>
        <v>0</v>
      </c>
      <c r="S428">
        <f>SOM!S25</f>
        <v>0</v>
      </c>
      <c r="T428">
        <f>SOM!T25</f>
        <v>0</v>
      </c>
      <c r="U428">
        <f>SOM!U25</f>
        <v>0</v>
      </c>
      <c r="V428">
        <f>SOM!V25</f>
        <v>0</v>
      </c>
      <c r="W428">
        <f>SOM!W25</f>
        <v>0</v>
      </c>
      <c r="X428">
        <f>SOM!X25</f>
        <v>0</v>
      </c>
      <c r="Y428">
        <f>SOM!Y25</f>
        <v>0</v>
      </c>
      <c r="Z428">
        <f>SOM!Z25</f>
        <v>0</v>
      </c>
      <c r="AA428">
        <f>SOM!AA25</f>
        <v>0</v>
      </c>
      <c r="AB428">
        <f>SOM!AB25</f>
        <v>0</v>
      </c>
      <c r="AC428">
        <f>SOM!AC25</f>
        <v>0</v>
      </c>
      <c r="AD428">
        <f>SOM!AD25</f>
        <v>0</v>
      </c>
      <c r="AE428">
        <f>SOM!AE25</f>
        <v>0</v>
      </c>
      <c r="AF428">
        <f>SOM!AF25</f>
        <v>0</v>
      </c>
      <c r="AG428">
        <f>SOM!AG25</f>
        <v>0</v>
      </c>
      <c r="AH428">
        <f>SOM!AH25</f>
        <v>0</v>
      </c>
      <c r="AI428">
        <f>SOM!AI25</f>
        <v>0</v>
      </c>
      <c r="AJ428">
        <f>SOM!AJ25</f>
        <v>0</v>
      </c>
      <c r="AK428">
        <f>SOM!AK25</f>
        <v>0</v>
      </c>
      <c r="AL428">
        <f>SOM!AL25</f>
        <v>0</v>
      </c>
      <c r="AM428">
        <f>SOM!AM25</f>
        <v>0</v>
      </c>
      <c r="AN428">
        <f>SOM!AN25</f>
        <v>0</v>
      </c>
      <c r="AO428">
        <f>SOM!AO25</f>
        <v>0</v>
      </c>
      <c r="AP428">
        <f>SOM!AP25</f>
        <v>0</v>
      </c>
      <c r="AQ428">
        <f>SOM!AQ25</f>
        <v>0</v>
      </c>
      <c r="AR428">
        <f>SOM!AR25</f>
        <v>0</v>
      </c>
      <c r="AS428">
        <f>SOM!AS25</f>
        <v>0</v>
      </c>
      <c r="AT428">
        <f>SOM!AT25</f>
        <v>0</v>
      </c>
    </row>
    <row r="429" spans="1:46" x14ac:dyDescent="0.25">
      <c r="A429" t="str">
        <f>SOM!A26</f>
        <v>4. Arvestatud on kõiki sisestatud prognoose sõltumata nende seisundist.</v>
      </c>
      <c r="B429">
        <f>SOM!B26</f>
        <v>0</v>
      </c>
      <c r="C429">
        <f>SOM!C26</f>
        <v>0</v>
      </c>
      <c r="D429">
        <f>SOM!D26</f>
        <v>0</v>
      </c>
      <c r="E429">
        <f>SOM!E26</f>
        <v>0</v>
      </c>
      <c r="F429">
        <f>SOM!F26</f>
        <v>0</v>
      </c>
      <c r="G429">
        <f>SOM!G26</f>
        <v>0</v>
      </c>
      <c r="H429">
        <f>SOM!H26</f>
        <v>0</v>
      </c>
      <c r="I429">
        <f>SOM!I26</f>
        <v>0</v>
      </c>
      <c r="J429">
        <f>SOM!J26</f>
        <v>0</v>
      </c>
      <c r="K429">
        <f>SOM!K26</f>
        <v>0</v>
      </c>
      <c r="L429">
        <f>SOM!L26</f>
        <v>0</v>
      </c>
      <c r="M429">
        <f>SOM!M26</f>
        <v>0</v>
      </c>
      <c r="N429">
        <f>SOM!N26</f>
        <v>0</v>
      </c>
      <c r="O429">
        <f>SOM!O26</f>
        <v>0</v>
      </c>
      <c r="P429">
        <f>SOM!P26</f>
        <v>0</v>
      </c>
      <c r="Q429">
        <f>SOM!Q26</f>
        <v>0</v>
      </c>
      <c r="R429">
        <f>SOM!R26</f>
        <v>0</v>
      </c>
      <c r="S429">
        <f>SOM!S26</f>
        <v>0</v>
      </c>
      <c r="T429">
        <f>SOM!T26</f>
        <v>0</v>
      </c>
      <c r="U429">
        <f>SOM!U26</f>
        <v>0</v>
      </c>
      <c r="V429">
        <f>SOM!V26</f>
        <v>0</v>
      </c>
      <c r="W429">
        <f>SOM!W26</f>
        <v>0</v>
      </c>
      <c r="X429">
        <f>SOM!X26</f>
        <v>0</v>
      </c>
      <c r="Y429">
        <f>SOM!Y26</f>
        <v>0</v>
      </c>
      <c r="Z429">
        <f>SOM!Z26</f>
        <v>0</v>
      </c>
      <c r="AA429">
        <f>SOM!AA26</f>
        <v>0</v>
      </c>
      <c r="AB429">
        <f>SOM!AB26</f>
        <v>0</v>
      </c>
      <c r="AC429">
        <f>SOM!AC26</f>
        <v>0</v>
      </c>
      <c r="AD429">
        <f>SOM!AD26</f>
        <v>0</v>
      </c>
      <c r="AE429">
        <f>SOM!AE26</f>
        <v>0</v>
      </c>
      <c r="AF429">
        <f>SOM!AF26</f>
        <v>0</v>
      </c>
      <c r="AG429">
        <f>SOM!AG26</f>
        <v>0</v>
      </c>
      <c r="AH429">
        <f>SOM!AH26</f>
        <v>0</v>
      </c>
      <c r="AI429">
        <f>SOM!AI26</f>
        <v>0</v>
      </c>
      <c r="AJ429">
        <f>SOM!AJ26</f>
        <v>0</v>
      </c>
      <c r="AK429">
        <f>SOM!AK26</f>
        <v>0</v>
      </c>
      <c r="AL429">
        <f>SOM!AL26</f>
        <v>0</v>
      </c>
      <c r="AM429">
        <f>SOM!AM26</f>
        <v>0</v>
      </c>
      <c r="AN429">
        <f>SOM!AN26</f>
        <v>0</v>
      </c>
      <c r="AO429">
        <f>SOM!AO26</f>
        <v>0</v>
      </c>
      <c r="AP429">
        <f>SOM!AP26</f>
        <v>0</v>
      </c>
      <c r="AQ429">
        <f>SOM!AQ26</f>
        <v>0</v>
      </c>
      <c r="AR429">
        <f>SOM!AR26</f>
        <v>0</v>
      </c>
      <c r="AS429">
        <f>SOM!AS26</f>
        <v>0</v>
      </c>
      <c r="AT429">
        <f>SOM!AT26</f>
        <v>0</v>
      </c>
    </row>
    <row r="430" spans="1:46" x14ac:dyDescent="0.25">
      <c r="A430" t="str">
        <f>SOM!A27</f>
        <v xml:space="preserve">5. SFOS prognoositud väljamakse aeg tabelis=SFOS prognoosimoodulisse sisestatud maksetaotluse kuu +1 kuu. </v>
      </c>
      <c r="B430">
        <f>SOM!B27</f>
        <v>0</v>
      </c>
      <c r="C430">
        <f>SOM!C27</f>
        <v>0</v>
      </c>
      <c r="D430">
        <f>SOM!D27</f>
        <v>0</v>
      </c>
      <c r="E430">
        <f>SOM!E27</f>
        <v>0</v>
      </c>
      <c r="F430">
        <f>SOM!F27</f>
        <v>0</v>
      </c>
      <c r="G430">
        <f>SOM!G27</f>
        <v>0</v>
      </c>
      <c r="H430">
        <f>SOM!H27</f>
        <v>0</v>
      </c>
      <c r="I430">
        <f>SOM!I27</f>
        <v>0</v>
      </c>
      <c r="J430">
        <f>SOM!J27</f>
        <v>0</v>
      </c>
      <c r="K430">
        <f>SOM!K27</f>
        <v>0</v>
      </c>
      <c r="L430">
        <f>SOM!L27</f>
        <v>0</v>
      </c>
      <c r="M430">
        <f>SOM!M27</f>
        <v>0</v>
      </c>
      <c r="N430">
        <f>SOM!N27</f>
        <v>0</v>
      </c>
      <c r="O430">
        <f>SOM!O27</f>
        <v>0</v>
      </c>
      <c r="P430">
        <f>SOM!P27</f>
        <v>0</v>
      </c>
      <c r="Q430">
        <f>SOM!Q27</f>
        <v>0</v>
      </c>
      <c r="R430">
        <f>SOM!R27</f>
        <v>0</v>
      </c>
      <c r="S430">
        <f>SOM!S27</f>
        <v>0</v>
      </c>
      <c r="T430">
        <f>SOM!T27</f>
        <v>0</v>
      </c>
      <c r="U430">
        <f>SOM!U27</f>
        <v>0</v>
      </c>
      <c r="V430">
        <f>SOM!V27</f>
        <v>0</v>
      </c>
      <c r="W430">
        <f>SOM!W27</f>
        <v>0</v>
      </c>
      <c r="X430">
        <f>SOM!X27</f>
        <v>0</v>
      </c>
      <c r="Y430">
        <f>SOM!Y27</f>
        <v>0</v>
      </c>
      <c r="Z430">
        <f>SOM!Z27</f>
        <v>0</v>
      </c>
      <c r="AA430">
        <f>SOM!AA27</f>
        <v>0</v>
      </c>
      <c r="AB430">
        <f>SOM!AB27</f>
        <v>0</v>
      </c>
      <c r="AC430">
        <f>SOM!AC27</f>
        <v>0</v>
      </c>
      <c r="AD430">
        <f>SOM!AD27</f>
        <v>0</v>
      </c>
      <c r="AE430">
        <f>SOM!AE27</f>
        <v>0</v>
      </c>
      <c r="AF430">
        <f>SOM!AF27</f>
        <v>0</v>
      </c>
      <c r="AG430">
        <f>SOM!AG27</f>
        <v>0</v>
      </c>
      <c r="AH430">
        <f>SOM!AH27</f>
        <v>0</v>
      </c>
      <c r="AI430">
        <f>SOM!AI27</f>
        <v>0</v>
      </c>
      <c r="AJ430">
        <f>SOM!AJ27</f>
        <v>0</v>
      </c>
      <c r="AK430">
        <f>SOM!AK27</f>
        <v>0</v>
      </c>
      <c r="AL430">
        <f>SOM!AL27</f>
        <v>0</v>
      </c>
      <c r="AM430">
        <f>SOM!AM27</f>
        <v>0</v>
      </c>
      <c r="AN430">
        <f>SOM!AN27</f>
        <v>0</v>
      </c>
      <c r="AO430">
        <f>SOM!AO27</f>
        <v>0</v>
      </c>
      <c r="AP430">
        <f>SOM!AP27</f>
        <v>0</v>
      </c>
      <c r="AQ430">
        <f>SOM!AQ27</f>
        <v>0</v>
      </c>
      <c r="AR430">
        <f>SOM!AR27</f>
        <v>0</v>
      </c>
      <c r="AS430">
        <f>SOM!AS27</f>
        <v>0</v>
      </c>
      <c r="AT430">
        <f>SOM!AT27</f>
        <v>0</v>
      </c>
    </row>
    <row r="431" spans="1:46" x14ac:dyDescent="0.25">
      <c r="A431" t="str">
        <f>SOM!A28</f>
        <v>6. Sinisega tähistatud veergudesse tuleb meetme/sekkumise põhiselt sisestada vastavalt kohustuse või väljamakse summa, mille lisandumist prognoosite vastavas perioodis. Kui kaitsevaldkonda ümbersuunamine toob kaasa vajaduse juba rahastatud projektide eelarveid SFOSis vähendada (käskkirjalised tegevused, ELIFO), palume märkida vähendatav summa kohustuste alla miinusmärgiga. Eeldame, et eelarved saavad vähendatud hiljemalt 2026 a I. Sisestada konkreetse perioodi summa, mitte kumulatiive summa.</v>
      </c>
      <c r="B431">
        <f>SOM!B28</f>
        <v>0</v>
      </c>
      <c r="C431">
        <f>SOM!C28</f>
        <v>0</v>
      </c>
      <c r="D431">
        <f>SOM!D28</f>
        <v>0</v>
      </c>
      <c r="E431">
        <f>SOM!E28</f>
        <v>0</v>
      </c>
      <c r="F431">
        <f>SOM!F28</f>
        <v>0</v>
      </c>
      <c r="G431">
        <f>SOM!G28</f>
        <v>0</v>
      </c>
      <c r="H431">
        <f>SOM!H28</f>
        <v>0</v>
      </c>
      <c r="I431">
        <f>SOM!I28</f>
        <v>0</v>
      </c>
      <c r="J431">
        <f>SOM!J28</f>
        <v>0</v>
      </c>
      <c r="K431">
        <f>SOM!K28</f>
        <v>0</v>
      </c>
      <c r="L431">
        <f>SOM!L28</f>
        <v>0</v>
      </c>
      <c r="M431">
        <f>SOM!M28</f>
        <v>0</v>
      </c>
      <c r="N431">
        <f>SOM!N28</f>
        <v>0</v>
      </c>
      <c r="O431">
        <f>SOM!O28</f>
        <v>0</v>
      </c>
      <c r="P431">
        <f>SOM!P28</f>
        <v>0</v>
      </c>
      <c r="Q431">
        <f>SOM!Q28</f>
        <v>0</v>
      </c>
      <c r="R431">
        <f>SOM!R28</f>
        <v>0</v>
      </c>
      <c r="S431">
        <f>SOM!S28</f>
        <v>0</v>
      </c>
      <c r="T431">
        <f>SOM!T28</f>
        <v>0</v>
      </c>
      <c r="U431">
        <f>SOM!U28</f>
        <v>0</v>
      </c>
      <c r="V431">
        <f>SOM!V28</f>
        <v>0</v>
      </c>
      <c r="W431">
        <f>SOM!W28</f>
        <v>0</v>
      </c>
      <c r="X431">
        <f>SOM!X28</f>
        <v>0</v>
      </c>
      <c r="Y431">
        <f>SOM!Y28</f>
        <v>0</v>
      </c>
      <c r="Z431">
        <f>SOM!Z28</f>
        <v>0</v>
      </c>
      <c r="AA431">
        <f>SOM!AA28</f>
        <v>0</v>
      </c>
      <c r="AB431">
        <f>SOM!AB28</f>
        <v>0</v>
      </c>
      <c r="AC431">
        <f>SOM!AC28</f>
        <v>0</v>
      </c>
      <c r="AD431">
        <f>SOM!AD28</f>
        <v>0</v>
      </c>
      <c r="AE431">
        <f>SOM!AE28</f>
        <v>0</v>
      </c>
      <c r="AF431">
        <f>SOM!AF28</f>
        <v>0</v>
      </c>
      <c r="AG431">
        <f>SOM!AG28</f>
        <v>0</v>
      </c>
      <c r="AH431">
        <f>SOM!AH28</f>
        <v>0</v>
      </c>
      <c r="AI431">
        <f>SOM!AI28</f>
        <v>0</v>
      </c>
      <c r="AJ431">
        <f>SOM!AJ28</f>
        <v>0</v>
      </c>
      <c r="AK431">
        <f>SOM!AK28</f>
        <v>0</v>
      </c>
      <c r="AL431">
        <f>SOM!AL28</f>
        <v>0</v>
      </c>
      <c r="AM431">
        <f>SOM!AM28</f>
        <v>0</v>
      </c>
      <c r="AN431">
        <f>SOM!AN28</f>
        <v>0</v>
      </c>
      <c r="AO431">
        <f>SOM!AO28</f>
        <v>0</v>
      </c>
      <c r="AP431">
        <f>SOM!AP28</f>
        <v>0</v>
      </c>
      <c r="AQ431">
        <f>SOM!AQ28</f>
        <v>0</v>
      </c>
      <c r="AR431">
        <f>SOM!AR28</f>
        <v>0</v>
      </c>
      <c r="AS431">
        <f>SOM!AS28</f>
        <v>0</v>
      </c>
      <c r="AT431">
        <f>SOM!AT28</f>
        <v>0</v>
      </c>
    </row>
    <row r="432" spans="1:46" x14ac:dyDescent="0.25">
      <c r="A432" t="str">
        <f>SOM!A29</f>
        <v xml:space="preserve">7. Veerus "% (kumulatiivne)" arvutab tabel automaatselt Teie sisestatud summade alusel perioodi saavutustaseme protsendi. % arvutatakse EL toetuse eelarvest võttes arvesse kavandatud muudatused. Info saab olema aluseks uute kohustuste ja maksete eesmärkide seadmisele valitsuses 2025 sügises RES/RE protsessis. </v>
      </c>
      <c r="B432">
        <f>SOM!B29</f>
        <v>0</v>
      </c>
      <c r="C432">
        <f>SOM!C29</f>
        <v>0</v>
      </c>
      <c r="D432">
        <f>SOM!D29</f>
        <v>0</v>
      </c>
      <c r="E432">
        <f>SOM!E29</f>
        <v>0</v>
      </c>
      <c r="F432">
        <f>SOM!F29</f>
        <v>0</v>
      </c>
      <c r="G432">
        <f>SOM!G29</f>
        <v>0</v>
      </c>
      <c r="H432">
        <f>SOM!H29</f>
        <v>0</v>
      </c>
      <c r="I432">
        <f>SOM!I29</f>
        <v>0</v>
      </c>
      <c r="J432">
        <f>SOM!J29</f>
        <v>0</v>
      </c>
      <c r="K432">
        <f>SOM!K29</f>
        <v>0</v>
      </c>
      <c r="L432">
        <f>SOM!L29</f>
        <v>0</v>
      </c>
      <c r="M432">
        <f>SOM!M29</f>
        <v>0</v>
      </c>
      <c r="N432">
        <f>SOM!N29</f>
        <v>0</v>
      </c>
      <c r="O432">
        <f>SOM!O29</f>
        <v>0</v>
      </c>
      <c r="P432">
        <f>SOM!P29</f>
        <v>0</v>
      </c>
      <c r="Q432">
        <f>SOM!Q29</f>
        <v>0</v>
      </c>
      <c r="R432">
        <f>SOM!R29</f>
        <v>0</v>
      </c>
      <c r="S432">
        <f>SOM!S29</f>
        <v>0</v>
      </c>
      <c r="T432">
        <f>SOM!T29</f>
        <v>0</v>
      </c>
      <c r="U432">
        <f>SOM!U29</f>
        <v>0</v>
      </c>
      <c r="V432">
        <f>SOM!V29</f>
        <v>0</v>
      </c>
      <c r="W432">
        <f>SOM!W29</f>
        <v>0</v>
      </c>
      <c r="X432">
        <f>SOM!X29</f>
        <v>0</v>
      </c>
      <c r="Y432">
        <f>SOM!Y29</f>
        <v>0</v>
      </c>
      <c r="Z432">
        <f>SOM!Z29</f>
        <v>0</v>
      </c>
      <c r="AA432">
        <f>SOM!AA29</f>
        <v>0</v>
      </c>
      <c r="AB432">
        <f>SOM!AB29</f>
        <v>0</v>
      </c>
      <c r="AC432">
        <f>SOM!AC29</f>
        <v>0</v>
      </c>
      <c r="AD432">
        <f>SOM!AD29</f>
        <v>0</v>
      </c>
      <c r="AE432">
        <f>SOM!AE29</f>
        <v>0</v>
      </c>
      <c r="AF432">
        <f>SOM!AF29</f>
        <v>0</v>
      </c>
      <c r="AG432">
        <f>SOM!AG29</f>
        <v>0</v>
      </c>
      <c r="AH432">
        <f>SOM!AH29</f>
        <v>0</v>
      </c>
      <c r="AI432">
        <f>SOM!AI29</f>
        <v>0</v>
      </c>
      <c r="AJ432">
        <f>SOM!AJ29</f>
        <v>0</v>
      </c>
      <c r="AK432">
        <f>SOM!AK29</f>
        <v>0</v>
      </c>
      <c r="AL432">
        <f>SOM!AL29</f>
        <v>0</v>
      </c>
      <c r="AM432">
        <f>SOM!AM29</f>
        <v>0</v>
      </c>
      <c r="AN432">
        <f>SOM!AN29</f>
        <v>0</v>
      </c>
      <c r="AO432">
        <f>SOM!AO29</f>
        <v>0</v>
      </c>
      <c r="AP432">
        <f>SOM!AP29</f>
        <v>0</v>
      </c>
      <c r="AQ432">
        <f>SOM!AQ29</f>
        <v>0</v>
      </c>
      <c r="AR432">
        <f>SOM!AR29</f>
        <v>0</v>
      </c>
      <c r="AS432">
        <f>SOM!AS29</f>
        <v>0</v>
      </c>
      <c r="AT432">
        <f>SOM!AT29</f>
        <v>0</v>
      </c>
    </row>
    <row r="433" spans="1:46" x14ac:dyDescent="0.25">
      <c r="A433" t="str">
        <f>SOM!A30</f>
        <v xml:space="preserve">8. Tabeli viimastes veergudes "Prognoosimata kohustused" ja "Prognoosimata väljamaksed" kuvatakse summasid, mis on tarvis tabelis prognoosida. Veergudes olevad väärtused vähenevad vastavalt Teie poolt sisestatavatele summadele. </v>
      </c>
      <c r="B433">
        <f>SOM!B30</f>
        <v>0</v>
      </c>
      <c r="C433">
        <f>SOM!C30</f>
        <v>0</v>
      </c>
      <c r="D433">
        <f>SOM!D30</f>
        <v>0</v>
      </c>
      <c r="E433">
        <f>SOM!E30</f>
        <v>0</v>
      </c>
      <c r="F433">
        <f>SOM!F30</f>
        <v>0</v>
      </c>
      <c r="G433">
        <f>SOM!G30</f>
        <v>0</v>
      </c>
      <c r="H433">
        <f>SOM!H30</f>
        <v>0</v>
      </c>
      <c r="I433">
        <f>SOM!I30</f>
        <v>0</v>
      </c>
      <c r="J433">
        <f>SOM!J30</f>
        <v>0</v>
      </c>
      <c r="K433">
        <f>SOM!K30</f>
        <v>0</v>
      </c>
      <c r="L433">
        <f>SOM!L30</f>
        <v>0</v>
      </c>
      <c r="M433">
        <f>SOM!M30</f>
        <v>0</v>
      </c>
      <c r="N433">
        <f>SOM!N30</f>
        <v>0</v>
      </c>
      <c r="O433">
        <f>SOM!O30</f>
        <v>0</v>
      </c>
      <c r="P433">
        <f>SOM!P30</f>
        <v>0</v>
      </c>
      <c r="Q433">
        <f>SOM!Q30</f>
        <v>0</v>
      </c>
      <c r="R433">
        <f>SOM!R30</f>
        <v>0</v>
      </c>
      <c r="S433">
        <f>SOM!S30</f>
        <v>0</v>
      </c>
      <c r="T433">
        <f>SOM!T30</f>
        <v>0</v>
      </c>
      <c r="U433">
        <f>SOM!U30</f>
        <v>0</v>
      </c>
      <c r="V433">
        <f>SOM!V30</f>
        <v>0</v>
      </c>
      <c r="W433">
        <f>SOM!W30</f>
        <v>0</v>
      </c>
      <c r="X433">
        <f>SOM!X30</f>
        <v>0</v>
      </c>
      <c r="Y433">
        <f>SOM!Y30</f>
        <v>0</v>
      </c>
      <c r="Z433">
        <f>SOM!Z30</f>
        <v>0</v>
      </c>
      <c r="AA433">
        <f>SOM!AA30</f>
        <v>0</v>
      </c>
      <c r="AB433">
        <f>SOM!AB30</f>
        <v>0</v>
      </c>
      <c r="AC433">
        <f>SOM!AC30</f>
        <v>0</v>
      </c>
      <c r="AD433">
        <f>SOM!AD30</f>
        <v>0</v>
      </c>
      <c r="AE433">
        <f>SOM!AE30</f>
        <v>0</v>
      </c>
      <c r="AF433">
        <f>SOM!AF30</f>
        <v>0</v>
      </c>
      <c r="AG433">
        <f>SOM!AG30</f>
        <v>0</v>
      </c>
      <c r="AH433">
        <f>SOM!AH30</f>
        <v>0</v>
      </c>
      <c r="AI433">
        <f>SOM!AI30</f>
        <v>0</v>
      </c>
      <c r="AJ433">
        <f>SOM!AJ30</f>
        <v>0</v>
      </c>
      <c r="AK433">
        <f>SOM!AK30</f>
        <v>0</v>
      </c>
      <c r="AL433">
        <f>SOM!AL30</f>
        <v>0</v>
      </c>
      <c r="AM433">
        <f>SOM!AM30</f>
        <v>0</v>
      </c>
      <c r="AN433">
        <f>SOM!AN30</f>
        <v>0</v>
      </c>
      <c r="AO433">
        <f>SOM!AO30</f>
        <v>0</v>
      </c>
      <c r="AP433">
        <f>SOM!AP30</f>
        <v>0</v>
      </c>
      <c r="AQ433">
        <f>SOM!AQ30</f>
        <v>0</v>
      </c>
      <c r="AR433">
        <f>SOM!AR30</f>
        <v>0</v>
      </c>
      <c r="AS433">
        <f>SOM!AS30</f>
        <v>0</v>
      </c>
      <c r="AT433">
        <f>SOM!AT30</f>
        <v>0</v>
      </c>
    </row>
    <row r="434" spans="1:46" x14ac:dyDescent="0.25">
      <c r="A434">
        <f>SOM!A31</f>
        <v>0</v>
      </c>
      <c r="B434">
        <f>SOM!B31</f>
        <v>0</v>
      </c>
      <c r="C434">
        <f>SOM!C31</f>
        <v>0</v>
      </c>
      <c r="D434">
        <f>SOM!D31</f>
        <v>0</v>
      </c>
      <c r="E434">
        <f>SOM!E31</f>
        <v>0</v>
      </c>
      <c r="F434">
        <f>SOM!F31</f>
        <v>0</v>
      </c>
      <c r="G434">
        <f>SOM!G31</f>
        <v>0</v>
      </c>
      <c r="H434">
        <f>SOM!H31</f>
        <v>0</v>
      </c>
      <c r="I434">
        <f>SOM!I31</f>
        <v>0</v>
      </c>
      <c r="J434">
        <f>SOM!J31</f>
        <v>0</v>
      </c>
      <c r="K434">
        <f>SOM!K31</f>
        <v>0</v>
      </c>
      <c r="L434">
        <f>SOM!L31</f>
        <v>0</v>
      </c>
      <c r="M434">
        <f>SOM!M31</f>
        <v>0</v>
      </c>
      <c r="N434">
        <f>SOM!N31</f>
        <v>0</v>
      </c>
      <c r="O434">
        <f>SOM!O31</f>
        <v>0</v>
      </c>
      <c r="P434">
        <f>SOM!P31</f>
        <v>0</v>
      </c>
      <c r="Q434">
        <f>SOM!Q31</f>
        <v>0</v>
      </c>
      <c r="R434">
        <f>SOM!R31</f>
        <v>0</v>
      </c>
      <c r="S434">
        <f>SOM!S31</f>
        <v>0</v>
      </c>
      <c r="T434">
        <f>SOM!T31</f>
        <v>0</v>
      </c>
      <c r="U434">
        <f>SOM!U31</f>
        <v>0</v>
      </c>
      <c r="V434">
        <f>SOM!V31</f>
        <v>0</v>
      </c>
      <c r="W434">
        <f>SOM!W31</f>
        <v>0</v>
      </c>
      <c r="X434">
        <f>SOM!X31</f>
        <v>0</v>
      </c>
      <c r="Y434">
        <f>SOM!Y31</f>
        <v>0</v>
      </c>
      <c r="Z434">
        <f>SOM!Z31</f>
        <v>0</v>
      </c>
      <c r="AA434">
        <f>SOM!AA31</f>
        <v>0</v>
      </c>
      <c r="AB434">
        <f>SOM!AB31</f>
        <v>0</v>
      </c>
      <c r="AC434">
        <f>SOM!AC31</f>
        <v>0</v>
      </c>
      <c r="AD434">
        <f>SOM!AD31</f>
        <v>0</v>
      </c>
      <c r="AE434">
        <f>SOM!AE31</f>
        <v>0</v>
      </c>
      <c r="AF434">
        <f>SOM!AF31</f>
        <v>0</v>
      </c>
      <c r="AG434">
        <f>SOM!AG31</f>
        <v>0</v>
      </c>
      <c r="AH434">
        <f>SOM!AH31</f>
        <v>0</v>
      </c>
      <c r="AI434">
        <f>SOM!AI31</f>
        <v>0</v>
      </c>
      <c r="AJ434">
        <f>SOM!AJ31</f>
        <v>0</v>
      </c>
      <c r="AK434">
        <f>SOM!AK31</f>
        <v>0</v>
      </c>
      <c r="AL434">
        <f>SOM!AL31</f>
        <v>0</v>
      </c>
      <c r="AM434">
        <f>SOM!AM31</f>
        <v>0</v>
      </c>
      <c r="AN434">
        <f>SOM!AN31</f>
        <v>0</v>
      </c>
      <c r="AO434">
        <f>SOM!AO31</f>
        <v>0</v>
      </c>
      <c r="AP434">
        <f>SOM!AP31</f>
        <v>0</v>
      </c>
      <c r="AQ434">
        <f>SOM!AQ31</f>
        <v>0</v>
      </c>
      <c r="AR434">
        <f>SOM!AR31</f>
        <v>0</v>
      </c>
      <c r="AS434">
        <f>SOM!AS31</f>
        <v>0</v>
      </c>
      <c r="AT434">
        <f>SOM!AT31</f>
        <v>0</v>
      </c>
    </row>
    <row r="435" spans="1:46" x14ac:dyDescent="0.25">
      <c r="A435">
        <f>SOM!A32</f>
        <v>0</v>
      </c>
      <c r="B435">
        <f>SOM!B32</f>
        <v>0</v>
      </c>
      <c r="C435">
        <f>SOM!C32</f>
        <v>0</v>
      </c>
      <c r="D435">
        <f>SOM!D32</f>
        <v>0</v>
      </c>
      <c r="E435">
        <f>SOM!E32</f>
        <v>0</v>
      </c>
      <c r="F435">
        <f>SOM!F32</f>
        <v>0</v>
      </c>
      <c r="G435">
        <f>SOM!G32</f>
        <v>0</v>
      </c>
      <c r="H435">
        <f>SOM!H32</f>
        <v>0</v>
      </c>
      <c r="I435">
        <f>SOM!I32</f>
        <v>0</v>
      </c>
      <c r="J435">
        <f>SOM!J32</f>
        <v>0</v>
      </c>
      <c r="K435">
        <f>SOM!K32</f>
        <v>0</v>
      </c>
      <c r="L435">
        <f>SOM!L32</f>
        <v>0</v>
      </c>
      <c r="M435">
        <f>SOM!M32</f>
        <v>0</v>
      </c>
      <c r="N435">
        <f>SOM!N32</f>
        <v>0</v>
      </c>
      <c r="O435">
        <f>SOM!O32</f>
        <v>0</v>
      </c>
      <c r="P435">
        <f>SOM!P32</f>
        <v>0</v>
      </c>
      <c r="Q435">
        <f>SOM!Q32</f>
        <v>0</v>
      </c>
      <c r="R435">
        <f>SOM!R32</f>
        <v>0</v>
      </c>
      <c r="S435">
        <f>SOM!S32</f>
        <v>0</v>
      </c>
      <c r="T435">
        <f>SOM!T32</f>
        <v>0</v>
      </c>
      <c r="U435">
        <f>SOM!U32</f>
        <v>0</v>
      </c>
      <c r="V435">
        <f>SOM!V32</f>
        <v>0</v>
      </c>
      <c r="W435">
        <f>SOM!W32</f>
        <v>0</v>
      </c>
      <c r="X435">
        <f>SOM!X32</f>
        <v>0</v>
      </c>
      <c r="Y435">
        <f>SOM!Y32</f>
        <v>0</v>
      </c>
      <c r="Z435">
        <f>SOM!Z32</f>
        <v>0</v>
      </c>
      <c r="AA435">
        <f>SOM!AA32</f>
        <v>0</v>
      </c>
      <c r="AB435">
        <f>SOM!AB32</f>
        <v>0</v>
      </c>
      <c r="AC435">
        <f>SOM!AC32</f>
        <v>0</v>
      </c>
      <c r="AD435">
        <f>SOM!AD32</f>
        <v>0</v>
      </c>
      <c r="AE435">
        <f>SOM!AE32</f>
        <v>0</v>
      </c>
      <c r="AF435">
        <f>SOM!AF32</f>
        <v>0</v>
      </c>
      <c r="AG435">
        <f>SOM!AG32</f>
        <v>0</v>
      </c>
      <c r="AH435">
        <f>SOM!AH32</f>
        <v>0</v>
      </c>
      <c r="AI435">
        <f>SOM!AI32</f>
        <v>0</v>
      </c>
      <c r="AJ435">
        <f>SOM!AJ32</f>
        <v>0</v>
      </c>
      <c r="AK435">
        <f>SOM!AK32</f>
        <v>0</v>
      </c>
      <c r="AL435">
        <f>SOM!AL32</f>
        <v>0</v>
      </c>
      <c r="AM435">
        <f>SOM!AM32</f>
        <v>0</v>
      </c>
      <c r="AN435">
        <f>SOM!AN32</f>
        <v>0</v>
      </c>
      <c r="AO435">
        <f>SOM!AO32</f>
        <v>0</v>
      </c>
      <c r="AP435">
        <f>SOM!AP32</f>
        <v>0</v>
      </c>
      <c r="AQ435">
        <f>SOM!AQ32</f>
        <v>0</v>
      </c>
      <c r="AR435">
        <f>SOM!AR32</f>
        <v>0</v>
      </c>
      <c r="AS435">
        <f>SOM!AS32</f>
        <v>0</v>
      </c>
      <c r="AT435">
        <f>SOM!AT32</f>
        <v>0</v>
      </c>
    </row>
    <row r="436" spans="1:46" x14ac:dyDescent="0.25">
      <c r="A436">
        <f>SOM!A33</f>
        <v>0</v>
      </c>
      <c r="B436">
        <f>SOM!B33</f>
        <v>0</v>
      </c>
      <c r="C436">
        <f>SOM!C33</f>
        <v>0</v>
      </c>
      <c r="D436">
        <f>SOM!D33</f>
        <v>0</v>
      </c>
      <c r="E436">
        <f>SOM!E33</f>
        <v>0</v>
      </c>
      <c r="F436">
        <f>SOM!F33</f>
        <v>0</v>
      </c>
      <c r="G436">
        <f>SOM!G33</f>
        <v>0</v>
      </c>
      <c r="H436">
        <f>SOM!H33</f>
        <v>0</v>
      </c>
      <c r="I436">
        <f>SOM!I33</f>
        <v>0</v>
      </c>
      <c r="J436">
        <f>SOM!J33</f>
        <v>0</v>
      </c>
      <c r="K436">
        <f>SOM!K33</f>
        <v>0</v>
      </c>
      <c r="L436">
        <f>SOM!L33</f>
        <v>0</v>
      </c>
      <c r="M436">
        <f>SOM!M33</f>
        <v>0</v>
      </c>
      <c r="N436">
        <f>SOM!N33</f>
        <v>0</v>
      </c>
      <c r="O436">
        <f>SOM!O33</f>
        <v>0</v>
      </c>
      <c r="P436">
        <f>SOM!P33</f>
        <v>0</v>
      </c>
      <c r="Q436">
        <f>SOM!Q33</f>
        <v>0</v>
      </c>
      <c r="R436">
        <f>SOM!R33</f>
        <v>0</v>
      </c>
      <c r="S436">
        <f>SOM!S33</f>
        <v>0</v>
      </c>
      <c r="T436">
        <f>SOM!T33</f>
        <v>0</v>
      </c>
      <c r="U436">
        <f>SOM!U33</f>
        <v>0</v>
      </c>
      <c r="V436">
        <f>SOM!V33</f>
        <v>0</v>
      </c>
      <c r="W436">
        <f>SOM!W33</f>
        <v>0</v>
      </c>
      <c r="X436">
        <f>SOM!X33</f>
        <v>0</v>
      </c>
      <c r="Y436">
        <f>SOM!Y33</f>
        <v>0</v>
      </c>
      <c r="Z436">
        <f>SOM!Z33</f>
        <v>0</v>
      </c>
      <c r="AA436">
        <f>SOM!AA33</f>
        <v>0</v>
      </c>
      <c r="AB436">
        <f>SOM!AB33</f>
        <v>0</v>
      </c>
      <c r="AC436">
        <f>SOM!AC33</f>
        <v>0</v>
      </c>
      <c r="AD436">
        <f>SOM!AD33</f>
        <v>0</v>
      </c>
      <c r="AE436">
        <f>SOM!AE33</f>
        <v>0</v>
      </c>
      <c r="AF436">
        <f>SOM!AF33</f>
        <v>0</v>
      </c>
      <c r="AG436">
        <f>SOM!AG33</f>
        <v>0</v>
      </c>
      <c r="AH436">
        <f>SOM!AH33</f>
        <v>0</v>
      </c>
      <c r="AI436">
        <f>SOM!AI33</f>
        <v>0</v>
      </c>
      <c r="AJ436">
        <f>SOM!AJ33</f>
        <v>0</v>
      </c>
      <c r="AK436">
        <f>SOM!AK33</f>
        <v>0</v>
      </c>
      <c r="AL436">
        <f>SOM!AL33</f>
        <v>0</v>
      </c>
      <c r="AM436">
        <f>SOM!AM33</f>
        <v>0</v>
      </c>
      <c r="AN436">
        <f>SOM!AN33</f>
        <v>0</v>
      </c>
      <c r="AO436">
        <f>SOM!AO33</f>
        <v>0</v>
      </c>
      <c r="AP436">
        <f>SOM!AP33</f>
        <v>0</v>
      </c>
      <c r="AQ436">
        <f>SOM!AQ33</f>
        <v>0</v>
      </c>
      <c r="AR436">
        <f>SOM!AR33</f>
        <v>0</v>
      </c>
      <c r="AS436">
        <f>SOM!AS33</f>
        <v>0</v>
      </c>
      <c r="AT436">
        <f>SOM!AT33</f>
        <v>0</v>
      </c>
    </row>
    <row r="437" spans="1:46" x14ac:dyDescent="0.25">
      <c r="A437">
        <f>SOM!A34</f>
        <v>0</v>
      </c>
      <c r="B437">
        <f>SOM!B34</f>
        <v>0</v>
      </c>
      <c r="C437">
        <f>SOM!C34</f>
        <v>0</v>
      </c>
      <c r="D437">
        <f>SOM!D34</f>
        <v>0</v>
      </c>
      <c r="E437">
        <f>SOM!E34</f>
        <v>0</v>
      </c>
      <c r="F437">
        <f>SOM!F34</f>
        <v>0</v>
      </c>
      <c r="G437">
        <f>SOM!G34</f>
        <v>0</v>
      </c>
      <c r="H437">
        <f>SOM!H34</f>
        <v>0</v>
      </c>
      <c r="I437">
        <f>SOM!I34</f>
        <v>0</v>
      </c>
      <c r="J437">
        <f>SOM!J34</f>
        <v>0</v>
      </c>
      <c r="K437">
        <f>SOM!K34</f>
        <v>0</v>
      </c>
      <c r="L437">
        <f>SOM!L34</f>
        <v>0</v>
      </c>
      <c r="M437">
        <f>SOM!M34</f>
        <v>0</v>
      </c>
      <c r="N437">
        <f>SOM!N34</f>
        <v>0</v>
      </c>
      <c r="O437">
        <f>SOM!O34</f>
        <v>0</v>
      </c>
      <c r="P437">
        <f>SOM!P34</f>
        <v>0</v>
      </c>
      <c r="Q437">
        <f>SOM!Q34</f>
        <v>0</v>
      </c>
      <c r="R437">
        <f>SOM!R34</f>
        <v>0</v>
      </c>
      <c r="S437">
        <f>SOM!S34</f>
        <v>0</v>
      </c>
      <c r="T437">
        <f>SOM!T34</f>
        <v>0</v>
      </c>
      <c r="U437">
        <f>SOM!U34</f>
        <v>0</v>
      </c>
      <c r="V437">
        <f>SOM!V34</f>
        <v>0</v>
      </c>
      <c r="W437">
        <f>SOM!W34</f>
        <v>0</v>
      </c>
      <c r="X437">
        <f>SOM!X34</f>
        <v>0</v>
      </c>
      <c r="Y437">
        <f>SOM!Y34</f>
        <v>0</v>
      </c>
      <c r="Z437">
        <f>SOM!Z34</f>
        <v>0</v>
      </c>
      <c r="AA437">
        <f>SOM!AA34</f>
        <v>0</v>
      </c>
      <c r="AB437">
        <f>SOM!AB34</f>
        <v>0</v>
      </c>
      <c r="AC437">
        <f>SOM!AC34</f>
        <v>0</v>
      </c>
      <c r="AD437">
        <f>SOM!AD34</f>
        <v>0</v>
      </c>
      <c r="AE437">
        <f>SOM!AE34</f>
        <v>0</v>
      </c>
      <c r="AF437">
        <f>SOM!AF34</f>
        <v>0</v>
      </c>
      <c r="AG437">
        <f>SOM!AG34</f>
        <v>0</v>
      </c>
      <c r="AH437">
        <f>SOM!AH34</f>
        <v>0</v>
      </c>
      <c r="AI437">
        <f>SOM!AI34</f>
        <v>0</v>
      </c>
      <c r="AJ437">
        <f>SOM!AJ34</f>
        <v>0</v>
      </c>
      <c r="AK437">
        <f>SOM!AK34</f>
        <v>0</v>
      </c>
      <c r="AL437">
        <f>SOM!AL34</f>
        <v>0</v>
      </c>
      <c r="AM437">
        <f>SOM!AM34</f>
        <v>0</v>
      </c>
      <c r="AN437">
        <f>SOM!AN34</f>
        <v>0</v>
      </c>
      <c r="AO437">
        <f>SOM!AO34</f>
        <v>0</v>
      </c>
      <c r="AP437">
        <f>SOM!AP34</f>
        <v>0</v>
      </c>
      <c r="AQ437">
        <f>SOM!AQ34</f>
        <v>0</v>
      </c>
      <c r="AR437">
        <f>SOM!AR34</f>
        <v>0</v>
      </c>
      <c r="AS437">
        <f>SOM!AS34</f>
        <v>0</v>
      </c>
      <c r="AT437">
        <f>SOM!AT34</f>
        <v>0</v>
      </c>
    </row>
    <row r="438" spans="1:46" x14ac:dyDescent="0.25">
      <c r="A438">
        <f>SOM!A35</f>
        <v>0</v>
      </c>
      <c r="B438">
        <f>SOM!B35</f>
        <v>0</v>
      </c>
      <c r="C438">
        <f>SOM!C35</f>
        <v>0</v>
      </c>
      <c r="D438">
        <f>SOM!D35</f>
        <v>0</v>
      </c>
      <c r="E438">
        <f>SOM!E35</f>
        <v>0</v>
      </c>
      <c r="F438">
        <f>SOM!F35</f>
        <v>0</v>
      </c>
      <c r="G438">
        <f>SOM!G35</f>
        <v>0</v>
      </c>
      <c r="H438">
        <f>SOM!H35</f>
        <v>0</v>
      </c>
      <c r="I438">
        <f>SOM!I35</f>
        <v>0</v>
      </c>
      <c r="J438">
        <f>SOM!J35</f>
        <v>0</v>
      </c>
      <c r="K438">
        <f>SOM!K35</f>
        <v>0</v>
      </c>
      <c r="L438">
        <f>SOM!L35</f>
        <v>0</v>
      </c>
      <c r="M438">
        <f>SOM!M35</f>
        <v>0</v>
      </c>
      <c r="N438">
        <f>SOM!N35</f>
        <v>0</v>
      </c>
      <c r="O438">
        <f>SOM!O35</f>
        <v>0</v>
      </c>
      <c r="P438">
        <f>SOM!P35</f>
        <v>0</v>
      </c>
      <c r="Q438">
        <f>SOM!Q35</f>
        <v>0</v>
      </c>
      <c r="R438">
        <f>SOM!R35</f>
        <v>0</v>
      </c>
      <c r="S438">
        <f>SOM!S35</f>
        <v>0</v>
      </c>
      <c r="T438">
        <f>SOM!T35</f>
        <v>0</v>
      </c>
      <c r="U438">
        <f>SOM!U35</f>
        <v>0</v>
      </c>
      <c r="V438">
        <f>SOM!V35</f>
        <v>0</v>
      </c>
      <c r="W438">
        <f>SOM!W35</f>
        <v>0</v>
      </c>
      <c r="X438">
        <f>SOM!X35</f>
        <v>0</v>
      </c>
      <c r="Y438">
        <f>SOM!Y35</f>
        <v>0</v>
      </c>
      <c r="Z438">
        <f>SOM!Z35</f>
        <v>0</v>
      </c>
      <c r="AA438">
        <f>SOM!AA35</f>
        <v>0</v>
      </c>
      <c r="AB438">
        <f>SOM!AB35</f>
        <v>0</v>
      </c>
      <c r="AC438">
        <f>SOM!AC35</f>
        <v>0</v>
      </c>
      <c r="AD438">
        <f>SOM!AD35</f>
        <v>0</v>
      </c>
      <c r="AE438">
        <f>SOM!AE35</f>
        <v>0</v>
      </c>
      <c r="AF438">
        <f>SOM!AF35</f>
        <v>0</v>
      </c>
      <c r="AG438">
        <f>SOM!AG35</f>
        <v>0</v>
      </c>
      <c r="AH438">
        <f>SOM!AH35</f>
        <v>0</v>
      </c>
      <c r="AI438">
        <f>SOM!AI35</f>
        <v>0</v>
      </c>
      <c r="AJ438">
        <f>SOM!AJ35</f>
        <v>0</v>
      </c>
      <c r="AK438">
        <f>SOM!AK35</f>
        <v>0</v>
      </c>
      <c r="AL438">
        <f>SOM!AL35</f>
        <v>0</v>
      </c>
      <c r="AM438">
        <f>SOM!AM35</f>
        <v>0</v>
      </c>
      <c r="AN438">
        <f>SOM!AN35</f>
        <v>0</v>
      </c>
      <c r="AO438">
        <f>SOM!AO35</f>
        <v>0</v>
      </c>
      <c r="AP438">
        <f>SOM!AP35</f>
        <v>0</v>
      </c>
      <c r="AQ438">
        <f>SOM!AQ35</f>
        <v>0</v>
      </c>
      <c r="AR438">
        <f>SOM!AR35</f>
        <v>0</v>
      </c>
      <c r="AS438">
        <f>SOM!AS35</f>
        <v>0</v>
      </c>
      <c r="AT438">
        <f>SOM!AT35</f>
        <v>0</v>
      </c>
    </row>
    <row r="439" spans="1:46" x14ac:dyDescent="0.25">
      <c r="A439">
        <f>SOM!A36</f>
        <v>0</v>
      </c>
      <c r="B439">
        <f>SOM!B36</f>
        <v>0</v>
      </c>
      <c r="C439">
        <f>SOM!C36</f>
        <v>0</v>
      </c>
      <c r="D439">
        <f>SOM!D36</f>
        <v>0</v>
      </c>
      <c r="E439">
        <f>SOM!E36</f>
        <v>0</v>
      </c>
      <c r="F439">
        <f>SOM!F36</f>
        <v>0</v>
      </c>
      <c r="G439">
        <f>SOM!G36</f>
        <v>0</v>
      </c>
      <c r="H439">
        <f>SOM!H36</f>
        <v>0</v>
      </c>
      <c r="I439">
        <f>SOM!I36</f>
        <v>0</v>
      </c>
      <c r="J439">
        <f>SOM!J36</f>
        <v>0</v>
      </c>
      <c r="K439">
        <f>SOM!K36</f>
        <v>0</v>
      </c>
      <c r="L439">
        <f>SOM!L36</f>
        <v>0</v>
      </c>
      <c r="M439">
        <f>SOM!M36</f>
        <v>0</v>
      </c>
      <c r="N439">
        <f>SOM!N36</f>
        <v>0</v>
      </c>
      <c r="O439">
        <f>SOM!O36</f>
        <v>0</v>
      </c>
      <c r="P439">
        <f>SOM!P36</f>
        <v>0</v>
      </c>
      <c r="Q439">
        <f>SOM!Q36</f>
        <v>0</v>
      </c>
      <c r="R439">
        <f>SOM!R36</f>
        <v>0</v>
      </c>
      <c r="S439">
        <f>SOM!S36</f>
        <v>0</v>
      </c>
      <c r="T439">
        <f>SOM!T36</f>
        <v>0</v>
      </c>
      <c r="U439">
        <f>SOM!U36</f>
        <v>0</v>
      </c>
      <c r="V439">
        <f>SOM!V36</f>
        <v>0</v>
      </c>
      <c r="W439">
        <f>SOM!W36</f>
        <v>0</v>
      </c>
      <c r="X439">
        <f>SOM!X36</f>
        <v>0</v>
      </c>
      <c r="Y439">
        <f>SOM!Y36</f>
        <v>0</v>
      </c>
      <c r="Z439">
        <f>SOM!Z36</f>
        <v>0</v>
      </c>
      <c r="AA439">
        <f>SOM!AA36</f>
        <v>0</v>
      </c>
      <c r="AB439">
        <f>SOM!AB36</f>
        <v>0</v>
      </c>
      <c r="AC439">
        <f>SOM!AC36</f>
        <v>0</v>
      </c>
      <c r="AD439">
        <f>SOM!AD36</f>
        <v>0</v>
      </c>
      <c r="AE439">
        <f>SOM!AE36</f>
        <v>0</v>
      </c>
      <c r="AF439">
        <f>SOM!AF36</f>
        <v>0</v>
      </c>
      <c r="AG439">
        <f>SOM!AG36</f>
        <v>0</v>
      </c>
      <c r="AH439">
        <f>SOM!AH36</f>
        <v>0</v>
      </c>
      <c r="AI439">
        <f>SOM!AI36</f>
        <v>0</v>
      </c>
      <c r="AJ439">
        <f>SOM!AJ36</f>
        <v>0</v>
      </c>
      <c r="AK439">
        <f>SOM!AK36</f>
        <v>0</v>
      </c>
      <c r="AL439">
        <f>SOM!AL36</f>
        <v>0</v>
      </c>
      <c r="AM439">
        <f>SOM!AM36</f>
        <v>0</v>
      </c>
      <c r="AN439">
        <f>SOM!AN36</f>
        <v>0</v>
      </c>
      <c r="AO439">
        <f>SOM!AO36</f>
        <v>0</v>
      </c>
      <c r="AP439">
        <f>SOM!AP36</f>
        <v>0</v>
      </c>
      <c r="AQ439">
        <f>SOM!AQ36</f>
        <v>0</v>
      </c>
      <c r="AR439">
        <f>SOM!AR36</f>
        <v>0</v>
      </c>
      <c r="AS439">
        <f>SOM!AS36</f>
        <v>0</v>
      </c>
      <c r="AT439">
        <f>SOM!AT36</f>
        <v>0</v>
      </c>
    </row>
    <row r="440" spans="1:46" x14ac:dyDescent="0.25">
      <c r="A440">
        <f>SOM!A37</f>
        <v>0</v>
      </c>
      <c r="B440">
        <f>SOM!B37</f>
        <v>0</v>
      </c>
      <c r="C440">
        <f>SOM!C37</f>
        <v>0</v>
      </c>
      <c r="D440">
        <f>SOM!D37</f>
        <v>0</v>
      </c>
      <c r="E440">
        <f>SOM!E37</f>
        <v>0</v>
      </c>
      <c r="F440">
        <f>SOM!F37</f>
        <v>0</v>
      </c>
      <c r="G440">
        <f>SOM!G37</f>
        <v>0</v>
      </c>
      <c r="H440">
        <f>SOM!H37</f>
        <v>0</v>
      </c>
      <c r="I440">
        <f>SOM!I37</f>
        <v>0</v>
      </c>
      <c r="J440">
        <f>SOM!J37</f>
        <v>0</v>
      </c>
      <c r="K440">
        <f>SOM!K37</f>
        <v>0</v>
      </c>
      <c r="L440">
        <f>SOM!L37</f>
        <v>0</v>
      </c>
      <c r="M440">
        <f>SOM!M37</f>
        <v>0</v>
      </c>
      <c r="N440">
        <f>SOM!N37</f>
        <v>0</v>
      </c>
      <c r="O440">
        <f>SOM!O37</f>
        <v>0</v>
      </c>
      <c r="P440">
        <f>SOM!P37</f>
        <v>0</v>
      </c>
      <c r="Q440">
        <f>SOM!Q37</f>
        <v>0</v>
      </c>
      <c r="R440">
        <f>SOM!R37</f>
        <v>0</v>
      </c>
      <c r="S440">
        <f>SOM!S37</f>
        <v>0</v>
      </c>
      <c r="T440">
        <f>SOM!T37</f>
        <v>0</v>
      </c>
      <c r="U440">
        <f>SOM!U37</f>
        <v>0</v>
      </c>
      <c r="V440">
        <f>SOM!V37</f>
        <v>0</v>
      </c>
      <c r="W440">
        <f>SOM!W37</f>
        <v>0</v>
      </c>
      <c r="X440">
        <f>SOM!X37</f>
        <v>0</v>
      </c>
      <c r="Y440">
        <f>SOM!Y37</f>
        <v>0</v>
      </c>
      <c r="Z440">
        <f>SOM!Z37</f>
        <v>0</v>
      </c>
      <c r="AA440">
        <f>SOM!AA37</f>
        <v>0</v>
      </c>
      <c r="AB440">
        <f>SOM!AB37</f>
        <v>0</v>
      </c>
      <c r="AC440">
        <f>SOM!AC37</f>
        <v>0</v>
      </c>
      <c r="AD440">
        <f>SOM!AD37</f>
        <v>0</v>
      </c>
      <c r="AE440">
        <f>SOM!AE37</f>
        <v>0</v>
      </c>
      <c r="AF440">
        <f>SOM!AF37</f>
        <v>0</v>
      </c>
      <c r="AG440">
        <f>SOM!AG37</f>
        <v>0</v>
      </c>
      <c r="AH440">
        <f>SOM!AH37</f>
        <v>0</v>
      </c>
      <c r="AI440">
        <f>SOM!AI37</f>
        <v>0</v>
      </c>
      <c r="AJ440">
        <f>SOM!AJ37</f>
        <v>0</v>
      </c>
      <c r="AK440">
        <f>SOM!AK37</f>
        <v>0</v>
      </c>
      <c r="AL440">
        <f>SOM!AL37</f>
        <v>0</v>
      </c>
      <c r="AM440">
        <f>SOM!AM37</f>
        <v>0</v>
      </c>
      <c r="AN440">
        <f>SOM!AN37</f>
        <v>0</v>
      </c>
      <c r="AO440">
        <f>SOM!AO37</f>
        <v>0</v>
      </c>
      <c r="AP440">
        <f>SOM!AP37</f>
        <v>0</v>
      </c>
      <c r="AQ440">
        <f>SOM!AQ37</f>
        <v>0</v>
      </c>
      <c r="AR440">
        <f>SOM!AR37</f>
        <v>0</v>
      </c>
      <c r="AS440">
        <f>SOM!AS37</f>
        <v>0</v>
      </c>
      <c r="AT440">
        <f>SOM!AT37</f>
        <v>0</v>
      </c>
    </row>
    <row r="441" spans="1:46" x14ac:dyDescent="0.25">
      <c r="A441">
        <f>SOM!A38</f>
        <v>0</v>
      </c>
      <c r="B441">
        <f>SOM!B38</f>
        <v>0</v>
      </c>
      <c r="C441">
        <f>SOM!C38</f>
        <v>0</v>
      </c>
      <c r="D441">
        <f>SOM!D38</f>
        <v>0</v>
      </c>
      <c r="E441">
        <f>SOM!E38</f>
        <v>0</v>
      </c>
      <c r="F441">
        <f>SOM!F38</f>
        <v>0</v>
      </c>
      <c r="G441">
        <f>SOM!G38</f>
        <v>0</v>
      </c>
      <c r="H441">
        <f>SOM!H38</f>
        <v>0</v>
      </c>
      <c r="I441">
        <f>SOM!I38</f>
        <v>0</v>
      </c>
      <c r="J441">
        <f>SOM!J38</f>
        <v>0</v>
      </c>
      <c r="K441">
        <f>SOM!K38</f>
        <v>0</v>
      </c>
      <c r="L441">
        <f>SOM!L38</f>
        <v>0</v>
      </c>
      <c r="M441">
        <f>SOM!M38</f>
        <v>0</v>
      </c>
      <c r="N441">
        <f>SOM!N38</f>
        <v>0</v>
      </c>
      <c r="O441">
        <f>SOM!O38</f>
        <v>0</v>
      </c>
      <c r="P441">
        <f>SOM!P38</f>
        <v>0</v>
      </c>
      <c r="Q441">
        <f>SOM!Q38</f>
        <v>0</v>
      </c>
      <c r="R441">
        <f>SOM!R38</f>
        <v>0</v>
      </c>
      <c r="S441">
        <f>SOM!S38</f>
        <v>0</v>
      </c>
      <c r="T441">
        <f>SOM!T38</f>
        <v>0</v>
      </c>
      <c r="U441">
        <f>SOM!U38</f>
        <v>0</v>
      </c>
      <c r="V441">
        <f>SOM!V38</f>
        <v>0</v>
      </c>
      <c r="W441">
        <f>SOM!W38</f>
        <v>0</v>
      </c>
      <c r="X441">
        <f>SOM!X38</f>
        <v>0</v>
      </c>
      <c r="Y441">
        <f>SOM!Y38</f>
        <v>0</v>
      </c>
      <c r="Z441">
        <f>SOM!Z38</f>
        <v>0</v>
      </c>
      <c r="AA441">
        <f>SOM!AA38</f>
        <v>0</v>
      </c>
      <c r="AB441">
        <f>SOM!AB38</f>
        <v>0</v>
      </c>
      <c r="AC441">
        <f>SOM!AC38</f>
        <v>0</v>
      </c>
      <c r="AD441">
        <f>SOM!AD38</f>
        <v>0</v>
      </c>
      <c r="AE441">
        <f>SOM!AE38</f>
        <v>0</v>
      </c>
      <c r="AF441">
        <f>SOM!AF38</f>
        <v>0</v>
      </c>
      <c r="AG441">
        <f>SOM!AG38</f>
        <v>0</v>
      </c>
      <c r="AH441">
        <f>SOM!AH38</f>
        <v>0</v>
      </c>
      <c r="AI441">
        <f>SOM!AI38</f>
        <v>0</v>
      </c>
      <c r="AJ441">
        <f>SOM!AJ38</f>
        <v>0</v>
      </c>
      <c r="AK441">
        <f>SOM!AK38</f>
        <v>0</v>
      </c>
      <c r="AL441">
        <f>SOM!AL38</f>
        <v>0</v>
      </c>
      <c r="AM441">
        <f>SOM!AM38</f>
        <v>0</v>
      </c>
      <c r="AN441">
        <f>SOM!AN38</f>
        <v>0</v>
      </c>
      <c r="AO441">
        <f>SOM!AO38</f>
        <v>0</v>
      </c>
      <c r="AP441">
        <f>SOM!AP38</f>
        <v>0</v>
      </c>
      <c r="AQ441">
        <f>SOM!AQ38</f>
        <v>0</v>
      </c>
      <c r="AR441">
        <f>SOM!AR38</f>
        <v>0</v>
      </c>
      <c r="AS441">
        <f>SOM!AS38</f>
        <v>0</v>
      </c>
      <c r="AT441">
        <f>SOM!AT38</f>
        <v>0</v>
      </c>
    </row>
    <row r="442" spans="1:46" x14ac:dyDescent="0.25">
      <c r="A442">
        <f>SOM!A39</f>
        <v>0</v>
      </c>
      <c r="B442">
        <f>SOM!B39</f>
        <v>0</v>
      </c>
      <c r="C442">
        <f>SOM!C39</f>
        <v>0</v>
      </c>
      <c r="D442">
        <f>SOM!D39</f>
        <v>0</v>
      </c>
      <c r="E442">
        <f>SOM!E39</f>
        <v>0</v>
      </c>
      <c r="F442">
        <f>SOM!F39</f>
        <v>0</v>
      </c>
      <c r="G442">
        <f>SOM!G39</f>
        <v>0</v>
      </c>
      <c r="H442">
        <f>SOM!H39</f>
        <v>0</v>
      </c>
      <c r="I442">
        <f>SOM!I39</f>
        <v>0</v>
      </c>
      <c r="J442">
        <f>SOM!J39</f>
        <v>0</v>
      </c>
      <c r="K442">
        <f>SOM!K39</f>
        <v>0</v>
      </c>
      <c r="L442">
        <f>SOM!L39</f>
        <v>0</v>
      </c>
      <c r="M442">
        <f>SOM!M39</f>
        <v>0</v>
      </c>
      <c r="N442">
        <f>SOM!N39</f>
        <v>0</v>
      </c>
      <c r="O442">
        <f>SOM!O39</f>
        <v>0</v>
      </c>
      <c r="P442">
        <f>SOM!P39</f>
        <v>0</v>
      </c>
      <c r="Q442">
        <f>SOM!Q39</f>
        <v>0</v>
      </c>
      <c r="R442">
        <f>SOM!R39</f>
        <v>0</v>
      </c>
      <c r="S442">
        <f>SOM!S39</f>
        <v>0</v>
      </c>
      <c r="T442">
        <f>SOM!T39</f>
        <v>0</v>
      </c>
      <c r="U442">
        <f>SOM!U39</f>
        <v>0</v>
      </c>
      <c r="V442">
        <f>SOM!V39</f>
        <v>0</v>
      </c>
      <c r="W442">
        <f>SOM!W39</f>
        <v>0</v>
      </c>
      <c r="X442">
        <f>SOM!X39</f>
        <v>0</v>
      </c>
      <c r="Y442">
        <f>SOM!Y39</f>
        <v>0</v>
      </c>
      <c r="Z442">
        <f>SOM!Z39</f>
        <v>0</v>
      </c>
      <c r="AA442">
        <f>SOM!AA39</f>
        <v>0</v>
      </c>
      <c r="AB442">
        <f>SOM!AB39</f>
        <v>0</v>
      </c>
      <c r="AC442">
        <f>SOM!AC39</f>
        <v>0</v>
      </c>
      <c r="AD442">
        <f>SOM!AD39</f>
        <v>0</v>
      </c>
      <c r="AE442">
        <f>SOM!AE39</f>
        <v>0</v>
      </c>
      <c r="AF442">
        <f>SOM!AF39</f>
        <v>0</v>
      </c>
      <c r="AG442">
        <f>SOM!AG39</f>
        <v>0</v>
      </c>
      <c r="AH442">
        <f>SOM!AH39</f>
        <v>0</v>
      </c>
      <c r="AI442">
        <f>SOM!AI39</f>
        <v>0</v>
      </c>
      <c r="AJ442">
        <f>SOM!AJ39</f>
        <v>0</v>
      </c>
      <c r="AK442">
        <f>SOM!AK39</f>
        <v>0</v>
      </c>
      <c r="AL442">
        <f>SOM!AL39</f>
        <v>0</v>
      </c>
      <c r="AM442">
        <f>SOM!AM39</f>
        <v>0</v>
      </c>
      <c r="AN442">
        <f>SOM!AN39</f>
        <v>0</v>
      </c>
      <c r="AO442">
        <f>SOM!AO39</f>
        <v>0</v>
      </c>
      <c r="AP442">
        <f>SOM!AP39</f>
        <v>0</v>
      </c>
      <c r="AQ442">
        <f>SOM!AQ39</f>
        <v>0</v>
      </c>
      <c r="AR442">
        <f>SOM!AR39</f>
        <v>0</v>
      </c>
      <c r="AS442">
        <f>SOM!AS39</f>
        <v>0</v>
      </c>
      <c r="AT442">
        <f>SOM!AT39</f>
        <v>0</v>
      </c>
    </row>
    <row r="443" spans="1:46" x14ac:dyDescent="0.25">
      <c r="A443">
        <f>SOM!A40</f>
        <v>0</v>
      </c>
      <c r="B443">
        <f>SOM!B40</f>
        <v>0</v>
      </c>
      <c r="C443">
        <f>SOM!C40</f>
        <v>0</v>
      </c>
      <c r="D443">
        <f>SOM!D40</f>
        <v>0</v>
      </c>
      <c r="E443">
        <f>SOM!E40</f>
        <v>0</v>
      </c>
      <c r="F443">
        <f>SOM!F40</f>
        <v>0</v>
      </c>
      <c r="G443">
        <f>SOM!G40</f>
        <v>0</v>
      </c>
      <c r="H443">
        <f>SOM!H40</f>
        <v>0</v>
      </c>
      <c r="I443">
        <f>SOM!I40</f>
        <v>0</v>
      </c>
      <c r="J443">
        <f>SOM!J40</f>
        <v>0</v>
      </c>
      <c r="K443">
        <f>SOM!K40</f>
        <v>0</v>
      </c>
      <c r="L443">
        <f>SOM!L40</f>
        <v>0</v>
      </c>
      <c r="M443">
        <f>SOM!M40</f>
        <v>0</v>
      </c>
      <c r="N443">
        <f>SOM!N40</f>
        <v>0</v>
      </c>
      <c r="O443">
        <f>SOM!O40</f>
        <v>0</v>
      </c>
      <c r="P443">
        <f>SOM!P40</f>
        <v>0</v>
      </c>
      <c r="Q443">
        <f>SOM!Q40</f>
        <v>0</v>
      </c>
      <c r="R443">
        <f>SOM!R40</f>
        <v>0</v>
      </c>
      <c r="S443">
        <f>SOM!S40</f>
        <v>0</v>
      </c>
      <c r="T443">
        <f>SOM!T40</f>
        <v>0</v>
      </c>
      <c r="U443">
        <f>SOM!U40</f>
        <v>0</v>
      </c>
      <c r="V443">
        <f>SOM!V40</f>
        <v>0</v>
      </c>
      <c r="W443">
        <f>SOM!W40</f>
        <v>0</v>
      </c>
      <c r="X443">
        <f>SOM!X40</f>
        <v>0</v>
      </c>
      <c r="Y443">
        <f>SOM!Y40</f>
        <v>0</v>
      </c>
      <c r="Z443">
        <f>SOM!Z40</f>
        <v>0</v>
      </c>
      <c r="AA443">
        <f>SOM!AA40</f>
        <v>0</v>
      </c>
      <c r="AB443">
        <f>SOM!AB40</f>
        <v>0</v>
      </c>
      <c r="AC443">
        <f>SOM!AC40</f>
        <v>0</v>
      </c>
      <c r="AD443">
        <f>SOM!AD40</f>
        <v>0</v>
      </c>
      <c r="AE443">
        <f>SOM!AE40</f>
        <v>0</v>
      </c>
      <c r="AF443">
        <f>SOM!AF40</f>
        <v>0</v>
      </c>
      <c r="AG443">
        <f>SOM!AG40</f>
        <v>0</v>
      </c>
      <c r="AH443">
        <f>SOM!AH40</f>
        <v>0</v>
      </c>
      <c r="AI443">
        <f>SOM!AI40</f>
        <v>0</v>
      </c>
      <c r="AJ443">
        <f>SOM!AJ40</f>
        <v>0</v>
      </c>
      <c r="AK443">
        <f>SOM!AK40</f>
        <v>0</v>
      </c>
      <c r="AL443">
        <f>SOM!AL40</f>
        <v>0</v>
      </c>
      <c r="AM443">
        <f>SOM!AM40</f>
        <v>0</v>
      </c>
      <c r="AN443">
        <f>SOM!AN40</f>
        <v>0</v>
      </c>
      <c r="AO443">
        <f>SOM!AO40</f>
        <v>0</v>
      </c>
      <c r="AP443">
        <f>SOM!AP40</f>
        <v>0</v>
      </c>
      <c r="AQ443">
        <f>SOM!AQ40</f>
        <v>0</v>
      </c>
      <c r="AR443">
        <f>SOM!AR40</f>
        <v>0</v>
      </c>
      <c r="AS443">
        <f>SOM!AS40</f>
        <v>0</v>
      </c>
      <c r="AT443">
        <f>SOM!AT40</f>
        <v>0</v>
      </c>
    </row>
    <row r="444" spans="1:46" x14ac:dyDescent="0.25">
      <c r="A444">
        <f>SOM!A41</f>
        <v>0</v>
      </c>
      <c r="B444">
        <f>SOM!B41</f>
        <v>0</v>
      </c>
      <c r="C444">
        <f>SOM!C41</f>
        <v>0</v>
      </c>
      <c r="D444">
        <f>SOM!D41</f>
        <v>0</v>
      </c>
      <c r="E444">
        <f>SOM!E41</f>
        <v>0</v>
      </c>
      <c r="F444">
        <f>SOM!F41</f>
        <v>0</v>
      </c>
      <c r="G444">
        <f>SOM!G41</f>
        <v>0</v>
      </c>
      <c r="H444">
        <f>SOM!H41</f>
        <v>0</v>
      </c>
      <c r="I444">
        <f>SOM!I41</f>
        <v>0</v>
      </c>
      <c r="J444">
        <f>SOM!J41</f>
        <v>0</v>
      </c>
      <c r="K444">
        <f>SOM!K41</f>
        <v>0</v>
      </c>
      <c r="L444">
        <f>SOM!L41</f>
        <v>0</v>
      </c>
      <c r="M444">
        <f>SOM!M41</f>
        <v>0</v>
      </c>
      <c r="N444">
        <f>SOM!N41</f>
        <v>0</v>
      </c>
      <c r="O444">
        <f>SOM!O41</f>
        <v>0</v>
      </c>
      <c r="P444">
        <f>SOM!P41</f>
        <v>0</v>
      </c>
      <c r="Q444">
        <f>SOM!Q41</f>
        <v>0</v>
      </c>
      <c r="R444">
        <f>SOM!R41</f>
        <v>0</v>
      </c>
      <c r="S444">
        <f>SOM!S41</f>
        <v>0</v>
      </c>
      <c r="T444">
        <f>SOM!T41</f>
        <v>0</v>
      </c>
      <c r="U444">
        <f>SOM!U41</f>
        <v>0</v>
      </c>
      <c r="V444">
        <f>SOM!V41</f>
        <v>0</v>
      </c>
      <c r="W444">
        <f>SOM!W41</f>
        <v>0</v>
      </c>
      <c r="X444">
        <f>SOM!X41</f>
        <v>0</v>
      </c>
      <c r="Y444">
        <f>SOM!Y41</f>
        <v>0</v>
      </c>
      <c r="Z444">
        <f>SOM!Z41</f>
        <v>0</v>
      </c>
      <c r="AA444">
        <f>SOM!AA41</f>
        <v>0</v>
      </c>
      <c r="AB444">
        <f>SOM!AB41</f>
        <v>0</v>
      </c>
      <c r="AC444">
        <f>SOM!AC41</f>
        <v>0</v>
      </c>
      <c r="AD444">
        <f>SOM!AD41</f>
        <v>0</v>
      </c>
      <c r="AE444">
        <f>SOM!AE41</f>
        <v>0</v>
      </c>
      <c r="AF444">
        <f>SOM!AF41</f>
        <v>0</v>
      </c>
      <c r="AG444">
        <f>SOM!AG41</f>
        <v>0</v>
      </c>
      <c r="AH444">
        <f>SOM!AH41</f>
        <v>0</v>
      </c>
      <c r="AI444">
        <f>SOM!AI41</f>
        <v>0</v>
      </c>
      <c r="AJ444">
        <f>SOM!AJ41</f>
        <v>0</v>
      </c>
      <c r="AK444">
        <f>SOM!AK41</f>
        <v>0</v>
      </c>
      <c r="AL444">
        <f>SOM!AL41</f>
        <v>0</v>
      </c>
      <c r="AM444">
        <f>SOM!AM41</f>
        <v>0</v>
      </c>
      <c r="AN444">
        <f>SOM!AN41</f>
        <v>0</v>
      </c>
      <c r="AO444">
        <f>SOM!AO41</f>
        <v>0</v>
      </c>
      <c r="AP444">
        <f>SOM!AP41</f>
        <v>0</v>
      </c>
      <c r="AQ444">
        <f>SOM!AQ41</f>
        <v>0</v>
      </c>
      <c r="AR444">
        <f>SOM!AR41</f>
        <v>0</v>
      </c>
      <c r="AS444">
        <f>SOM!AS41</f>
        <v>0</v>
      </c>
      <c r="AT444">
        <f>SOM!AT41</f>
        <v>0</v>
      </c>
    </row>
    <row r="445" spans="1:46" x14ac:dyDescent="0.25">
      <c r="A445">
        <f>SOM!A42</f>
        <v>0</v>
      </c>
      <c r="B445">
        <f>SOM!B42</f>
        <v>0</v>
      </c>
      <c r="C445">
        <f>SOM!C42</f>
        <v>0</v>
      </c>
      <c r="D445">
        <f>SOM!D42</f>
        <v>0</v>
      </c>
      <c r="E445">
        <f>SOM!E42</f>
        <v>0</v>
      </c>
      <c r="F445">
        <f>SOM!F42</f>
        <v>0</v>
      </c>
      <c r="G445">
        <f>SOM!G42</f>
        <v>0</v>
      </c>
      <c r="H445">
        <f>SOM!H42</f>
        <v>0</v>
      </c>
      <c r="I445">
        <f>SOM!I42</f>
        <v>0</v>
      </c>
      <c r="J445">
        <f>SOM!J42</f>
        <v>0</v>
      </c>
      <c r="K445">
        <f>SOM!K42</f>
        <v>0</v>
      </c>
      <c r="L445">
        <f>SOM!L42</f>
        <v>0</v>
      </c>
      <c r="M445">
        <f>SOM!M42</f>
        <v>0</v>
      </c>
      <c r="N445">
        <f>SOM!N42</f>
        <v>0</v>
      </c>
      <c r="O445">
        <f>SOM!O42</f>
        <v>0</v>
      </c>
      <c r="P445">
        <f>SOM!P42</f>
        <v>0</v>
      </c>
      <c r="Q445">
        <f>SOM!Q42</f>
        <v>0</v>
      </c>
      <c r="R445">
        <f>SOM!R42</f>
        <v>0</v>
      </c>
      <c r="S445">
        <f>SOM!S42</f>
        <v>0</v>
      </c>
      <c r="T445">
        <f>SOM!T42</f>
        <v>0</v>
      </c>
      <c r="U445">
        <f>SOM!U42</f>
        <v>0</v>
      </c>
      <c r="V445">
        <f>SOM!V42</f>
        <v>0</v>
      </c>
      <c r="W445">
        <f>SOM!W42</f>
        <v>0</v>
      </c>
      <c r="X445">
        <f>SOM!X42</f>
        <v>0</v>
      </c>
      <c r="Y445">
        <f>SOM!Y42</f>
        <v>0</v>
      </c>
      <c r="Z445">
        <f>SOM!Z42</f>
        <v>0</v>
      </c>
      <c r="AA445">
        <f>SOM!AA42</f>
        <v>0</v>
      </c>
      <c r="AB445">
        <f>SOM!AB42</f>
        <v>0</v>
      </c>
      <c r="AC445">
        <f>SOM!AC42</f>
        <v>0</v>
      </c>
      <c r="AD445">
        <f>SOM!AD42</f>
        <v>0</v>
      </c>
      <c r="AE445">
        <f>SOM!AE42</f>
        <v>0</v>
      </c>
      <c r="AF445">
        <f>SOM!AF42</f>
        <v>0</v>
      </c>
      <c r="AG445">
        <f>SOM!AG42</f>
        <v>0</v>
      </c>
      <c r="AH445">
        <f>SOM!AH42</f>
        <v>0</v>
      </c>
      <c r="AI445">
        <f>SOM!AI42</f>
        <v>0</v>
      </c>
      <c r="AJ445">
        <f>SOM!AJ42</f>
        <v>0</v>
      </c>
      <c r="AK445">
        <f>SOM!AK42</f>
        <v>0</v>
      </c>
      <c r="AL445">
        <f>SOM!AL42</f>
        <v>0</v>
      </c>
      <c r="AM445">
        <f>SOM!AM42</f>
        <v>0</v>
      </c>
      <c r="AN445">
        <f>SOM!AN42</f>
        <v>0</v>
      </c>
      <c r="AO445">
        <f>SOM!AO42</f>
        <v>0</v>
      </c>
      <c r="AP445">
        <f>SOM!AP42</f>
        <v>0</v>
      </c>
      <c r="AQ445">
        <f>SOM!AQ42</f>
        <v>0</v>
      </c>
      <c r="AR445">
        <f>SOM!AR42</f>
        <v>0</v>
      </c>
      <c r="AS445">
        <f>SOM!AS42</f>
        <v>0</v>
      </c>
      <c r="AT445">
        <f>SOM!AT42</f>
        <v>0</v>
      </c>
    </row>
    <row r="446" spans="1:46" x14ac:dyDescent="0.25">
      <c r="A446">
        <f>SOM!A43</f>
        <v>0</v>
      </c>
      <c r="B446">
        <f>SOM!B43</f>
        <v>0</v>
      </c>
      <c r="C446">
        <f>SOM!C43</f>
        <v>0</v>
      </c>
      <c r="D446">
        <f>SOM!D43</f>
        <v>0</v>
      </c>
      <c r="E446">
        <f>SOM!E43</f>
        <v>0</v>
      </c>
      <c r="F446">
        <f>SOM!F43</f>
        <v>0</v>
      </c>
      <c r="G446">
        <f>SOM!G43</f>
        <v>0</v>
      </c>
      <c r="H446">
        <f>SOM!H43</f>
        <v>0</v>
      </c>
      <c r="I446">
        <f>SOM!I43</f>
        <v>0</v>
      </c>
      <c r="J446">
        <f>SOM!J43</f>
        <v>0</v>
      </c>
      <c r="K446">
        <f>SOM!K43</f>
        <v>0</v>
      </c>
      <c r="L446">
        <f>SOM!L43</f>
        <v>0</v>
      </c>
      <c r="M446">
        <f>SOM!M43</f>
        <v>0</v>
      </c>
      <c r="N446">
        <f>SOM!N43</f>
        <v>0</v>
      </c>
      <c r="O446">
        <f>SOM!O43</f>
        <v>0</v>
      </c>
      <c r="P446">
        <f>SOM!P43</f>
        <v>0</v>
      </c>
      <c r="Q446">
        <f>SOM!Q43</f>
        <v>0</v>
      </c>
      <c r="R446">
        <f>SOM!R43</f>
        <v>0</v>
      </c>
      <c r="S446">
        <f>SOM!S43</f>
        <v>0</v>
      </c>
      <c r="T446">
        <f>SOM!T43</f>
        <v>0</v>
      </c>
      <c r="U446">
        <f>SOM!U43</f>
        <v>0</v>
      </c>
      <c r="V446">
        <f>SOM!V43</f>
        <v>0</v>
      </c>
      <c r="W446">
        <f>SOM!W43</f>
        <v>0</v>
      </c>
      <c r="X446">
        <f>SOM!X43</f>
        <v>0</v>
      </c>
      <c r="Y446">
        <f>SOM!Y43</f>
        <v>0</v>
      </c>
      <c r="Z446">
        <f>SOM!Z43</f>
        <v>0</v>
      </c>
      <c r="AA446">
        <f>SOM!AA43</f>
        <v>0</v>
      </c>
      <c r="AB446">
        <f>SOM!AB43</f>
        <v>0</v>
      </c>
      <c r="AC446">
        <f>SOM!AC43</f>
        <v>0</v>
      </c>
      <c r="AD446">
        <f>SOM!AD43</f>
        <v>0</v>
      </c>
      <c r="AE446">
        <f>SOM!AE43</f>
        <v>0</v>
      </c>
      <c r="AF446">
        <f>SOM!AF43</f>
        <v>0</v>
      </c>
      <c r="AG446">
        <f>SOM!AG43</f>
        <v>0</v>
      </c>
      <c r="AH446">
        <f>SOM!AH43</f>
        <v>0</v>
      </c>
      <c r="AI446">
        <f>SOM!AI43</f>
        <v>0</v>
      </c>
      <c r="AJ446">
        <f>SOM!AJ43</f>
        <v>0</v>
      </c>
      <c r="AK446">
        <f>SOM!AK43</f>
        <v>0</v>
      </c>
      <c r="AL446">
        <f>SOM!AL43</f>
        <v>0</v>
      </c>
      <c r="AM446">
        <f>SOM!AM43</f>
        <v>0</v>
      </c>
      <c r="AN446">
        <f>SOM!AN43</f>
        <v>0</v>
      </c>
      <c r="AO446">
        <f>SOM!AO43</f>
        <v>0</v>
      </c>
      <c r="AP446">
        <f>SOM!AP43</f>
        <v>0</v>
      </c>
      <c r="AQ446">
        <f>SOM!AQ43</f>
        <v>0</v>
      </c>
      <c r="AR446">
        <f>SOM!AR43</f>
        <v>0</v>
      </c>
      <c r="AS446">
        <f>SOM!AS43</f>
        <v>0</v>
      </c>
      <c r="AT446">
        <f>SOM!AT43</f>
        <v>0</v>
      </c>
    </row>
    <row r="447" spans="1:46" x14ac:dyDescent="0.25">
      <c r="A447">
        <f>SOM!A44</f>
        <v>0</v>
      </c>
      <c r="B447">
        <f>SOM!B44</f>
        <v>0</v>
      </c>
      <c r="C447">
        <f>SOM!C44</f>
        <v>0</v>
      </c>
      <c r="D447">
        <f>SOM!D44</f>
        <v>0</v>
      </c>
      <c r="E447">
        <f>SOM!E44</f>
        <v>0</v>
      </c>
      <c r="F447">
        <f>SOM!F44</f>
        <v>0</v>
      </c>
      <c r="G447">
        <f>SOM!G44</f>
        <v>0</v>
      </c>
      <c r="H447">
        <f>SOM!H44</f>
        <v>0</v>
      </c>
      <c r="I447">
        <f>SOM!I44</f>
        <v>0</v>
      </c>
      <c r="J447">
        <f>SOM!J44</f>
        <v>0</v>
      </c>
      <c r="K447">
        <f>SOM!K44</f>
        <v>0</v>
      </c>
      <c r="L447">
        <f>SOM!L44</f>
        <v>0</v>
      </c>
      <c r="M447">
        <f>SOM!M44</f>
        <v>0</v>
      </c>
      <c r="N447">
        <f>SOM!N44</f>
        <v>0</v>
      </c>
      <c r="O447">
        <f>SOM!O44</f>
        <v>0</v>
      </c>
      <c r="P447">
        <f>SOM!P44</f>
        <v>0</v>
      </c>
      <c r="Q447">
        <f>SOM!Q44</f>
        <v>0</v>
      </c>
      <c r="R447">
        <f>SOM!R44</f>
        <v>0</v>
      </c>
      <c r="S447">
        <f>SOM!S44</f>
        <v>0</v>
      </c>
      <c r="T447">
        <f>SOM!T44</f>
        <v>0</v>
      </c>
      <c r="U447">
        <f>SOM!U44</f>
        <v>0</v>
      </c>
      <c r="V447">
        <f>SOM!V44</f>
        <v>0</v>
      </c>
      <c r="W447">
        <f>SOM!W44</f>
        <v>0</v>
      </c>
      <c r="X447">
        <f>SOM!X44</f>
        <v>0</v>
      </c>
      <c r="Y447">
        <f>SOM!Y44</f>
        <v>0</v>
      </c>
      <c r="Z447">
        <f>SOM!Z44</f>
        <v>0</v>
      </c>
      <c r="AA447">
        <f>SOM!AA44</f>
        <v>0</v>
      </c>
      <c r="AB447">
        <f>SOM!AB44</f>
        <v>0</v>
      </c>
      <c r="AC447">
        <f>SOM!AC44</f>
        <v>0</v>
      </c>
      <c r="AD447">
        <f>SOM!AD44</f>
        <v>0</v>
      </c>
      <c r="AE447">
        <f>SOM!AE44</f>
        <v>0</v>
      </c>
      <c r="AF447">
        <f>SOM!AF44</f>
        <v>0</v>
      </c>
      <c r="AG447">
        <f>SOM!AG44</f>
        <v>0</v>
      </c>
      <c r="AH447">
        <f>SOM!AH44</f>
        <v>0</v>
      </c>
      <c r="AI447">
        <f>SOM!AI44</f>
        <v>0</v>
      </c>
      <c r="AJ447">
        <f>SOM!AJ44</f>
        <v>0</v>
      </c>
      <c r="AK447">
        <f>SOM!AK44</f>
        <v>0</v>
      </c>
      <c r="AL447">
        <f>SOM!AL44</f>
        <v>0</v>
      </c>
      <c r="AM447">
        <f>SOM!AM44</f>
        <v>0</v>
      </c>
      <c r="AN447">
        <f>SOM!AN44</f>
        <v>0</v>
      </c>
      <c r="AO447">
        <f>SOM!AO44</f>
        <v>0</v>
      </c>
      <c r="AP447">
        <f>SOM!AP44</f>
        <v>0</v>
      </c>
      <c r="AQ447">
        <f>SOM!AQ44</f>
        <v>0</v>
      </c>
      <c r="AR447">
        <f>SOM!AR44</f>
        <v>0</v>
      </c>
      <c r="AS447">
        <f>SOM!AS44</f>
        <v>0</v>
      </c>
      <c r="AT447">
        <f>SOM!AT44</f>
        <v>0</v>
      </c>
    </row>
    <row r="448" spans="1:46" x14ac:dyDescent="0.25">
      <c r="A448">
        <f>SOM!A45</f>
        <v>0</v>
      </c>
      <c r="B448">
        <f>SOM!B45</f>
        <v>0</v>
      </c>
      <c r="C448">
        <f>SOM!C45</f>
        <v>0</v>
      </c>
      <c r="D448">
        <f>SOM!D45</f>
        <v>0</v>
      </c>
      <c r="E448">
        <f>SOM!E45</f>
        <v>0</v>
      </c>
      <c r="F448">
        <f>SOM!F45</f>
        <v>0</v>
      </c>
      <c r="G448">
        <f>SOM!G45</f>
        <v>0</v>
      </c>
      <c r="H448">
        <f>SOM!H45</f>
        <v>0</v>
      </c>
      <c r="I448">
        <f>SOM!I45</f>
        <v>0</v>
      </c>
      <c r="J448">
        <f>SOM!J45</f>
        <v>0</v>
      </c>
      <c r="K448">
        <f>SOM!K45</f>
        <v>0</v>
      </c>
      <c r="L448">
        <f>SOM!L45</f>
        <v>0</v>
      </c>
      <c r="M448">
        <f>SOM!M45</f>
        <v>0</v>
      </c>
      <c r="N448">
        <f>SOM!N45</f>
        <v>0</v>
      </c>
      <c r="O448">
        <f>SOM!O45</f>
        <v>0</v>
      </c>
      <c r="P448">
        <f>SOM!P45</f>
        <v>0</v>
      </c>
      <c r="Q448">
        <f>SOM!Q45</f>
        <v>0</v>
      </c>
      <c r="R448">
        <f>SOM!R45</f>
        <v>0</v>
      </c>
      <c r="S448">
        <f>SOM!S45</f>
        <v>0</v>
      </c>
      <c r="T448">
        <f>SOM!T45</f>
        <v>0</v>
      </c>
      <c r="U448">
        <f>SOM!U45</f>
        <v>0</v>
      </c>
      <c r="V448">
        <f>SOM!V45</f>
        <v>0</v>
      </c>
      <c r="W448">
        <f>SOM!W45</f>
        <v>0</v>
      </c>
      <c r="X448">
        <f>SOM!X45</f>
        <v>0</v>
      </c>
      <c r="Y448">
        <f>SOM!Y45</f>
        <v>0</v>
      </c>
      <c r="Z448">
        <f>SOM!Z45</f>
        <v>0</v>
      </c>
      <c r="AA448">
        <f>SOM!AA45</f>
        <v>0</v>
      </c>
      <c r="AB448">
        <f>SOM!AB45</f>
        <v>0</v>
      </c>
      <c r="AC448">
        <f>SOM!AC45</f>
        <v>0</v>
      </c>
      <c r="AD448">
        <f>SOM!AD45</f>
        <v>0</v>
      </c>
      <c r="AE448">
        <f>SOM!AE45</f>
        <v>0</v>
      </c>
      <c r="AF448">
        <f>SOM!AF45</f>
        <v>0</v>
      </c>
      <c r="AG448">
        <f>SOM!AG45</f>
        <v>0</v>
      </c>
      <c r="AH448">
        <f>SOM!AH45</f>
        <v>0</v>
      </c>
      <c r="AI448">
        <f>SOM!AI45</f>
        <v>0</v>
      </c>
      <c r="AJ448">
        <f>SOM!AJ45</f>
        <v>0</v>
      </c>
      <c r="AK448">
        <f>SOM!AK45</f>
        <v>0</v>
      </c>
      <c r="AL448">
        <f>SOM!AL45</f>
        <v>0</v>
      </c>
      <c r="AM448">
        <f>SOM!AM45</f>
        <v>0</v>
      </c>
      <c r="AN448">
        <f>SOM!AN45</f>
        <v>0</v>
      </c>
      <c r="AO448">
        <f>SOM!AO45</f>
        <v>0</v>
      </c>
      <c r="AP448">
        <f>SOM!AP45</f>
        <v>0</v>
      </c>
      <c r="AQ448">
        <f>SOM!AQ45</f>
        <v>0</v>
      </c>
      <c r="AR448">
        <f>SOM!AR45</f>
        <v>0</v>
      </c>
      <c r="AS448">
        <f>SOM!AS45</f>
        <v>0</v>
      </c>
      <c r="AT448">
        <f>SOM!AT45</f>
        <v>0</v>
      </c>
    </row>
  </sheetData>
  <autoFilter ref="A2:AT40" xr:uid="{947C5E25-DBBE-4847-AE11-F6EB8BA665E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A584FBC09701A4DA22BE57EB9D876A7" ma:contentTypeVersion="11" ma:contentTypeDescription="Loo uus dokument" ma:contentTypeScope="" ma:versionID="5343f1e4fb2f460ad1a5841539560f49">
  <xsd:schema xmlns:xsd="http://www.w3.org/2001/XMLSchema" xmlns:xs="http://www.w3.org/2001/XMLSchema" xmlns:p="http://schemas.microsoft.com/office/2006/metadata/properties" xmlns:ns2="7ecefb74-4612-43fb-8740-07e327382019" xmlns:ns3="8ccd5b4a-2cd0-469c-a3bc-58e0467c0705" targetNamespace="http://schemas.microsoft.com/office/2006/metadata/properties" ma:root="true" ma:fieldsID="b66e689ac0aa8d08cf2c35ea5962f574" ns2:_="" ns3:_="">
    <xsd:import namespace="7ecefb74-4612-43fb-8740-07e327382019"/>
    <xsd:import namespace="8ccd5b4a-2cd0-469c-a3bc-58e0467c07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efb74-4612-43fb-8740-07e327382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cd5b4a-2cd0-469c-a3bc-58e0467c070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96881a0-9073-4d1e-a328-84419f1705ea}" ma:internalName="TaxCatchAll" ma:showField="CatchAllData" ma:web="8ccd5b4a-2cd0-469c-a3bc-58e0467c07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cd5b4a-2cd0-469c-a3bc-58e0467c0705" xsi:nil="true"/>
    <lcf76f155ced4ddcb4097134ff3c332f xmlns="7ecefb74-4612-43fb-8740-07e3273820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33B182-7EDD-4A44-8EBA-FA9DD315644A}">
  <ds:schemaRefs>
    <ds:schemaRef ds:uri="http://schemas.microsoft.com/sharepoint/v3/contenttype/forms"/>
  </ds:schemaRefs>
</ds:datastoreItem>
</file>

<file path=customXml/itemProps2.xml><?xml version="1.0" encoding="utf-8"?>
<ds:datastoreItem xmlns:ds="http://schemas.openxmlformats.org/officeDocument/2006/customXml" ds:itemID="{F291B19B-4A78-4D19-9895-F4FB93066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efb74-4612-43fb-8740-07e327382019"/>
    <ds:schemaRef ds:uri="8ccd5b4a-2cd0-469c-a3bc-58e0467c07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147956-A696-43B8-B3A9-71636D0B62F7}">
  <ds:schemaRefs>
    <ds:schemaRef ds:uri="http://schemas.microsoft.com/office/2006/metadata/properties"/>
    <ds:schemaRef ds:uri="http://schemas.microsoft.com/office/infopath/2007/PartnerControls"/>
    <ds:schemaRef ds:uri="8ccd5b4a-2cd0-469c-a3bc-58e0467c0705"/>
    <ds:schemaRef ds:uri="7ecefb74-4612-43fb-8740-07e3273820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15</vt:i4>
      </vt:variant>
    </vt:vector>
  </HeadingPairs>
  <TitlesOfParts>
    <vt:vector size="15" baseType="lpstr">
      <vt:lpstr>HTM</vt:lpstr>
      <vt:lpstr>JDM</vt:lpstr>
      <vt:lpstr>KAM</vt:lpstr>
      <vt:lpstr>KLIM</vt:lpstr>
      <vt:lpstr>KUM</vt:lpstr>
      <vt:lpstr>MKM</vt:lpstr>
      <vt:lpstr>REM</vt:lpstr>
      <vt:lpstr>RK</vt:lpstr>
      <vt:lpstr>RM</vt:lpstr>
      <vt:lpstr>SIM</vt:lpstr>
      <vt:lpstr>SOM</vt:lpstr>
      <vt:lpstr>Projektide maksed ja prognoosid</vt:lpstr>
      <vt:lpstr>koond</vt:lpstr>
      <vt:lpstr>RES RE prognoos</vt:lpstr>
      <vt:lpstr>kokku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 SF2021-2027 edenemise prognoosi sisendkorje</dc:title>
  <dc:subject/>
  <dc:creator>Kaidi Liiv - RTK</dc:creator>
  <dc:description/>
  <cp:lastModifiedBy>Eerika Purgel</cp:lastModifiedBy>
  <cp:revision/>
  <dcterms:created xsi:type="dcterms:W3CDTF">2025-06-09T16:10:31Z</dcterms:created>
  <dcterms:modified xsi:type="dcterms:W3CDTF">2025-09-02T10:58:34Z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2025-06-09T16:13:18Z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232e3f9d-f6ac-461e-9db3-40ae9a04b815</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y fmtid="{D5CDD505-2E9C-101B-9397-08002B2CF9AE}" pid="10" name="ContentTypeId">
    <vt:lpwstr>0x0101004A584FBC09701A4DA22BE57EB9D876A7</vt:lpwstr>
  </property>
  <property fmtid="{D5CDD505-2E9C-101B-9397-08002B2CF9AE}" pid="11" name="MediaServiceImageTags">
    <vt:lpwstr/>
  </property>
</Properties>
</file>